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theme/themeOverride1.xml" ContentType="application/vnd.openxmlformats-officedocument.themeOverrid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theme/themeOverride2.xml" ContentType="application/vnd.openxmlformats-officedocument.themeOverrid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theme/themeOverride3.xml" ContentType="application/vnd.openxmlformats-officedocument.themeOverrid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theme/themeOverride4.xml" ContentType="application/vnd.openxmlformats-officedocument.themeOverrid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theme/themeOverride5.xml" ContentType="application/vnd.openxmlformats-officedocument.themeOverrid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heme/themeOverride6.xml" ContentType="application/vnd.openxmlformats-officedocument.themeOverrid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heme/themeOverride7.xml" ContentType="application/vnd.openxmlformats-officedocument.themeOverrid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theme/themeOverride8.xml" ContentType="application/vnd.openxmlformats-officedocument.themeOverrid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theme/themeOverride9.xml" ContentType="application/vnd.openxmlformats-officedocument.themeOverrid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theme/themeOverride10.xml" ContentType="application/vnd.openxmlformats-officedocument.themeOverrid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theme/themeOverride11.xml" ContentType="application/vnd.openxmlformats-officedocument.themeOverrid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theme/themeOverride12.xml" ContentType="application/vnd.openxmlformats-officedocument.themeOverrid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theme/themeOverride13.xml" ContentType="application/vnd.openxmlformats-officedocument.themeOverrid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theme/themeOverride14.xml" ContentType="application/vnd.openxmlformats-officedocument.themeOverrid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theme/themeOverride15.xml" ContentType="application/vnd.openxmlformats-officedocument.themeOverrid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theme/themeOverride16.xml" ContentType="application/vnd.openxmlformats-officedocument.themeOverrid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theme/themeOverride17.xml" ContentType="application/vnd.openxmlformats-officedocument.themeOverrid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theme/themeOverride18.xml" ContentType="application/vnd.openxmlformats-officedocument.themeOverrid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theme/themeOverride19.xml" ContentType="application/vnd.openxmlformats-officedocument.themeOverrid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theme/themeOverride20.xml" ContentType="application/vnd.openxmlformats-officedocument.themeOverrid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theme/themeOverride21.xml" ContentType="application/vnd.openxmlformats-officedocument.themeOverrid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theme/themeOverride22.xml" ContentType="application/vnd.openxmlformats-officedocument.themeOverrid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theme/themeOverride23.xml" ContentType="application/vnd.openxmlformats-officedocument.themeOverride+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theme/themeOverride24.xml" ContentType="application/vnd.openxmlformats-officedocument.themeOverride+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theme/themeOverride25.xml" ContentType="application/vnd.openxmlformats-officedocument.themeOverride+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theme/themeOverride26.xml" ContentType="application/vnd.openxmlformats-officedocument.themeOverride+xml"/>
  <Override PartName="/xl/charts/chart28.xml" ContentType="application/vnd.openxmlformats-officedocument.drawingml.chart+xml"/>
  <Override PartName="/xl/charts/style28.xml" ContentType="application/vnd.ms-office.chartstyle+xml"/>
  <Override PartName="/xl/charts/colors28.xml" ContentType="application/vnd.ms-office.chartcolorstyle+xml"/>
  <Override PartName="/xl/theme/themeOverride27.xml" ContentType="application/vnd.openxmlformats-officedocument.themeOverride+xml"/>
  <Override PartName="/xl/charts/chart29.xml" ContentType="application/vnd.openxmlformats-officedocument.drawingml.chart+xml"/>
  <Override PartName="/xl/charts/style29.xml" ContentType="application/vnd.ms-office.chartstyle+xml"/>
  <Override PartName="/xl/charts/colors29.xml" ContentType="application/vnd.ms-office.chartcolorstyle+xml"/>
  <Override PartName="/xl/theme/themeOverride28.xml" ContentType="application/vnd.openxmlformats-officedocument.themeOverride+xml"/>
  <Override PartName="/xl/charts/chart30.xml" ContentType="application/vnd.openxmlformats-officedocument.drawingml.chart+xml"/>
  <Override PartName="/xl/charts/style30.xml" ContentType="application/vnd.ms-office.chartstyle+xml"/>
  <Override PartName="/xl/charts/colors30.xml" ContentType="application/vnd.ms-office.chartcolorstyle+xml"/>
  <Override PartName="/xl/theme/themeOverride29.xml" ContentType="application/vnd.openxmlformats-officedocument.themeOverride+xml"/>
  <Override PartName="/xl/charts/chart31.xml" ContentType="application/vnd.openxmlformats-officedocument.drawingml.chart+xml"/>
  <Override PartName="/xl/charts/style31.xml" ContentType="application/vnd.ms-office.chartstyle+xml"/>
  <Override PartName="/xl/charts/colors31.xml" ContentType="application/vnd.ms-office.chartcolorstyle+xml"/>
  <Override PartName="/xl/theme/themeOverride30.xml" ContentType="application/vnd.openxmlformats-officedocument.themeOverride+xml"/>
  <Override PartName="/xl/charts/chart32.xml" ContentType="application/vnd.openxmlformats-officedocument.drawingml.chart+xml"/>
  <Override PartName="/xl/charts/style32.xml" ContentType="application/vnd.ms-office.chartstyle+xml"/>
  <Override PartName="/xl/charts/colors32.xml" ContentType="application/vnd.ms-office.chartcolorstyle+xml"/>
  <Override PartName="/xl/theme/themeOverride31.xml" ContentType="application/vnd.openxmlformats-officedocument.themeOverride+xml"/>
  <Override PartName="/xl/charts/chart33.xml" ContentType="application/vnd.openxmlformats-officedocument.drawingml.chart+xml"/>
  <Override PartName="/xl/charts/style33.xml" ContentType="application/vnd.ms-office.chartstyle+xml"/>
  <Override PartName="/xl/charts/colors33.xml" ContentType="application/vnd.ms-office.chartcolorstyle+xml"/>
  <Override PartName="/xl/theme/themeOverride32.xml" ContentType="application/vnd.openxmlformats-officedocument.themeOverride+xml"/>
  <Override PartName="/xl/charts/chart34.xml" ContentType="application/vnd.openxmlformats-officedocument.drawingml.chart+xml"/>
  <Override PartName="/xl/charts/style34.xml" ContentType="application/vnd.ms-office.chartstyle+xml"/>
  <Override PartName="/xl/charts/colors34.xml" ContentType="application/vnd.ms-office.chartcolorstyle+xml"/>
  <Override PartName="/xl/theme/themeOverride33.xml" ContentType="application/vnd.openxmlformats-officedocument.themeOverride+xml"/>
  <Override PartName="/xl/charts/chart35.xml" ContentType="application/vnd.openxmlformats-officedocument.drawingml.chart+xml"/>
  <Override PartName="/xl/charts/style35.xml" ContentType="application/vnd.ms-office.chartstyle+xml"/>
  <Override PartName="/xl/charts/colors35.xml" ContentType="application/vnd.ms-office.chartcolorstyle+xml"/>
  <Override PartName="/xl/theme/themeOverride34.xml" ContentType="application/vnd.openxmlformats-officedocument.themeOverride+xml"/>
  <Override PartName="/xl/charts/chart36.xml" ContentType="application/vnd.openxmlformats-officedocument.drawingml.chart+xml"/>
  <Override PartName="/xl/charts/style36.xml" ContentType="application/vnd.ms-office.chartstyle+xml"/>
  <Override PartName="/xl/charts/colors36.xml" ContentType="application/vnd.ms-office.chartcolorstyle+xml"/>
  <Override PartName="/xl/theme/themeOverride35.xml" ContentType="application/vnd.openxmlformats-officedocument.themeOverride+xml"/>
  <Override PartName="/xl/charts/chart37.xml" ContentType="application/vnd.openxmlformats-officedocument.drawingml.chart+xml"/>
  <Override PartName="/xl/charts/style37.xml" ContentType="application/vnd.ms-office.chartstyle+xml"/>
  <Override PartName="/xl/charts/colors37.xml" ContentType="application/vnd.ms-office.chartcolorstyle+xml"/>
  <Override PartName="/xl/theme/themeOverride36.xml" ContentType="application/vnd.openxmlformats-officedocument.themeOverride+xml"/>
  <Override PartName="/xl/charts/chart38.xml" ContentType="application/vnd.openxmlformats-officedocument.drawingml.chart+xml"/>
  <Override PartName="/xl/charts/style38.xml" ContentType="application/vnd.ms-office.chartstyle+xml"/>
  <Override PartName="/xl/charts/colors38.xml" ContentType="application/vnd.ms-office.chartcolorstyle+xml"/>
  <Override PartName="/xl/theme/themeOverride37.xml" ContentType="application/vnd.openxmlformats-officedocument.themeOverride+xml"/>
  <Override PartName="/xl/charts/chart39.xml" ContentType="application/vnd.openxmlformats-officedocument.drawingml.chart+xml"/>
  <Override PartName="/xl/charts/style39.xml" ContentType="application/vnd.ms-office.chartstyle+xml"/>
  <Override PartName="/xl/charts/colors39.xml" ContentType="application/vnd.ms-office.chartcolorstyle+xml"/>
  <Override PartName="/xl/theme/themeOverride38.xml" ContentType="application/vnd.openxmlformats-officedocument.themeOverride+xml"/>
  <Override PartName="/xl/charts/chart40.xml" ContentType="application/vnd.openxmlformats-officedocument.drawingml.chart+xml"/>
  <Override PartName="/xl/charts/style40.xml" ContentType="application/vnd.ms-office.chartstyle+xml"/>
  <Override PartName="/xl/charts/colors40.xml" ContentType="application/vnd.ms-office.chartcolorstyle+xml"/>
  <Override PartName="/xl/theme/themeOverride39.xml" ContentType="application/vnd.openxmlformats-officedocument.themeOverride+xml"/>
  <Override PartName="/xl/charts/chart41.xml" ContentType="application/vnd.openxmlformats-officedocument.drawingml.chart+xml"/>
  <Override PartName="/xl/charts/style41.xml" ContentType="application/vnd.ms-office.chartstyle+xml"/>
  <Override PartName="/xl/charts/colors41.xml" ContentType="application/vnd.ms-office.chartcolorstyle+xml"/>
  <Override PartName="/xl/theme/themeOverride40.xml" ContentType="application/vnd.openxmlformats-officedocument.themeOverride+xml"/>
  <Override PartName="/xl/charts/chart42.xml" ContentType="application/vnd.openxmlformats-officedocument.drawingml.chart+xml"/>
  <Override PartName="/xl/charts/style42.xml" ContentType="application/vnd.ms-office.chartstyle+xml"/>
  <Override PartName="/xl/charts/colors42.xml" ContentType="application/vnd.ms-office.chartcolorstyle+xml"/>
  <Override PartName="/xl/theme/themeOverride41.xml" ContentType="application/vnd.openxmlformats-officedocument.themeOverride+xml"/>
  <Override PartName="/xl/charts/chart43.xml" ContentType="application/vnd.openxmlformats-officedocument.drawingml.chart+xml"/>
  <Override PartName="/xl/charts/style43.xml" ContentType="application/vnd.ms-office.chartstyle+xml"/>
  <Override PartName="/xl/charts/colors43.xml" ContentType="application/vnd.ms-office.chartcolorstyle+xml"/>
  <Override PartName="/xl/theme/themeOverride42.xml" ContentType="application/vnd.openxmlformats-officedocument.themeOverride+xml"/>
  <Override PartName="/xl/charts/chart44.xml" ContentType="application/vnd.openxmlformats-officedocument.drawingml.chart+xml"/>
  <Override PartName="/xl/charts/style44.xml" ContentType="application/vnd.ms-office.chartstyle+xml"/>
  <Override PartName="/xl/charts/colors44.xml" ContentType="application/vnd.ms-office.chartcolorstyle+xml"/>
  <Override PartName="/xl/theme/themeOverride43.xml" ContentType="application/vnd.openxmlformats-officedocument.themeOverride+xml"/>
  <Override PartName="/xl/charts/chart45.xml" ContentType="application/vnd.openxmlformats-officedocument.drawingml.chart+xml"/>
  <Override PartName="/xl/charts/style45.xml" ContentType="application/vnd.ms-office.chartstyle+xml"/>
  <Override PartName="/xl/charts/colors45.xml" ContentType="application/vnd.ms-office.chartcolorstyle+xml"/>
  <Override PartName="/xl/theme/themeOverride44.xml" ContentType="application/vnd.openxmlformats-officedocument.themeOverride+xml"/>
  <Override PartName="/xl/charts/chart46.xml" ContentType="application/vnd.openxmlformats-officedocument.drawingml.chart+xml"/>
  <Override PartName="/xl/charts/style46.xml" ContentType="application/vnd.ms-office.chartstyle+xml"/>
  <Override PartName="/xl/charts/colors46.xml" ContentType="application/vnd.ms-office.chartcolorstyle+xml"/>
  <Override PartName="/xl/theme/themeOverride45.xml" ContentType="application/vnd.openxmlformats-officedocument.themeOverride+xml"/>
  <Override PartName="/xl/charts/chart47.xml" ContentType="application/vnd.openxmlformats-officedocument.drawingml.chart+xml"/>
  <Override PartName="/xl/charts/style47.xml" ContentType="application/vnd.ms-office.chartstyle+xml"/>
  <Override PartName="/xl/charts/colors47.xml" ContentType="application/vnd.ms-office.chartcolorstyle+xml"/>
  <Override PartName="/xl/theme/themeOverride46.xml" ContentType="application/vnd.openxmlformats-officedocument.themeOverride+xml"/>
  <Override PartName="/xl/charts/chart48.xml" ContentType="application/vnd.openxmlformats-officedocument.drawingml.chart+xml"/>
  <Override PartName="/xl/charts/style48.xml" ContentType="application/vnd.ms-office.chartstyle+xml"/>
  <Override PartName="/xl/charts/colors48.xml" ContentType="application/vnd.ms-office.chartcolorstyle+xml"/>
  <Override PartName="/xl/theme/themeOverride47.xml" ContentType="application/vnd.openxmlformats-officedocument.themeOverride+xml"/>
  <Override PartName="/xl/charts/chart49.xml" ContentType="application/vnd.openxmlformats-officedocument.drawingml.chart+xml"/>
  <Override PartName="/xl/charts/style49.xml" ContentType="application/vnd.ms-office.chartstyle+xml"/>
  <Override PartName="/xl/charts/colors49.xml" ContentType="application/vnd.ms-office.chartcolorstyle+xml"/>
  <Override PartName="/xl/theme/themeOverride48.xml" ContentType="application/vnd.openxmlformats-officedocument.themeOverride+xml"/>
  <Override PartName="/xl/charts/chart50.xml" ContentType="application/vnd.openxmlformats-officedocument.drawingml.chart+xml"/>
  <Override PartName="/xl/charts/style50.xml" ContentType="application/vnd.ms-office.chartstyle+xml"/>
  <Override PartName="/xl/charts/colors50.xml" ContentType="application/vnd.ms-office.chartcolorstyle+xml"/>
  <Override PartName="/xl/theme/themeOverride49.xml" ContentType="application/vnd.openxmlformats-officedocument.themeOverride+xml"/>
  <Override PartName="/xl/charts/chart51.xml" ContentType="application/vnd.openxmlformats-officedocument.drawingml.chart+xml"/>
  <Override PartName="/xl/charts/style51.xml" ContentType="application/vnd.ms-office.chartstyle+xml"/>
  <Override PartName="/xl/charts/colors51.xml" ContentType="application/vnd.ms-office.chartcolorstyle+xml"/>
  <Override PartName="/xl/theme/themeOverride50.xml" ContentType="application/vnd.openxmlformats-officedocument.themeOverride+xml"/>
  <Override PartName="/xl/charts/chart52.xml" ContentType="application/vnd.openxmlformats-officedocument.drawingml.chart+xml"/>
  <Override PartName="/xl/charts/style52.xml" ContentType="application/vnd.ms-office.chartstyle+xml"/>
  <Override PartName="/xl/charts/colors52.xml" ContentType="application/vnd.ms-office.chartcolorstyle+xml"/>
  <Override PartName="/xl/theme/themeOverride51.xml" ContentType="application/vnd.openxmlformats-officedocument.themeOverride+xml"/>
  <Override PartName="/xl/charts/chart53.xml" ContentType="application/vnd.openxmlformats-officedocument.drawingml.chart+xml"/>
  <Override PartName="/xl/charts/style53.xml" ContentType="application/vnd.ms-office.chartstyle+xml"/>
  <Override PartName="/xl/charts/colors53.xml" ContentType="application/vnd.ms-office.chartcolorstyle+xml"/>
  <Override PartName="/xl/theme/themeOverride52.xml" ContentType="application/vnd.openxmlformats-officedocument.themeOverride+xml"/>
  <Override PartName="/xl/charts/chart54.xml" ContentType="application/vnd.openxmlformats-officedocument.drawingml.chart+xml"/>
  <Override PartName="/xl/charts/style54.xml" ContentType="application/vnd.ms-office.chartstyle+xml"/>
  <Override PartName="/xl/charts/colors54.xml" ContentType="application/vnd.ms-office.chartcolorstyle+xml"/>
  <Override PartName="/xl/theme/themeOverride53.xml" ContentType="application/vnd.openxmlformats-officedocument.themeOverride+xml"/>
  <Override PartName="/xl/charts/chart55.xml" ContentType="application/vnd.openxmlformats-officedocument.drawingml.chart+xml"/>
  <Override PartName="/xl/charts/style55.xml" ContentType="application/vnd.ms-office.chartstyle+xml"/>
  <Override PartName="/xl/charts/colors55.xml" ContentType="application/vnd.ms-office.chartcolorstyle+xml"/>
  <Override PartName="/xl/theme/themeOverride54.xml" ContentType="application/vnd.openxmlformats-officedocument.themeOverride+xml"/>
  <Override PartName="/xl/charts/chart56.xml" ContentType="application/vnd.openxmlformats-officedocument.drawingml.chart+xml"/>
  <Override PartName="/xl/charts/style56.xml" ContentType="application/vnd.ms-office.chartstyle+xml"/>
  <Override PartName="/xl/charts/colors56.xml" ContentType="application/vnd.ms-office.chartcolorstyle+xml"/>
  <Override PartName="/xl/theme/themeOverride55.xml" ContentType="application/vnd.openxmlformats-officedocument.themeOverride+xml"/>
  <Override PartName="/xl/charts/chart57.xml" ContentType="application/vnd.openxmlformats-officedocument.drawingml.chart+xml"/>
  <Override PartName="/xl/charts/style57.xml" ContentType="application/vnd.ms-office.chartstyle+xml"/>
  <Override PartName="/xl/charts/colors57.xml" ContentType="application/vnd.ms-office.chartcolorstyle+xml"/>
  <Override PartName="/xl/theme/themeOverride56.xml" ContentType="application/vnd.openxmlformats-officedocument.themeOverride+xml"/>
  <Override PartName="/xl/charts/chart58.xml" ContentType="application/vnd.openxmlformats-officedocument.drawingml.chart+xml"/>
  <Override PartName="/xl/charts/style58.xml" ContentType="application/vnd.ms-office.chartstyle+xml"/>
  <Override PartName="/xl/charts/colors58.xml" ContentType="application/vnd.ms-office.chartcolorstyle+xml"/>
  <Override PartName="/xl/theme/themeOverride57.xml" ContentType="application/vnd.openxmlformats-officedocument.themeOverride+xml"/>
  <Override PartName="/xl/charts/chart59.xml" ContentType="application/vnd.openxmlformats-officedocument.drawingml.chart+xml"/>
  <Override PartName="/xl/charts/style59.xml" ContentType="application/vnd.ms-office.chartstyle+xml"/>
  <Override PartName="/xl/charts/colors59.xml" ContentType="application/vnd.ms-office.chartcolorstyle+xml"/>
  <Override PartName="/xl/theme/themeOverride58.xml" ContentType="application/vnd.openxmlformats-officedocument.themeOverride+xml"/>
  <Override PartName="/xl/charts/chart60.xml" ContentType="application/vnd.openxmlformats-officedocument.drawingml.chart+xml"/>
  <Override PartName="/xl/charts/style60.xml" ContentType="application/vnd.ms-office.chartstyle+xml"/>
  <Override PartName="/xl/charts/colors60.xml" ContentType="application/vnd.ms-office.chartcolorstyle+xml"/>
  <Override PartName="/xl/theme/themeOverride59.xml" ContentType="application/vnd.openxmlformats-officedocument.themeOverride+xml"/>
  <Override PartName="/xl/charts/chart61.xml" ContentType="application/vnd.openxmlformats-officedocument.drawingml.chart+xml"/>
  <Override PartName="/xl/charts/style61.xml" ContentType="application/vnd.ms-office.chartstyle+xml"/>
  <Override PartName="/xl/charts/colors61.xml" ContentType="application/vnd.ms-office.chartcolorstyle+xml"/>
  <Override PartName="/xl/theme/themeOverride60.xml" ContentType="application/vnd.openxmlformats-officedocument.themeOverride+xml"/>
  <Override PartName="/xl/charts/chart62.xml" ContentType="application/vnd.openxmlformats-officedocument.drawingml.chart+xml"/>
  <Override PartName="/xl/charts/style62.xml" ContentType="application/vnd.ms-office.chartstyle+xml"/>
  <Override PartName="/xl/charts/colors62.xml" ContentType="application/vnd.ms-office.chartcolorstyle+xml"/>
  <Override PartName="/xl/theme/themeOverride61.xml" ContentType="application/vnd.openxmlformats-officedocument.themeOverride+xml"/>
  <Override PartName="/xl/charts/chart63.xml" ContentType="application/vnd.openxmlformats-officedocument.drawingml.chart+xml"/>
  <Override PartName="/xl/charts/style63.xml" ContentType="application/vnd.ms-office.chartstyle+xml"/>
  <Override PartName="/xl/charts/colors63.xml" ContentType="application/vnd.ms-office.chartcolorstyle+xml"/>
  <Override PartName="/xl/theme/themeOverride62.xml" ContentType="application/vnd.openxmlformats-officedocument.themeOverride+xml"/>
  <Override PartName="/xl/charts/chart64.xml" ContentType="application/vnd.openxmlformats-officedocument.drawingml.chart+xml"/>
  <Override PartName="/xl/charts/style64.xml" ContentType="application/vnd.ms-office.chartstyle+xml"/>
  <Override PartName="/xl/charts/colors64.xml" ContentType="application/vnd.ms-office.chartcolorstyle+xml"/>
  <Override PartName="/xl/theme/themeOverride63.xml" ContentType="application/vnd.openxmlformats-officedocument.themeOverride+xml"/>
  <Override PartName="/xl/charts/chart65.xml" ContentType="application/vnd.openxmlformats-officedocument.drawingml.chart+xml"/>
  <Override PartName="/xl/charts/style65.xml" ContentType="application/vnd.ms-office.chartstyle+xml"/>
  <Override PartName="/xl/charts/colors65.xml" ContentType="application/vnd.ms-office.chartcolorstyle+xml"/>
  <Override PartName="/xl/theme/themeOverride64.xml" ContentType="application/vnd.openxmlformats-officedocument.themeOverride+xml"/>
  <Override PartName="/xl/charts/chart66.xml" ContentType="application/vnd.openxmlformats-officedocument.drawingml.chart+xml"/>
  <Override PartName="/xl/charts/style66.xml" ContentType="application/vnd.ms-office.chartstyle+xml"/>
  <Override PartName="/xl/charts/colors66.xml" ContentType="application/vnd.ms-office.chartcolorstyle+xml"/>
  <Override PartName="/xl/theme/themeOverride65.xml" ContentType="application/vnd.openxmlformats-officedocument.themeOverride+xml"/>
  <Override PartName="/xl/charts/chart67.xml" ContentType="application/vnd.openxmlformats-officedocument.drawingml.chart+xml"/>
  <Override PartName="/xl/charts/style67.xml" ContentType="application/vnd.ms-office.chartstyle+xml"/>
  <Override PartName="/xl/charts/colors67.xml" ContentType="application/vnd.ms-office.chartcolorstyle+xml"/>
  <Override PartName="/xl/theme/themeOverride66.xml" ContentType="application/vnd.openxmlformats-officedocument.themeOverride+xml"/>
  <Override PartName="/xl/charts/chart68.xml" ContentType="application/vnd.openxmlformats-officedocument.drawingml.chart+xml"/>
  <Override PartName="/xl/charts/style68.xml" ContentType="application/vnd.ms-office.chartstyle+xml"/>
  <Override PartName="/xl/charts/colors68.xml" ContentType="application/vnd.ms-office.chartcolorstyle+xml"/>
  <Override PartName="/xl/theme/themeOverride67.xml" ContentType="application/vnd.openxmlformats-officedocument.themeOverride+xml"/>
  <Override PartName="/xl/charts/chart69.xml" ContentType="application/vnd.openxmlformats-officedocument.drawingml.chart+xml"/>
  <Override PartName="/xl/charts/style69.xml" ContentType="application/vnd.ms-office.chartstyle+xml"/>
  <Override PartName="/xl/charts/colors69.xml" ContentType="application/vnd.ms-office.chartcolorstyle+xml"/>
  <Override PartName="/xl/theme/themeOverride68.xml" ContentType="application/vnd.openxmlformats-officedocument.themeOverride+xml"/>
  <Override PartName="/xl/charts/chart70.xml" ContentType="application/vnd.openxmlformats-officedocument.drawingml.chart+xml"/>
  <Override PartName="/xl/charts/style70.xml" ContentType="application/vnd.ms-office.chartstyle+xml"/>
  <Override PartName="/xl/charts/colors70.xml" ContentType="application/vnd.ms-office.chartcolorstyle+xml"/>
  <Override PartName="/xl/theme/themeOverride69.xml" ContentType="application/vnd.openxmlformats-officedocument.themeOverride+xml"/>
  <Override PartName="/xl/charts/chart71.xml" ContentType="application/vnd.openxmlformats-officedocument.drawingml.chart+xml"/>
  <Override PartName="/xl/charts/style71.xml" ContentType="application/vnd.ms-office.chartstyle+xml"/>
  <Override PartName="/xl/charts/colors71.xml" ContentType="application/vnd.ms-office.chartcolorstyle+xml"/>
  <Override PartName="/xl/theme/themeOverride70.xml" ContentType="application/vnd.openxmlformats-officedocument.themeOverride+xml"/>
  <Override PartName="/xl/charts/chart72.xml" ContentType="application/vnd.openxmlformats-officedocument.drawingml.chart+xml"/>
  <Override PartName="/xl/charts/style72.xml" ContentType="application/vnd.ms-office.chartstyle+xml"/>
  <Override PartName="/xl/charts/colors72.xml" ContentType="application/vnd.ms-office.chartcolorstyle+xml"/>
  <Override PartName="/xl/theme/themeOverride71.xml" ContentType="application/vnd.openxmlformats-officedocument.themeOverride+xml"/>
  <Override PartName="/xl/charts/chart73.xml" ContentType="application/vnd.openxmlformats-officedocument.drawingml.chart+xml"/>
  <Override PartName="/xl/charts/style73.xml" ContentType="application/vnd.ms-office.chartstyle+xml"/>
  <Override PartName="/xl/charts/colors73.xml" ContentType="application/vnd.ms-office.chartcolorstyle+xml"/>
  <Override PartName="/xl/theme/themeOverride72.xml" ContentType="application/vnd.openxmlformats-officedocument.themeOverride+xml"/>
  <Override PartName="/xl/charts/chart74.xml" ContentType="application/vnd.openxmlformats-officedocument.drawingml.chart+xml"/>
  <Override PartName="/xl/charts/style74.xml" ContentType="application/vnd.ms-office.chartstyle+xml"/>
  <Override PartName="/xl/charts/colors74.xml" ContentType="application/vnd.ms-office.chartcolorstyle+xml"/>
  <Override PartName="/xl/theme/themeOverride73.xml" ContentType="application/vnd.openxmlformats-officedocument.themeOverride+xml"/>
  <Override PartName="/xl/charts/chart75.xml" ContentType="application/vnd.openxmlformats-officedocument.drawingml.chart+xml"/>
  <Override PartName="/xl/charts/style75.xml" ContentType="application/vnd.ms-office.chartstyle+xml"/>
  <Override PartName="/xl/charts/colors75.xml" ContentType="application/vnd.ms-office.chartcolorstyle+xml"/>
  <Override PartName="/xl/theme/themeOverride74.xml" ContentType="application/vnd.openxmlformats-officedocument.themeOverride+xml"/>
  <Override PartName="/xl/drawings/drawing5.xml" ContentType="application/vnd.openxmlformats-officedocument.drawing+xml"/>
  <Override PartName="/xl/charts/chart76.xml" ContentType="application/vnd.openxmlformats-officedocument.drawingml.chart+xml"/>
  <Override PartName="/xl/charts/style76.xml" ContentType="application/vnd.ms-office.chartstyle+xml"/>
  <Override PartName="/xl/charts/colors76.xml" ContentType="application/vnd.ms-office.chartcolorstyle+xml"/>
  <Override PartName="/xl/charts/chart77.xml" ContentType="application/vnd.openxmlformats-officedocument.drawingml.chart+xml"/>
  <Override PartName="/xl/charts/style77.xml" ContentType="application/vnd.ms-office.chartstyle+xml"/>
  <Override PartName="/xl/charts/colors77.xml" ContentType="application/vnd.ms-office.chartcolorstyle+xml"/>
  <Override PartName="/xl/theme/themeOverride75.xml" ContentType="application/vnd.openxmlformats-officedocument.themeOverride+xml"/>
  <Override PartName="/xl/charts/chart78.xml" ContentType="application/vnd.openxmlformats-officedocument.drawingml.chart+xml"/>
  <Override PartName="/xl/charts/style78.xml" ContentType="application/vnd.ms-office.chartstyle+xml"/>
  <Override PartName="/xl/charts/colors78.xml" ContentType="application/vnd.ms-office.chartcolorstyle+xml"/>
  <Override PartName="/xl/theme/themeOverride76.xml" ContentType="application/vnd.openxmlformats-officedocument.themeOverride+xml"/>
  <Override PartName="/xl/charts/chart79.xml" ContentType="application/vnd.openxmlformats-officedocument.drawingml.chart+xml"/>
  <Override PartName="/xl/charts/style79.xml" ContentType="application/vnd.ms-office.chartstyle+xml"/>
  <Override PartName="/xl/charts/colors79.xml" ContentType="application/vnd.ms-office.chartcolorstyle+xml"/>
  <Override PartName="/xl/charts/chart80.xml" ContentType="application/vnd.openxmlformats-officedocument.drawingml.chart+xml"/>
  <Override PartName="/xl/charts/style80.xml" ContentType="application/vnd.ms-office.chartstyle+xml"/>
  <Override PartName="/xl/charts/colors80.xml" ContentType="application/vnd.ms-office.chartcolorstyle+xml"/>
  <Override PartName="/xl/charts/chart81.xml" ContentType="application/vnd.openxmlformats-officedocument.drawingml.chart+xml"/>
  <Override PartName="/xl/charts/style81.xml" ContentType="application/vnd.ms-office.chartstyle+xml"/>
  <Override PartName="/xl/charts/colors81.xml" ContentType="application/vnd.ms-office.chartcolorstyle+xml"/>
  <Override PartName="/xl/charts/chart82.xml" ContentType="application/vnd.openxmlformats-officedocument.drawingml.chart+xml"/>
  <Override PartName="/xl/charts/style82.xml" ContentType="application/vnd.ms-office.chartstyle+xml"/>
  <Override PartName="/xl/charts/colors82.xml" ContentType="application/vnd.ms-office.chartcolorstyle+xml"/>
  <Override PartName="/xl/charts/chart83.xml" ContentType="application/vnd.openxmlformats-officedocument.drawingml.chart+xml"/>
  <Override PartName="/xl/charts/style83.xml" ContentType="application/vnd.ms-office.chartstyle+xml"/>
  <Override PartName="/xl/charts/colors83.xml" ContentType="application/vnd.ms-office.chartcolorstyle+xml"/>
  <Override PartName="/xl/charts/chart84.xml" ContentType="application/vnd.openxmlformats-officedocument.drawingml.chart+xml"/>
  <Override PartName="/xl/charts/style84.xml" ContentType="application/vnd.ms-office.chartstyle+xml"/>
  <Override PartName="/xl/charts/colors84.xml" ContentType="application/vnd.ms-office.chartcolorstyle+xml"/>
  <Override PartName="/xl/charts/chart85.xml" ContentType="application/vnd.openxmlformats-officedocument.drawingml.chart+xml"/>
  <Override PartName="/xl/charts/style85.xml" ContentType="application/vnd.ms-office.chartstyle+xml"/>
  <Override PartName="/xl/charts/colors85.xml" ContentType="application/vnd.ms-office.chartcolorstyle+xml"/>
  <Override PartName="/xl/charts/chart86.xml" ContentType="application/vnd.openxmlformats-officedocument.drawingml.chart+xml"/>
  <Override PartName="/xl/charts/style86.xml" ContentType="application/vnd.ms-office.chartstyle+xml"/>
  <Override PartName="/xl/charts/colors86.xml" ContentType="application/vnd.ms-office.chartcolorstyle+xml"/>
  <Override PartName="/xl/charts/chart87.xml" ContentType="application/vnd.openxmlformats-officedocument.drawingml.chart+xml"/>
  <Override PartName="/xl/charts/style87.xml" ContentType="application/vnd.ms-office.chartstyle+xml"/>
  <Override PartName="/xl/charts/colors87.xml" ContentType="application/vnd.ms-office.chartcolorstyle+xml"/>
  <Override PartName="/xl/charts/chart88.xml" ContentType="application/vnd.openxmlformats-officedocument.drawingml.chart+xml"/>
  <Override PartName="/xl/charts/style88.xml" ContentType="application/vnd.ms-office.chartstyle+xml"/>
  <Override PartName="/xl/charts/colors88.xml" ContentType="application/vnd.ms-office.chartcolorstyle+xml"/>
  <Override PartName="/xl/charts/chart89.xml" ContentType="application/vnd.openxmlformats-officedocument.drawingml.chart+xml"/>
  <Override PartName="/xl/charts/style89.xml" ContentType="application/vnd.ms-office.chartstyle+xml"/>
  <Override PartName="/xl/charts/colors89.xml" ContentType="application/vnd.ms-office.chartcolorstyle+xml"/>
  <Override PartName="/xl/charts/chart90.xml" ContentType="application/vnd.openxmlformats-officedocument.drawingml.chart+xml"/>
  <Override PartName="/xl/charts/style90.xml" ContentType="application/vnd.ms-office.chartstyle+xml"/>
  <Override PartName="/xl/charts/colors90.xml" ContentType="application/vnd.ms-office.chartcolorstyle+xml"/>
  <Override PartName="/xl/drawings/drawing6.xml" ContentType="application/vnd.openxmlformats-officedocument.drawing+xml"/>
  <Override PartName="/xl/comments2.xml" ContentType="application/vnd.openxmlformats-officedocument.spreadsheetml.comments+xml"/>
  <Override PartName="/xl/charts/chart91.xml" ContentType="application/vnd.openxmlformats-officedocument.drawingml.chart+xml"/>
  <Override PartName="/xl/charts/style91.xml" ContentType="application/vnd.ms-office.chartstyle+xml"/>
  <Override PartName="/xl/charts/colors91.xml" ContentType="application/vnd.ms-office.chartcolorstyle+xml"/>
  <Override PartName="/xl/charts/chart92.xml" ContentType="application/vnd.openxmlformats-officedocument.drawingml.chart+xml"/>
  <Override PartName="/xl/charts/style92.xml" ContentType="application/vnd.ms-office.chartstyle+xml"/>
  <Override PartName="/xl/charts/colors92.xml" ContentType="application/vnd.ms-office.chartcolorstyle+xml"/>
  <Override PartName="/xl/charts/chart93.xml" ContentType="application/vnd.openxmlformats-officedocument.drawingml.chart+xml"/>
  <Override PartName="/xl/charts/style93.xml" ContentType="application/vnd.ms-office.chartstyle+xml"/>
  <Override PartName="/xl/charts/colors93.xml" ContentType="application/vnd.ms-office.chartcolorstyle+xml"/>
  <Override PartName="/xl/charts/chart94.xml" ContentType="application/vnd.openxmlformats-officedocument.drawingml.chart+xml"/>
  <Override PartName="/xl/charts/style94.xml" ContentType="application/vnd.ms-office.chartstyle+xml"/>
  <Override PartName="/xl/charts/colors94.xml" ContentType="application/vnd.ms-office.chartcolorstyle+xml"/>
  <Override PartName="/xl/charts/chart95.xml" ContentType="application/vnd.openxmlformats-officedocument.drawingml.chart+xml"/>
  <Override PartName="/xl/charts/style95.xml" ContentType="application/vnd.ms-office.chartstyle+xml"/>
  <Override PartName="/xl/charts/colors95.xml" ContentType="application/vnd.ms-office.chartcolorstyle+xml"/>
  <Override PartName="/xl/charts/chart96.xml" ContentType="application/vnd.openxmlformats-officedocument.drawingml.chart+xml"/>
  <Override PartName="/xl/charts/style96.xml" ContentType="application/vnd.ms-office.chartstyle+xml"/>
  <Override PartName="/xl/charts/colors96.xml" ContentType="application/vnd.ms-office.chartcolorstyle+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showInkAnnotation="0" codeName="AquestLlibreDeTreball" autoCompressPictures="0"/>
  <mc:AlternateContent xmlns:mc="http://schemas.openxmlformats.org/markup-compatibility/2006">
    <mc:Choice Requires="x15">
      <x15ac:absPath xmlns:x15ac="http://schemas.microsoft.com/office/spreadsheetml/2010/11/ac" url="https://dibacat.sharepoint.com/sites/msteams_729e94/Documentos compartidos/General/EINES EXCEL/EFICIENCIA/"/>
    </mc:Choice>
  </mc:AlternateContent>
  <xr:revisionPtr revIDLastSave="0" documentId="8_{6F33E434-DA5B-4FD7-8FE5-91BF2B8696FC}" xr6:coauthVersionLast="47" xr6:coauthVersionMax="47" xr10:uidLastSave="{00000000-0000-0000-0000-000000000000}"/>
  <bookViews>
    <workbookView xWindow="28680" yWindow="-120" windowWidth="29040" windowHeight="15720" tabRatio="593" xr2:uid="{00000000-000D-0000-FFFF-FFFF00000000}"/>
  </bookViews>
  <sheets>
    <sheet name="portada" sheetId="42" r:id="rId1"/>
    <sheet name="Instruccions detallades" sheetId="43" r:id="rId2"/>
    <sheet name="Introducció dades Grals" sheetId="45" r:id="rId3"/>
    <sheet name="Introducció dades" sheetId="36" r:id="rId4"/>
    <sheet name="Resultats individuals" sheetId="46" r:id="rId5"/>
    <sheet name="Resultats comparatius" sheetId="29" r:id="rId6"/>
    <sheet name="llistes" sheetId="25" r:id="rId7"/>
    <sheet name="eines" sheetId="35" r:id="rId8"/>
  </sheets>
  <definedNames>
    <definedName name="_xlnm._FilterDatabase" localSheetId="5" hidden="1">'Resultats comparatius'!$A$6:$AG$21</definedName>
    <definedName name="anys">#REF!</definedName>
    <definedName name="anys1">#REF!</definedName>
    <definedName name="anys21">#REF!</definedName>
    <definedName name="_xlnm.Print_Area" localSheetId="3">'Introducció dades'!$D$3:$T$90</definedName>
    <definedName name="_xlnm.Print_Area" localSheetId="5">'Resultats comparatius'!$B$2:$U$63</definedName>
    <definedName name="_xlnm.Print_Area" localSheetId="4">'Resultats individuals'!$A$2:$R$1128</definedName>
    <definedName name="biomassaF">llistes!$F$18:$G$24</definedName>
    <definedName name="cald">#REF!</definedName>
    <definedName name="caldera">#REF!</definedName>
    <definedName name="comb">#REF!</definedName>
    <definedName name="consums1">#REF!</definedName>
    <definedName name="DADES1">#REF!</definedName>
    <definedName name="elec_sola">#REF!</definedName>
    <definedName name="elec_total_m2">#REF!</definedName>
    <definedName name="elec_total_m2_GD">#REF!</definedName>
    <definedName name="elec3">#REF!</definedName>
    <definedName name="electric1">#REF!</definedName>
    <definedName name="electric2">#REF!</definedName>
    <definedName name="EM">#REF!</definedName>
    <definedName name="EQUIP">#REF!</definedName>
    <definedName name="font">#REF!</definedName>
    <definedName name="Fonts">#REF!</definedName>
    <definedName name="gasoilF">llistes!$F$7:$G$8</definedName>
    <definedName name="GD">#REF!</definedName>
    <definedName name="GD15_per_tots">llistes!#REF!</definedName>
    <definedName name="GLPF">llistes!$F$11:$G$15</definedName>
    <definedName name="graus">#REF!</definedName>
    <definedName name="graus15">#REF!</definedName>
    <definedName name="graus21">#REF!</definedName>
    <definedName name="mpi">#REF!</definedName>
    <definedName name="preu2">#REF!</definedName>
    <definedName name="tipo_equip">#REF!</definedName>
    <definedName name="utBM">llistes!$F$18:$F$24</definedName>
    <definedName name="zc">#REF!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35" i="35" l="1"/>
  <c r="Q35" i="35"/>
  <c r="P35" i="35"/>
  <c r="N35" i="35"/>
  <c r="H35" i="35"/>
  <c r="C35" i="35"/>
  <c r="B35" i="35"/>
  <c r="O34" i="35"/>
  <c r="E34" i="35"/>
  <c r="D34" i="35"/>
  <c r="F34" i="35" s="1"/>
  <c r="G34" i="35" s="1"/>
  <c r="O33" i="35"/>
  <c r="E33" i="35"/>
  <c r="D33" i="35"/>
  <c r="I33" i="35" s="1"/>
  <c r="O32" i="35"/>
  <c r="E32" i="35"/>
  <c r="D32" i="35"/>
  <c r="I32" i="35" s="1"/>
  <c r="O31" i="35"/>
  <c r="E31" i="35"/>
  <c r="D31" i="35"/>
  <c r="F31" i="35" s="1"/>
  <c r="G31" i="35" s="1"/>
  <c r="O30" i="35"/>
  <c r="E30" i="35"/>
  <c r="D30" i="35"/>
  <c r="F30" i="35" s="1"/>
  <c r="G30" i="35" s="1"/>
  <c r="O29" i="35"/>
  <c r="E29" i="35"/>
  <c r="D29" i="35"/>
  <c r="I29" i="35" s="1"/>
  <c r="O28" i="35"/>
  <c r="E28" i="35"/>
  <c r="D28" i="35"/>
  <c r="I28" i="35" s="1"/>
  <c r="O27" i="35"/>
  <c r="E27" i="35"/>
  <c r="I27" i="35" s="1"/>
  <c r="D27" i="35"/>
  <c r="F27" i="35" s="1"/>
  <c r="G27" i="35" s="1"/>
  <c r="O26" i="35"/>
  <c r="E26" i="35"/>
  <c r="D26" i="35"/>
  <c r="F26" i="35" s="1"/>
  <c r="G26" i="35" s="1"/>
  <c r="O25" i="35"/>
  <c r="E25" i="35"/>
  <c r="D25" i="35"/>
  <c r="I25" i="35" s="1"/>
  <c r="O24" i="35"/>
  <c r="E24" i="35"/>
  <c r="D24" i="35"/>
  <c r="O23" i="35"/>
  <c r="E23" i="35"/>
  <c r="D23" i="35"/>
  <c r="P20" i="35"/>
  <c r="F479" i="36"/>
  <c r="E481" i="36"/>
  <c r="E482" i="36"/>
  <c r="E483" i="36"/>
  <c r="E484" i="36"/>
  <c r="E485" i="36"/>
  <c r="E486" i="36"/>
  <c r="E487" i="36"/>
  <c r="E488" i="36"/>
  <c r="E489" i="36"/>
  <c r="E490" i="36"/>
  <c r="E491" i="36"/>
  <c r="E492" i="36"/>
  <c r="F492" i="36" s="1"/>
  <c r="F451" i="36"/>
  <c r="E452" i="36" s="1"/>
  <c r="G452" i="36" s="1"/>
  <c r="F32" i="36"/>
  <c r="F19" i="36"/>
  <c r="F47" i="36"/>
  <c r="F163" i="36"/>
  <c r="F191" i="36"/>
  <c r="F307" i="36"/>
  <c r="F335" i="36"/>
  <c r="E348" i="36"/>
  <c r="F348" i="36" s="1"/>
  <c r="Z27" i="29"/>
  <c r="Z28" i="29" s="1"/>
  <c r="Z29" i="29" s="1"/>
  <c r="Z30" i="29" s="1"/>
  <c r="Z31" i="29" s="1"/>
  <c r="Z32" i="29" s="1"/>
  <c r="Z33" i="29" s="1"/>
  <c r="Z34" i="29" s="1"/>
  <c r="Z35" i="29" s="1"/>
  <c r="Z36" i="29" s="1"/>
  <c r="Z37" i="29" s="1"/>
  <c r="Z38" i="29" s="1"/>
  <c r="Z39" i="29" s="1"/>
  <c r="Y27" i="29"/>
  <c r="Y28" i="29" s="1"/>
  <c r="Y29" i="29" s="1"/>
  <c r="Y30" i="29" s="1"/>
  <c r="Y31" i="29" s="1"/>
  <c r="Y32" i="29" s="1"/>
  <c r="Y33" i="29" s="1"/>
  <c r="Y34" i="29" s="1"/>
  <c r="Y35" i="29" s="1"/>
  <c r="Y36" i="29" s="1"/>
  <c r="Y37" i="29" s="1"/>
  <c r="Y38" i="29" s="1"/>
  <c r="Y39" i="29" s="1"/>
  <c r="AF26" i="29"/>
  <c r="AF27" i="29" s="1"/>
  <c r="AF28" i="29" s="1"/>
  <c r="AF29" i="29" s="1"/>
  <c r="AF30" i="29" s="1"/>
  <c r="AF31" i="29" s="1"/>
  <c r="AF32" i="29" s="1"/>
  <c r="AF33" i="29" s="1"/>
  <c r="AF34" i="29" s="1"/>
  <c r="AF35" i="29" s="1"/>
  <c r="AF36" i="29" s="1"/>
  <c r="AF37" i="29" s="1"/>
  <c r="AF38" i="29" s="1"/>
  <c r="AF39" i="29" s="1"/>
  <c r="AE26" i="29"/>
  <c r="AE27" i="29" s="1"/>
  <c r="AE28" i="29" s="1"/>
  <c r="AE29" i="29" s="1"/>
  <c r="AE30" i="29" s="1"/>
  <c r="AE31" i="29" s="1"/>
  <c r="AE32" i="29" s="1"/>
  <c r="AE33" i="29" s="1"/>
  <c r="AE34" i="29" s="1"/>
  <c r="AE35" i="29" s="1"/>
  <c r="AE36" i="29" s="1"/>
  <c r="AE37" i="29" s="1"/>
  <c r="AE38" i="29" s="1"/>
  <c r="AE39" i="29" s="1"/>
  <c r="AD26" i="29"/>
  <c r="AD27" i="29" s="1"/>
  <c r="AD28" i="29" s="1"/>
  <c r="AD29" i="29" s="1"/>
  <c r="AD30" i="29" s="1"/>
  <c r="AD31" i="29" s="1"/>
  <c r="AD32" i="29" s="1"/>
  <c r="AD33" i="29" s="1"/>
  <c r="AD34" i="29" s="1"/>
  <c r="AD35" i="29" s="1"/>
  <c r="AD36" i="29" s="1"/>
  <c r="AD37" i="29" s="1"/>
  <c r="AD38" i="29" s="1"/>
  <c r="AD39" i="29" s="1"/>
  <c r="AC26" i="29"/>
  <c r="AC27" i="29" s="1"/>
  <c r="AC28" i="29" s="1"/>
  <c r="AC29" i="29" s="1"/>
  <c r="AC30" i="29" s="1"/>
  <c r="AC31" i="29" s="1"/>
  <c r="AC32" i="29" s="1"/>
  <c r="AC33" i="29" s="1"/>
  <c r="AC34" i="29" s="1"/>
  <c r="AC35" i="29" s="1"/>
  <c r="AC36" i="29" s="1"/>
  <c r="AC37" i="29" s="1"/>
  <c r="AC38" i="29" s="1"/>
  <c r="AC39" i="29" s="1"/>
  <c r="AB26" i="29"/>
  <c r="AB27" i="29" s="1"/>
  <c r="AB28" i="29" s="1"/>
  <c r="AB29" i="29" s="1"/>
  <c r="AB30" i="29" s="1"/>
  <c r="AB31" i="29" s="1"/>
  <c r="AB32" i="29" s="1"/>
  <c r="AB33" i="29" s="1"/>
  <c r="AB34" i="29" s="1"/>
  <c r="AB35" i="29" s="1"/>
  <c r="AB36" i="29" s="1"/>
  <c r="AB37" i="29" s="1"/>
  <c r="AB38" i="29" s="1"/>
  <c r="AB39" i="29" s="1"/>
  <c r="AA26" i="29"/>
  <c r="AA27" i="29" s="1"/>
  <c r="AA28" i="29" s="1"/>
  <c r="AA29" i="29" s="1"/>
  <c r="AA30" i="29" s="1"/>
  <c r="AA31" i="29" s="1"/>
  <c r="AA32" i="29" s="1"/>
  <c r="AA33" i="29" s="1"/>
  <c r="AA34" i="29" s="1"/>
  <c r="AA35" i="29" s="1"/>
  <c r="AA36" i="29" s="1"/>
  <c r="AA37" i="29" s="1"/>
  <c r="AA38" i="29" s="1"/>
  <c r="AA39" i="29" s="1"/>
  <c r="Z26" i="29"/>
  <c r="Y26" i="29"/>
  <c r="X26" i="29"/>
  <c r="X27" i="29" s="1"/>
  <c r="X28" i="29" s="1"/>
  <c r="X29" i="29" s="1"/>
  <c r="X30" i="29" s="1"/>
  <c r="X31" i="29" s="1"/>
  <c r="X32" i="29" s="1"/>
  <c r="X33" i="29" s="1"/>
  <c r="X34" i="29" s="1"/>
  <c r="X35" i="29" s="1"/>
  <c r="X36" i="29" s="1"/>
  <c r="X37" i="29" s="1"/>
  <c r="X38" i="29" s="1"/>
  <c r="X39" i="29" s="1"/>
  <c r="W25" i="29"/>
  <c r="W26" i="29" s="1"/>
  <c r="W27" i="29" s="1"/>
  <c r="W28" i="29" s="1"/>
  <c r="W29" i="29" s="1"/>
  <c r="W30" i="29" s="1"/>
  <c r="W31" i="29" s="1"/>
  <c r="W32" i="29" s="1"/>
  <c r="W33" i="29" s="1"/>
  <c r="W34" i="29" s="1"/>
  <c r="W35" i="29" s="1"/>
  <c r="W36" i="29" s="1"/>
  <c r="W37" i="29" s="1"/>
  <c r="W38" i="29" s="1"/>
  <c r="W39" i="29" s="1"/>
  <c r="E463" i="36"/>
  <c r="G463" i="36" s="1"/>
  <c r="E462" i="36"/>
  <c r="G462" i="36" s="1"/>
  <c r="E461" i="36"/>
  <c r="G461" i="36" s="1"/>
  <c r="E460" i="36"/>
  <c r="G460" i="36" s="1"/>
  <c r="E459" i="36"/>
  <c r="G459" i="36" s="1"/>
  <c r="E458" i="36"/>
  <c r="E457" i="36"/>
  <c r="G457" i="36" s="1"/>
  <c r="E456" i="36"/>
  <c r="G456" i="36" s="1"/>
  <c r="E455" i="36"/>
  <c r="G455" i="36" s="1"/>
  <c r="E454" i="36"/>
  <c r="G454" i="36" s="1"/>
  <c r="E453" i="36"/>
  <c r="G453" i="36" s="1"/>
  <c r="E2160" i="36"/>
  <c r="F2160" i="36" s="1"/>
  <c r="G2160" i="36" s="1"/>
  <c r="E2159" i="36"/>
  <c r="G2159" i="36" s="1"/>
  <c r="E2158" i="36"/>
  <c r="G2158" i="36" s="1"/>
  <c r="E2157" i="36"/>
  <c r="G2157" i="36" s="1"/>
  <c r="E2156" i="36"/>
  <c r="G2156" i="36" s="1"/>
  <c r="E2155" i="36"/>
  <c r="G2155" i="36" s="1"/>
  <c r="E2154" i="36"/>
  <c r="G2154" i="36" s="1"/>
  <c r="E2153" i="36"/>
  <c r="G2153" i="36" s="1"/>
  <c r="E2152" i="36"/>
  <c r="G2152" i="36" s="1"/>
  <c r="E2151" i="36"/>
  <c r="G2151" i="36" s="1"/>
  <c r="E2150" i="36"/>
  <c r="G2150" i="36" s="1"/>
  <c r="E2149" i="36"/>
  <c r="G2149" i="36" s="1"/>
  <c r="F2147" i="36"/>
  <c r="E2148" i="36" s="1"/>
  <c r="G2148" i="36" s="1"/>
  <c r="E2132" i="36"/>
  <c r="F2132" i="36" s="1"/>
  <c r="G2132" i="36" s="1"/>
  <c r="E2131" i="36"/>
  <c r="G2131" i="36" s="1"/>
  <c r="E2130" i="36"/>
  <c r="G2130" i="36" s="1"/>
  <c r="E2129" i="36"/>
  <c r="G2129" i="36" s="1"/>
  <c r="E2128" i="36"/>
  <c r="G2128" i="36" s="1"/>
  <c r="E2127" i="36"/>
  <c r="G2127" i="36" s="1"/>
  <c r="E2126" i="36"/>
  <c r="G2126" i="36" s="1"/>
  <c r="E2125" i="36"/>
  <c r="G2125" i="36" s="1"/>
  <c r="E2124" i="36"/>
  <c r="G2124" i="36" s="1"/>
  <c r="E2123" i="36"/>
  <c r="G2123" i="36" s="1"/>
  <c r="E2122" i="36"/>
  <c r="G2122" i="36" s="1"/>
  <c r="E2121" i="36"/>
  <c r="G2121" i="36" s="1"/>
  <c r="F2119" i="36"/>
  <c r="E2120" i="36" s="1"/>
  <c r="G2120" i="36" s="1"/>
  <c r="E2104" i="36"/>
  <c r="F2104" i="36" s="1"/>
  <c r="G2104" i="36" s="1"/>
  <c r="E2103" i="36"/>
  <c r="G2103" i="36" s="1"/>
  <c r="E2102" i="36"/>
  <c r="G2102" i="36" s="1"/>
  <c r="E2101" i="36"/>
  <c r="G2101" i="36" s="1"/>
  <c r="E2100" i="36"/>
  <c r="G2100" i="36" s="1"/>
  <c r="E2099" i="36"/>
  <c r="G2099" i="36" s="1"/>
  <c r="E2098" i="36"/>
  <c r="G2098" i="36" s="1"/>
  <c r="E2097" i="36"/>
  <c r="G2097" i="36" s="1"/>
  <c r="E2096" i="36"/>
  <c r="G2096" i="36" s="1"/>
  <c r="E2095" i="36"/>
  <c r="G2095" i="36" s="1"/>
  <c r="E2094" i="36"/>
  <c r="G2094" i="36" s="1"/>
  <c r="E2093" i="36"/>
  <c r="G2093" i="36" s="1"/>
  <c r="F2091" i="36"/>
  <c r="E2092" i="36" s="1"/>
  <c r="G2092" i="36" s="1"/>
  <c r="E2076" i="36"/>
  <c r="F2076" i="36" s="1"/>
  <c r="G2076" i="36" s="1"/>
  <c r="E2075" i="36"/>
  <c r="G2075" i="36" s="1"/>
  <c r="E2074" i="36"/>
  <c r="G2074" i="36" s="1"/>
  <c r="E2073" i="36"/>
  <c r="G2073" i="36" s="1"/>
  <c r="E2072" i="36"/>
  <c r="G2072" i="36" s="1"/>
  <c r="E2071" i="36"/>
  <c r="G2071" i="36" s="1"/>
  <c r="E2070" i="36"/>
  <c r="G2070" i="36" s="1"/>
  <c r="E2069" i="36"/>
  <c r="G2069" i="36" s="1"/>
  <c r="E2068" i="36"/>
  <c r="G2068" i="36" s="1"/>
  <c r="E2067" i="36"/>
  <c r="G2067" i="36" s="1"/>
  <c r="E2066" i="36"/>
  <c r="G2066" i="36" s="1"/>
  <c r="E2065" i="36"/>
  <c r="G2065" i="36" s="1"/>
  <c r="F2063" i="36"/>
  <c r="E2064" i="36" s="1"/>
  <c r="G2064" i="36" s="1"/>
  <c r="E2048" i="36"/>
  <c r="F2048" i="36" s="1"/>
  <c r="G2048" i="36" s="1"/>
  <c r="E2047" i="36"/>
  <c r="G2047" i="36" s="1"/>
  <c r="E2046" i="36"/>
  <c r="G2046" i="36" s="1"/>
  <c r="E2045" i="36"/>
  <c r="G2045" i="36" s="1"/>
  <c r="E2044" i="36"/>
  <c r="G2044" i="36" s="1"/>
  <c r="E2043" i="36"/>
  <c r="G2043" i="36" s="1"/>
  <c r="E2042" i="36"/>
  <c r="G2042" i="36" s="1"/>
  <c r="E2041" i="36"/>
  <c r="G2041" i="36" s="1"/>
  <c r="E2040" i="36"/>
  <c r="G2040" i="36" s="1"/>
  <c r="E2039" i="36"/>
  <c r="G2039" i="36" s="1"/>
  <c r="E2038" i="36"/>
  <c r="G2038" i="36" s="1"/>
  <c r="E2037" i="36"/>
  <c r="G2037" i="36" s="1"/>
  <c r="F2035" i="36"/>
  <c r="E2036" i="36" s="1"/>
  <c r="G2036" i="36" s="1"/>
  <c r="E2016" i="36"/>
  <c r="F2016" i="36" s="1"/>
  <c r="G2016" i="36" s="1"/>
  <c r="E2015" i="36"/>
  <c r="G2015" i="36" s="1"/>
  <c r="E2014" i="36"/>
  <c r="G2014" i="36" s="1"/>
  <c r="E2013" i="36"/>
  <c r="G2013" i="36" s="1"/>
  <c r="E2012" i="36"/>
  <c r="G2012" i="36" s="1"/>
  <c r="E2011" i="36"/>
  <c r="G2011" i="36" s="1"/>
  <c r="E2010" i="36"/>
  <c r="G2010" i="36" s="1"/>
  <c r="E2009" i="36"/>
  <c r="G2009" i="36" s="1"/>
  <c r="E2008" i="36"/>
  <c r="G2008" i="36" s="1"/>
  <c r="E2007" i="36"/>
  <c r="G2007" i="36" s="1"/>
  <c r="E2006" i="36"/>
  <c r="G2006" i="36" s="1"/>
  <c r="E2005" i="36"/>
  <c r="G2005" i="36" s="1"/>
  <c r="F2003" i="36"/>
  <c r="E2004" i="36" s="1"/>
  <c r="G2004" i="36" s="1"/>
  <c r="E1988" i="36"/>
  <c r="F1988" i="36" s="1"/>
  <c r="G1988" i="36" s="1"/>
  <c r="E1987" i="36"/>
  <c r="G1987" i="36" s="1"/>
  <c r="E1986" i="36"/>
  <c r="G1986" i="36" s="1"/>
  <c r="E1985" i="36"/>
  <c r="G1985" i="36" s="1"/>
  <c r="E1984" i="36"/>
  <c r="G1984" i="36" s="1"/>
  <c r="E1983" i="36"/>
  <c r="G1983" i="36" s="1"/>
  <c r="E1982" i="36"/>
  <c r="G1982" i="36" s="1"/>
  <c r="E1981" i="36"/>
  <c r="G1981" i="36" s="1"/>
  <c r="E1980" i="36"/>
  <c r="G1980" i="36" s="1"/>
  <c r="E1979" i="36"/>
  <c r="G1979" i="36" s="1"/>
  <c r="E1978" i="36"/>
  <c r="G1978" i="36" s="1"/>
  <c r="E1977" i="36"/>
  <c r="G1977" i="36" s="1"/>
  <c r="F1975" i="36"/>
  <c r="G1975" i="36" s="1"/>
  <c r="E1960" i="36"/>
  <c r="F1960" i="36" s="1"/>
  <c r="G1960" i="36" s="1"/>
  <c r="E1959" i="36"/>
  <c r="G1959" i="36" s="1"/>
  <c r="E1958" i="36"/>
  <c r="G1958" i="36" s="1"/>
  <c r="E1957" i="36"/>
  <c r="G1957" i="36" s="1"/>
  <c r="E1956" i="36"/>
  <c r="G1956" i="36" s="1"/>
  <c r="E1955" i="36"/>
  <c r="G1955" i="36" s="1"/>
  <c r="E1954" i="36"/>
  <c r="G1954" i="36" s="1"/>
  <c r="E1953" i="36"/>
  <c r="G1953" i="36" s="1"/>
  <c r="E1952" i="36"/>
  <c r="G1952" i="36" s="1"/>
  <c r="E1951" i="36"/>
  <c r="G1951" i="36" s="1"/>
  <c r="E1950" i="36"/>
  <c r="G1950" i="36" s="1"/>
  <c r="E1949" i="36"/>
  <c r="G1949" i="36" s="1"/>
  <c r="F1947" i="36"/>
  <c r="E1948" i="36" s="1"/>
  <c r="G1948" i="36" s="1"/>
  <c r="E1932" i="36"/>
  <c r="F1932" i="36" s="1"/>
  <c r="G1932" i="36" s="1"/>
  <c r="E1931" i="36"/>
  <c r="G1931" i="36" s="1"/>
  <c r="E1930" i="36"/>
  <c r="G1930" i="36" s="1"/>
  <c r="E1929" i="36"/>
  <c r="G1929" i="36" s="1"/>
  <c r="E1928" i="36"/>
  <c r="G1928" i="36" s="1"/>
  <c r="E1927" i="36"/>
  <c r="G1927" i="36" s="1"/>
  <c r="E1926" i="36"/>
  <c r="G1926" i="36" s="1"/>
  <c r="E1925" i="36"/>
  <c r="G1925" i="36" s="1"/>
  <c r="E1924" i="36"/>
  <c r="G1924" i="36" s="1"/>
  <c r="E1923" i="36"/>
  <c r="G1923" i="36" s="1"/>
  <c r="E1922" i="36"/>
  <c r="G1922" i="36" s="1"/>
  <c r="E1921" i="36"/>
  <c r="G1921" i="36" s="1"/>
  <c r="F1919" i="36"/>
  <c r="E1920" i="36" s="1"/>
  <c r="G1920" i="36" s="1"/>
  <c r="E1904" i="36"/>
  <c r="F1904" i="36" s="1"/>
  <c r="G1904" i="36" s="1"/>
  <c r="E1903" i="36"/>
  <c r="G1903" i="36" s="1"/>
  <c r="E1902" i="36"/>
  <c r="G1902" i="36" s="1"/>
  <c r="E1901" i="36"/>
  <c r="G1901" i="36" s="1"/>
  <c r="E1900" i="36"/>
  <c r="G1900" i="36" s="1"/>
  <c r="E1899" i="36"/>
  <c r="G1899" i="36" s="1"/>
  <c r="E1898" i="36"/>
  <c r="G1898" i="36" s="1"/>
  <c r="E1897" i="36"/>
  <c r="G1897" i="36" s="1"/>
  <c r="E1896" i="36"/>
  <c r="G1896" i="36" s="1"/>
  <c r="E1895" i="36"/>
  <c r="G1895" i="36" s="1"/>
  <c r="E1894" i="36"/>
  <c r="G1894" i="36" s="1"/>
  <c r="E1893" i="36"/>
  <c r="G1893" i="36" s="1"/>
  <c r="F1891" i="36"/>
  <c r="E1892" i="36" s="1"/>
  <c r="G1892" i="36" s="1"/>
  <c r="E1872" i="36"/>
  <c r="F1872" i="36" s="1"/>
  <c r="G1872" i="36" s="1"/>
  <c r="E1871" i="36"/>
  <c r="G1871" i="36" s="1"/>
  <c r="E1870" i="36"/>
  <c r="G1870" i="36" s="1"/>
  <c r="E1869" i="36"/>
  <c r="G1869" i="36" s="1"/>
  <c r="E1868" i="36"/>
  <c r="G1868" i="36" s="1"/>
  <c r="E1867" i="36"/>
  <c r="G1867" i="36" s="1"/>
  <c r="E1866" i="36"/>
  <c r="G1866" i="36" s="1"/>
  <c r="E1865" i="36"/>
  <c r="G1865" i="36" s="1"/>
  <c r="E1864" i="36"/>
  <c r="G1864" i="36" s="1"/>
  <c r="E1863" i="36"/>
  <c r="G1863" i="36" s="1"/>
  <c r="E1862" i="36"/>
  <c r="G1862" i="36" s="1"/>
  <c r="E1861" i="36"/>
  <c r="G1861" i="36" s="1"/>
  <c r="F1859" i="36"/>
  <c r="E1860" i="36" s="1"/>
  <c r="G1860" i="36" s="1"/>
  <c r="E1844" i="36"/>
  <c r="F1844" i="36" s="1"/>
  <c r="G1844" i="36" s="1"/>
  <c r="E1843" i="36"/>
  <c r="G1843" i="36" s="1"/>
  <c r="E1842" i="36"/>
  <c r="G1842" i="36" s="1"/>
  <c r="E1841" i="36"/>
  <c r="G1841" i="36" s="1"/>
  <c r="E1840" i="36"/>
  <c r="G1840" i="36" s="1"/>
  <c r="E1839" i="36"/>
  <c r="G1839" i="36" s="1"/>
  <c r="E1838" i="36"/>
  <c r="G1838" i="36" s="1"/>
  <c r="E1837" i="36"/>
  <c r="G1837" i="36" s="1"/>
  <c r="E1836" i="36"/>
  <c r="G1836" i="36" s="1"/>
  <c r="E1835" i="36"/>
  <c r="G1835" i="36" s="1"/>
  <c r="E1834" i="36"/>
  <c r="G1834" i="36" s="1"/>
  <c r="E1833" i="36"/>
  <c r="G1833" i="36" s="1"/>
  <c r="F1831" i="36"/>
  <c r="E1832" i="36" s="1"/>
  <c r="G1832" i="36" s="1"/>
  <c r="E1816" i="36"/>
  <c r="F1816" i="36" s="1"/>
  <c r="G1816" i="36" s="1"/>
  <c r="E1815" i="36"/>
  <c r="G1815" i="36" s="1"/>
  <c r="E1814" i="36"/>
  <c r="G1814" i="36" s="1"/>
  <c r="E1813" i="36"/>
  <c r="G1813" i="36" s="1"/>
  <c r="E1812" i="36"/>
  <c r="G1812" i="36" s="1"/>
  <c r="E1811" i="36"/>
  <c r="G1811" i="36" s="1"/>
  <c r="E1810" i="36"/>
  <c r="G1810" i="36" s="1"/>
  <c r="E1809" i="36"/>
  <c r="G1809" i="36" s="1"/>
  <c r="E1808" i="36"/>
  <c r="G1808" i="36" s="1"/>
  <c r="E1807" i="36"/>
  <c r="G1807" i="36" s="1"/>
  <c r="E1806" i="36"/>
  <c r="G1806" i="36" s="1"/>
  <c r="E1805" i="36"/>
  <c r="G1805" i="36" s="1"/>
  <c r="F1803" i="36"/>
  <c r="E1804" i="36" s="1"/>
  <c r="G1804" i="36" s="1"/>
  <c r="E1788" i="36"/>
  <c r="F1788" i="36" s="1"/>
  <c r="G1788" i="36" s="1"/>
  <c r="E1787" i="36"/>
  <c r="G1787" i="36" s="1"/>
  <c r="E1786" i="36"/>
  <c r="G1786" i="36" s="1"/>
  <c r="E1785" i="36"/>
  <c r="G1785" i="36" s="1"/>
  <c r="E1784" i="36"/>
  <c r="G1784" i="36" s="1"/>
  <c r="E1783" i="36"/>
  <c r="G1783" i="36" s="1"/>
  <c r="E1782" i="36"/>
  <c r="G1782" i="36" s="1"/>
  <c r="E1781" i="36"/>
  <c r="G1781" i="36" s="1"/>
  <c r="E1780" i="36"/>
  <c r="G1780" i="36" s="1"/>
  <c r="E1779" i="36"/>
  <c r="G1779" i="36" s="1"/>
  <c r="E1778" i="36"/>
  <c r="G1778" i="36" s="1"/>
  <c r="E1777" i="36"/>
  <c r="G1777" i="36" s="1"/>
  <c r="F1775" i="36"/>
  <c r="E1776" i="36" s="1"/>
  <c r="G1776" i="36" s="1"/>
  <c r="E1760" i="36"/>
  <c r="F1760" i="36" s="1"/>
  <c r="G1760" i="36" s="1"/>
  <c r="E1759" i="36"/>
  <c r="G1759" i="36" s="1"/>
  <c r="E1758" i="36"/>
  <c r="G1758" i="36" s="1"/>
  <c r="E1757" i="36"/>
  <c r="G1757" i="36" s="1"/>
  <c r="E1756" i="36"/>
  <c r="G1756" i="36" s="1"/>
  <c r="E1755" i="36"/>
  <c r="G1755" i="36" s="1"/>
  <c r="E1754" i="36"/>
  <c r="G1754" i="36" s="1"/>
  <c r="E1753" i="36"/>
  <c r="G1753" i="36" s="1"/>
  <c r="E1752" i="36"/>
  <c r="G1752" i="36" s="1"/>
  <c r="E1751" i="36"/>
  <c r="G1751" i="36" s="1"/>
  <c r="E1750" i="36"/>
  <c r="G1750" i="36" s="1"/>
  <c r="E1749" i="36"/>
  <c r="G1749" i="36" s="1"/>
  <c r="F1747" i="36"/>
  <c r="E1748" i="36" s="1"/>
  <c r="G1748" i="36" s="1"/>
  <c r="E1728" i="36"/>
  <c r="F1728" i="36" s="1"/>
  <c r="G1728" i="36" s="1"/>
  <c r="E1727" i="36"/>
  <c r="G1727" i="36" s="1"/>
  <c r="E1726" i="36"/>
  <c r="G1726" i="36" s="1"/>
  <c r="E1725" i="36"/>
  <c r="G1725" i="36" s="1"/>
  <c r="E1724" i="36"/>
  <c r="G1724" i="36" s="1"/>
  <c r="E1723" i="36"/>
  <c r="G1723" i="36" s="1"/>
  <c r="E1722" i="36"/>
  <c r="G1722" i="36" s="1"/>
  <c r="E1721" i="36"/>
  <c r="G1721" i="36" s="1"/>
  <c r="E1720" i="36"/>
  <c r="G1720" i="36" s="1"/>
  <c r="E1719" i="36"/>
  <c r="G1719" i="36" s="1"/>
  <c r="E1718" i="36"/>
  <c r="G1718" i="36" s="1"/>
  <c r="E1717" i="36"/>
  <c r="G1717" i="36" s="1"/>
  <c r="F1715" i="36"/>
  <c r="E1716" i="36" s="1"/>
  <c r="G1716" i="36" s="1"/>
  <c r="E1700" i="36"/>
  <c r="F1700" i="36" s="1"/>
  <c r="G1700" i="36" s="1"/>
  <c r="E1699" i="36"/>
  <c r="G1699" i="36" s="1"/>
  <c r="E1698" i="36"/>
  <c r="G1698" i="36" s="1"/>
  <c r="E1697" i="36"/>
  <c r="G1697" i="36" s="1"/>
  <c r="E1696" i="36"/>
  <c r="G1696" i="36" s="1"/>
  <c r="E1695" i="36"/>
  <c r="G1695" i="36" s="1"/>
  <c r="E1694" i="36"/>
  <c r="G1694" i="36" s="1"/>
  <c r="E1693" i="36"/>
  <c r="G1693" i="36" s="1"/>
  <c r="E1692" i="36"/>
  <c r="G1692" i="36" s="1"/>
  <c r="E1691" i="36"/>
  <c r="G1691" i="36" s="1"/>
  <c r="E1690" i="36"/>
  <c r="G1690" i="36" s="1"/>
  <c r="E1689" i="36"/>
  <c r="G1689" i="36" s="1"/>
  <c r="F1687" i="36"/>
  <c r="E1688" i="36" s="1"/>
  <c r="G1688" i="36" s="1"/>
  <c r="E1672" i="36"/>
  <c r="F1672" i="36" s="1"/>
  <c r="G1672" i="36" s="1"/>
  <c r="E1671" i="36"/>
  <c r="G1671" i="36" s="1"/>
  <c r="E1670" i="36"/>
  <c r="G1670" i="36" s="1"/>
  <c r="E1669" i="36"/>
  <c r="G1669" i="36" s="1"/>
  <c r="E1668" i="36"/>
  <c r="G1668" i="36" s="1"/>
  <c r="E1667" i="36"/>
  <c r="G1667" i="36" s="1"/>
  <c r="E1666" i="36"/>
  <c r="G1666" i="36" s="1"/>
  <c r="E1665" i="36"/>
  <c r="G1665" i="36" s="1"/>
  <c r="E1664" i="36"/>
  <c r="G1664" i="36" s="1"/>
  <c r="E1663" i="36"/>
  <c r="G1663" i="36" s="1"/>
  <c r="E1662" i="36"/>
  <c r="G1662" i="36" s="1"/>
  <c r="E1661" i="36"/>
  <c r="G1661" i="36" s="1"/>
  <c r="F1659" i="36"/>
  <c r="E1660" i="36" s="1"/>
  <c r="G1660" i="36" s="1"/>
  <c r="E1644" i="36"/>
  <c r="F1644" i="36" s="1"/>
  <c r="G1644" i="36" s="1"/>
  <c r="E1643" i="36"/>
  <c r="G1643" i="36" s="1"/>
  <c r="E1642" i="36"/>
  <c r="G1642" i="36" s="1"/>
  <c r="E1641" i="36"/>
  <c r="G1641" i="36" s="1"/>
  <c r="E1640" i="36"/>
  <c r="G1640" i="36" s="1"/>
  <c r="E1639" i="36"/>
  <c r="G1639" i="36" s="1"/>
  <c r="E1638" i="36"/>
  <c r="G1638" i="36" s="1"/>
  <c r="E1637" i="36"/>
  <c r="G1637" i="36" s="1"/>
  <c r="E1636" i="36"/>
  <c r="G1636" i="36" s="1"/>
  <c r="E1635" i="36"/>
  <c r="G1635" i="36" s="1"/>
  <c r="E1634" i="36"/>
  <c r="G1634" i="36" s="1"/>
  <c r="E1633" i="36"/>
  <c r="G1633" i="36" s="1"/>
  <c r="F1631" i="36"/>
  <c r="G1631" i="36" s="1"/>
  <c r="E1616" i="36"/>
  <c r="F1616" i="36" s="1"/>
  <c r="G1616" i="36" s="1"/>
  <c r="E1615" i="36"/>
  <c r="G1615" i="36" s="1"/>
  <c r="E1614" i="36"/>
  <c r="G1614" i="36" s="1"/>
  <c r="E1613" i="36"/>
  <c r="G1613" i="36" s="1"/>
  <c r="E1612" i="36"/>
  <c r="G1612" i="36" s="1"/>
  <c r="E1611" i="36"/>
  <c r="G1611" i="36" s="1"/>
  <c r="E1610" i="36"/>
  <c r="G1610" i="36" s="1"/>
  <c r="E1609" i="36"/>
  <c r="G1609" i="36" s="1"/>
  <c r="E1608" i="36"/>
  <c r="G1608" i="36" s="1"/>
  <c r="E1607" i="36"/>
  <c r="G1607" i="36" s="1"/>
  <c r="E1606" i="36"/>
  <c r="G1606" i="36" s="1"/>
  <c r="E1605" i="36"/>
  <c r="G1605" i="36" s="1"/>
  <c r="F1603" i="36"/>
  <c r="E1604" i="36" s="1"/>
  <c r="G1604" i="36" s="1"/>
  <c r="E1584" i="36"/>
  <c r="F1584" i="36" s="1"/>
  <c r="G1584" i="36" s="1"/>
  <c r="E1583" i="36"/>
  <c r="G1583" i="36" s="1"/>
  <c r="E1582" i="36"/>
  <c r="G1582" i="36" s="1"/>
  <c r="E1581" i="36"/>
  <c r="G1581" i="36" s="1"/>
  <c r="E1580" i="36"/>
  <c r="G1580" i="36" s="1"/>
  <c r="E1579" i="36"/>
  <c r="G1579" i="36" s="1"/>
  <c r="E1578" i="36"/>
  <c r="G1578" i="36" s="1"/>
  <c r="E1577" i="36"/>
  <c r="G1577" i="36" s="1"/>
  <c r="E1576" i="36"/>
  <c r="G1576" i="36" s="1"/>
  <c r="E1575" i="36"/>
  <c r="G1575" i="36" s="1"/>
  <c r="E1574" i="36"/>
  <c r="G1574" i="36" s="1"/>
  <c r="E1573" i="36"/>
  <c r="G1573" i="36" s="1"/>
  <c r="F1571" i="36"/>
  <c r="E1572" i="36" s="1"/>
  <c r="G1572" i="36" s="1"/>
  <c r="E1556" i="36"/>
  <c r="F1556" i="36" s="1"/>
  <c r="G1556" i="36" s="1"/>
  <c r="E1555" i="36"/>
  <c r="G1555" i="36" s="1"/>
  <c r="E1554" i="36"/>
  <c r="G1554" i="36" s="1"/>
  <c r="E1553" i="36"/>
  <c r="G1553" i="36" s="1"/>
  <c r="E1552" i="36"/>
  <c r="G1552" i="36" s="1"/>
  <c r="E1551" i="36"/>
  <c r="G1551" i="36" s="1"/>
  <c r="E1550" i="36"/>
  <c r="G1550" i="36" s="1"/>
  <c r="E1549" i="36"/>
  <c r="G1549" i="36" s="1"/>
  <c r="E1548" i="36"/>
  <c r="G1548" i="36" s="1"/>
  <c r="E1547" i="36"/>
  <c r="G1547" i="36" s="1"/>
  <c r="E1546" i="36"/>
  <c r="G1546" i="36" s="1"/>
  <c r="E1545" i="36"/>
  <c r="G1545" i="36" s="1"/>
  <c r="F1543" i="36"/>
  <c r="E1544" i="36" s="1"/>
  <c r="G1544" i="36" s="1"/>
  <c r="E1528" i="36"/>
  <c r="F1528" i="36" s="1"/>
  <c r="G1528" i="36" s="1"/>
  <c r="E1527" i="36"/>
  <c r="G1527" i="36" s="1"/>
  <c r="E1526" i="36"/>
  <c r="G1526" i="36" s="1"/>
  <c r="E1525" i="36"/>
  <c r="G1525" i="36" s="1"/>
  <c r="E1524" i="36"/>
  <c r="G1524" i="36" s="1"/>
  <c r="E1523" i="36"/>
  <c r="G1523" i="36" s="1"/>
  <c r="E1522" i="36"/>
  <c r="G1522" i="36" s="1"/>
  <c r="E1521" i="36"/>
  <c r="G1521" i="36" s="1"/>
  <c r="E1520" i="36"/>
  <c r="G1520" i="36" s="1"/>
  <c r="E1519" i="36"/>
  <c r="G1519" i="36" s="1"/>
  <c r="E1518" i="36"/>
  <c r="G1518" i="36" s="1"/>
  <c r="E1517" i="36"/>
  <c r="G1517" i="36" s="1"/>
  <c r="F1515" i="36"/>
  <c r="E1516" i="36" s="1"/>
  <c r="G1516" i="36" s="1"/>
  <c r="E1500" i="36"/>
  <c r="F1500" i="36" s="1"/>
  <c r="G1500" i="36" s="1"/>
  <c r="E1499" i="36"/>
  <c r="G1499" i="36" s="1"/>
  <c r="E1498" i="36"/>
  <c r="G1498" i="36" s="1"/>
  <c r="E1497" i="36"/>
  <c r="G1497" i="36" s="1"/>
  <c r="E1496" i="36"/>
  <c r="G1496" i="36" s="1"/>
  <c r="E1495" i="36"/>
  <c r="G1495" i="36" s="1"/>
  <c r="E1494" i="36"/>
  <c r="G1494" i="36" s="1"/>
  <c r="E1493" i="36"/>
  <c r="G1493" i="36" s="1"/>
  <c r="E1492" i="36"/>
  <c r="G1492" i="36" s="1"/>
  <c r="E1491" i="36"/>
  <c r="G1491" i="36" s="1"/>
  <c r="E1490" i="36"/>
  <c r="G1490" i="36" s="1"/>
  <c r="E1489" i="36"/>
  <c r="G1489" i="36" s="1"/>
  <c r="F1487" i="36"/>
  <c r="G1487" i="36" s="1"/>
  <c r="E1472" i="36"/>
  <c r="F1472" i="36" s="1"/>
  <c r="G1472" i="36" s="1"/>
  <c r="E1471" i="36"/>
  <c r="G1471" i="36" s="1"/>
  <c r="E1470" i="36"/>
  <c r="G1470" i="36" s="1"/>
  <c r="E1469" i="36"/>
  <c r="G1469" i="36" s="1"/>
  <c r="E1468" i="36"/>
  <c r="G1468" i="36" s="1"/>
  <c r="E1467" i="36"/>
  <c r="G1467" i="36" s="1"/>
  <c r="E1466" i="36"/>
  <c r="G1466" i="36" s="1"/>
  <c r="E1465" i="36"/>
  <c r="G1465" i="36" s="1"/>
  <c r="E1464" i="36"/>
  <c r="G1464" i="36" s="1"/>
  <c r="E1463" i="36"/>
  <c r="G1463" i="36" s="1"/>
  <c r="E1462" i="36"/>
  <c r="G1462" i="36" s="1"/>
  <c r="E1461" i="36"/>
  <c r="G1461" i="36" s="1"/>
  <c r="F1459" i="36"/>
  <c r="E1460" i="36" s="1"/>
  <c r="G1460" i="36" s="1"/>
  <c r="E1440" i="36"/>
  <c r="F1440" i="36" s="1"/>
  <c r="G1440" i="36" s="1"/>
  <c r="E1439" i="36"/>
  <c r="G1439" i="36" s="1"/>
  <c r="E1438" i="36"/>
  <c r="G1438" i="36" s="1"/>
  <c r="E1437" i="36"/>
  <c r="G1437" i="36" s="1"/>
  <c r="E1436" i="36"/>
  <c r="G1436" i="36" s="1"/>
  <c r="E1435" i="36"/>
  <c r="G1435" i="36" s="1"/>
  <c r="E1434" i="36"/>
  <c r="G1434" i="36" s="1"/>
  <c r="E1433" i="36"/>
  <c r="G1433" i="36" s="1"/>
  <c r="E1432" i="36"/>
  <c r="G1432" i="36" s="1"/>
  <c r="E1431" i="36"/>
  <c r="G1431" i="36" s="1"/>
  <c r="E1430" i="36"/>
  <c r="G1430" i="36" s="1"/>
  <c r="E1429" i="36"/>
  <c r="G1429" i="36" s="1"/>
  <c r="F1427" i="36"/>
  <c r="E1428" i="36" s="1"/>
  <c r="G1428" i="36" s="1"/>
  <c r="E1412" i="36"/>
  <c r="F1412" i="36" s="1"/>
  <c r="G1412" i="36" s="1"/>
  <c r="E1411" i="36"/>
  <c r="G1411" i="36" s="1"/>
  <c r="E1410" i="36"/>
  <c r="G1410" i="36" s="1"/>
  <c r="E1409" i="36"/>
  <c r="G1409" i="36" s="1"/>
  <c r="E1408" i="36"/>
  <c r="G1408" i="36" s="1"/>
  <c r="E1407" i="36"/>
  <c r="G1407" i="36" s="1"/>
  <c r="E1406" i="36"/>
  <c r="G1406" i="36" s="1"/>
  <c r="E1405" i="36"/>
  <c r="G1405" i="36" s="1"/>
  <c r="E1404" i="36"/>
  <c r="G1404" i="36" s="1"/>
  <c r="E1403" i="36"/>
  <c r="G1403" i="36" s="1"/>
  <c r="E1402" i="36"/>
  <c r="G1402" i="36" s="1"/>
  <c r="E1401" i="36"/>
  <c r="G1401" i="36" s="1"/>
  <c r="F1399" i="36"/>
  <c r="G1399" i="36" s="1"/>
  <c r="E1384" i="36"/>
  <c r="F1384" i="36" s="1"/>
  <c r="G1384" i="36" s="1"/>
  <c r="E1383" i="36"/>
  <c r="G1383" i="36" s="1"/>
  <c r="E1382" i="36"/>
  <c r="G1382" i="36" s="1"/>
  <c r="E1381" i="36"/>
  <c r="G1381" i="36" s="1"/>
  <c r="E1380" i="36"/>
  <c r="G1380" i="36" s="1"/>
  <c r="E1379" i="36"/>
  <c r="G1379" i="36" s="1"/>
  <c r="E1378" i="36"/>
  <c r="G1378" i="36" s="1"/>
  <c r="E1377" i="36"/>
  <c r="G1377" i="36" s="1"/>
  <c r="E1376" i="36"/>
  <c r="G1376" i="36" s="1"/>
  <c r="E1375" i="36"/>
  <c r="G1375" i="36" s="1"/>
  <c r="E1374" i="36"/>
  <c r="G1374" i="36" s="1"/>
  <c r="E1373" i="36"/>
  <c r="G1373" i="36" s="1"/>
  <c r="F1371" i="36"/>
  <c r="E1372" i="36" s="1"/>
  <c r="G1372" i="36" s="1"/>
  <c r="E1356" i="36"/>
  <c r="F1356" i="36" s="1"/>
  <c r="G1356" i="36" s="1"/>
  <c r="E1355" i="36"/>
  <c r="G1355" i="36" s="1"/>
  <c r="E1354" i="36"/>
  <c r="G1354" i="36" s="1"/>
  <c r="E1353" i="36"/>
  <c r="G1353" i="36" s="1"/>
  <c r="E1352" i="36"/>
  <c r="G1352" i="36" s="1"/>
  <c r="E1351" i="36"/>
  <c r="G1351" i="36" s="1"/>
  <c r="E1350" i="36"/>
  <c r="G1350" i="36" s="1"/>
  <c r="E1349" i="36"/>
  <c r="G1349" i="36" s="1"/>
  <c r="E1348" i="36"/>
  <c r="G1348" i="36" s="1"/>
  <c r="E1347" i="36"/>
  <c r="G1347" i="36" s="1"/>
  <c r="E1346" i="36"/>
  <c r="G1346" i="36" s="1"/>
  <c r="E1345" i="36"/>
  <c r="G1345" i="36" s="1"/>
  <c r="F1343" i="36"/>
  <c r="G1343" i="36" s="1"/>
  <c r="E1328" i="36"/>
  <c r="F1328" i="36" s="1"/>
  <c r="G1328" i="36" s="1"/>
  <c r="E1327" i="36"/>
  <c r="G1327" i="36" s="1"/>
  <c r="E1326" i="36"/>
  <c r="G1326" i="36" s="1"/>
  <c r="E1325" i="36"/>
  <c r="G1325" i="36" s="1"/>
  <c r="E1324" i="36"/>
  <c r="G1324" i="36" s="1"/>
  <c r="E1323" i="36"/>
  <c r="G1323" i="36" s="1"/>
  <c r="E1322" i="36"/>
  <c r="G1322" i="36" s="1"/>
  <c r="E1321" i="36"/>
  <c r="G1321" i="36" s="1"/>
  <c r="E1320" i="36"/>
  <c r="G1320" i="36" s="1"/>
  <c r="E1319" i="36"/>
  <c r="G1319" i="36" s="1"/>
  <c r="E1318" i="36"/>
  <c r="G1318" i="36" s="1"/>
  <c r="E1317" i="36"/>
  <c r="G1317" i="36" s="1"/>
  <c r="F1315" i="36"/>
  <c r="E1316" i="36" s="1"/>
  <c r="G1316" i="36" s="1"/>
  <c r="E1296" i="36"/>
  <c r="F1296" i="36" s="1"/>
  <c r="G1296" i="36" s="1"/>
  <c r="E1295" i="36"/>
  <c r="G1295" i="36" s="1"/>
  <c r="E1294" i="36"/>
  <c r="G1294" i="36" s="1"/>
  <c r="E1293" i="36"/>
  <c r="G1293" i="36" s="1"/>
  <c r="E1292" i="36"/>
  <c r="G1292" i="36" s="1"/>
  <c r="E1291" i="36"/>
  <c r="G1291" i="36" s="1"/>
  <c r="E1290" i="36"/>
  <c r="G1290" i="36" s="1"/>
  <c r="E1289" i="36"/>
  <c r="G1289" i="36" s="1"/>
  <c r="E1288" i="36"/>
  <c r="G1288" i="36" s="1"/>
  <c r="E1287" i="36"/>
  <c r="G1287" i="36" s="1"/>
  <c r="E1286" i="36"/>
  <c r="G1286" i="36" s="1"/>
  <c r="E1285" i="36"/>
  <c r="G1285" i="36" s="1"/>
  <c r="F1283" i="36"/>
  <c r="E1284" i="36" s="1"/>
  <c r="G1284" i="36" s="1"/>
  <c r="E1268" i="36"/>
  <c r="F1268" i="36" s="1"/>
  <c r="G1268" i="36" s="1"/>
  <c r="E1267" i="36"/>
  <c r="G1267" i="36" s="1"/>
  <c r="E1266" i="36"/>
  <c r="G1266" i="36" s="1"/>
  <c r="E1265" i="36"/>
  <c r="G1265" i="36" s="1"/>
  <c r="E1264" i="36"/>
  <c r="G1264" i="36" s="1"/>
  <c r="E1263" i="36"/>
  <c r="G1263" i="36" s="1"/>
  <c r="E1262" i="36"/>
  <c r="G1262" i="36" s="1"/>
  <c r="E1261" i="36"/>
  <c r="G1261" i="36" s="1"/>
  <c r="E1260" i="36"/>
  <c r="G1260" i="36" s="1"/>
  <c r="E1259" i="36"/>
  <c r="G1259" i="36" s="1"/>
  <c r="E1258" i="36"/>
  <c r="G1258" i="36" s="1"/>
  <c r="E1257" i="36"/>
  <c r="G1257" i="36" s="1"/>
  <c r="F1255" i="36"/>
  <c r="E1256" i="36" s="1"/>
  <c r="G1256" i="36" s="1"/>
  <c r="E1240" i="36"/>
  <c r="F1240" i="36" s="1"/>
  <c r="G1240" i="36" s="1"/>
  <c r="E1239" i="36"/>
  <c r="G1239" i="36" s="1"/>
  <c r="E1238" i="36"/>
  <c r="G1238" i="36" s="1"/>
  <c r="E1237" i="36"/>
  <c r="G1237" i="36" s="1"/>
  <c r="E1236" i="36"/>
  <c r="G1236" i="36" s="1"/>
  <c r="E1235" i="36"/>
  <c r="G1235" i="36" s="1"/>
  <c r="E1234" i="36"/>
  <c r="G1234" i="36" s="1"/>
  <c r="E1233" i="36"/>
  <c r="G1233" i="36" s="1"/>
  <c r="E1232" i="36"/>
  <c r="G1232" i="36" s="1"/>
  <c r="E1231" i="36"/>
  <c r="G1231" i="36" s="1"/>
  <c r="E1230" i="36"/>
  <c r="G1230" i="36" s="1"/>
  <c r="E1229" i="36"/>
  <c r="G1229" i="36" s="1"/>
  <c r="F1227" i="36"/>
  <c r="G1227" i="36" s="1"/>
  <c r="E1212" i="36"/>
  <c r="F1212" i="36" s="1"/>
  <c r="G1212" i="36" s="1"/>
  <c r="E1211" i="36"/>
  <c r="G1211" i="36" s="1"/>
  <c r="E1210" i="36"/>
  <c r="G1210" i="36" s="1"/>
  <c r="E1209" i="36"/>
  <c r="G1209" i="36" s="1"/>
  <c r="E1208" i="36"/>
  <c r="G1208" i="36" s="1"/>
  <c r="E1207" i="36"/>
  <c r="G1207" i="36" s="1"/>
  <c r="E1206" i="36"/>
  <c r="G1206" i="36" s="1"/>
  <c r="E1205" i="36"/>
  <c r="G1205" i="36" s="1"/>
  <c r="E1204" i="36"/>
  <c r="G1204" i="36" s="1"/>
  <c r="E1203" i="36"/>
  <c r="G1203" i="36" s="1"/>
  <c r="E1202" i="36"/>
  <c r="G1202" i="36" s="1"/>
  <c r="E1201" i="36"/>
  <c r="G1201" i="36" s="1"/>
  <c r="F1199" i="36"/>
  <c r="G1199" i="36" s="1"/>
  <c r="E1184" i="36"/>
  <c r="F1184" i="36" s="1"/>
  <c r="G1184" i="36" s="1"/>
  <c r="E1183" i="36"/>
  <c r="G1183" i="36" s="1"/>
  <c r="E1182" i="36"/>
  <c r="G1182" i="36" s="1"/>
  <c r="E1181" i="36"/>
  <c r="G1181" i="36" s="1"/>
  <c r="E1180" i="36"/>
  <c r="G1180" i="36" s="1"/>
  <c r="E1179" i="36"/>
  <c r="G1179" i="36" s="1"/>
  <c r="E1178" i="36"/>
  <c r="G1178" i="36" s="1"/>
  <c r="E1177" i="36"/>
  <c r="G1177" i="36" s="1"/>
  <c r="E1176" i="36"/>
  <c r="G1176" i="36" s="1"/>
  <c r="E1175" i="36"/>
  <c r="G1175" i="36" s="1"/>
  <c r="E1174" i="36"/>
  <c r="G1174" i="36" s="1"/>
  <c r="E1173" i="36"/>
  <c r="G1173" i="36" s="1"/>
  <c r="F1171" i="36"/>
  <c r="E1172" i="36" s="1"/>
  <c r="G1172" i="36" s="1"/>
  <c r="E1152" i="36"/>
  <c r="F1152" i="36" s="1"/>
  <c r="G1152" i="36" s="1"/>
  <c r="E1151" i="36"/>
  <c r="G1151" i="36" s="1"/>
  <c r="E1150" i="36"/>
  <c r="G1150" i="36" s="1"/>
  <c r="E1149" i="36"/>
  <c r="G1149" i="36" s="1"/>
  <c r="E1148" i="36"/>
  <c r="G1148" i="36" s="1"/>
  <c r="E1147" i="36"/>
  <c r="G1147" i="36" s="1"/>
  <c r="E1146" i="36"/>
  <c r="G1146" i="36" s="1"/>
  <c r="E1145" i="36"/>
  <c r="G1145" i="36" s="1"/>
  <c r="E1144" i="36"/>
  <c r="G1144" i="36" s="1"/>
  <c r="E1143" i="36"/>
  <c r="G1143" i="36" s="1"/>
  <c r="E1142" i="36"/>
  <c r="G1142" i="36" s="1"/>
  <c r="E1141" i="36"/>
  <c r="G1141" i="36" s="1"/>
  <c r="F1139" i="36"/>
  <c r="E1140" i="36" s="1"/>
  <c r="G1140" i="36" s="1"/>
  <c r="E1124" i="36"/>
  <c r="F1124" i="36" s="1"/>
  <c r="G1124" i="36" s="1"/>
  <c r="E1123" i="36"/>
  <c r="G1123" i="36" s="1"/>
  <c r="E1122" i="36"/>
  <c r="G1122" i="36" s="1"/>
  <c r="E1121" i="36"/>
  <c r="G1121" i="36" s="1"/>
  <c r="E1120" i="36"/>
  <c r="G1120" i="36" s="1"/>
  <c r="E1119" i="36"/>
  <c r="G1119" i="36" s="1"/>
  <c r="E1118" i="36"/>
  <c r="G1118" i="36" s="1"/>
  <c r="E1117" i="36"/>
  <c r="G1117" i="36" s="1"/>
  <c r="E1116" i="36"/>
  <c r="G1116" i="36" s="1"/>
  <c r="E1115" i="36"/>
  <c r="G1115" i="36" s="1"/>
  <c r="E1114" i="36"/>
  <c r="G1114" i="36" s="1"/>
  <c r="E1113" i="36"/>
  <c r="G1113" i="36" s="1"/>
  <c r="F1111" i="36"/>
  <c r="E1112" i="36" s="1"/>
  <c r="G1112" i="36" s="1"/>
  <c r="E1096" i="36"/>
  <c r="F1096" i="36" s="1"/>
  <c r="G1096" i="36" s="1"/>
  <c r="E1095" i="36"/>
  <c r="G1095" i="36" s="1"/>
  <c r="E1094" i="36"/>
  <c r="G1094" i="36" s="1"/>
  <c r="E1093" i="36"/>
  <c r="G1093" i="36" s="1"/>
  <c r="E1092" i="36"/>
  <c r="G1092" i="36" s="1"/>
  <c r="E1091" i="36"/>
  <c r="G1091" i="36" s="1"/>
  <c r="E1090" i="36"/>
  <c r="G1090" i="36" s="1"/>
  <c r="E1089" i="36"/>
  <c r="G1089" i="36" s="1"/>
  <c r="E1088" i="36"/>
  <c r="G1088" i="36" s="1"/>
  <c r="E1087" i="36"/>
  <c r="G1087" i="36" s="1"/>
  <c r="E1086" i="36"/>
  <c r="G1086" i="36" s="1"/>
  <c r="E1085" i="36"/>
  <c r="G1085" i="36" s="1"/>
  <c r="F1083" i="36"/>
  <c r="E1084" i="36" s="1"/>
  <c r="G1084" i="36" s="1"/>
  <c r="E1068" i="36"/>
  <c r="F1068" i="36" s="1"/>
  <c r="G1068" i="36" s="1"/>
  <c r="E1067" i="36"/>
  <c r="G1067" i="36" s="1"/>
  <c r="E1066" i="36"/>
  <c r="G1066" i="36" s="1"/>
  <c r="E1065" i="36"/>
  <c r="G1065" i="36" s="1"/>
  <c r="E1064" i="36"/>
  <c r="G1064" i="36" s="1"/>
  <c r="E1063" i="36"/>
  <c r="G1063" i="36" s="1"/>
  <c r="E1062" i="36"/>
  <c r="G1062" i="36" s="1"/>
  <c r="E1061" i="36"/>
  <c r="G1061" i="36" s="1"/>
  <c r="E1060" i="36"/>
  <c r="G1060" i="36" s="1"/>
  <c r="E1059" i="36"/>
  <c r="G1059" i="36" s="1"/>
  <c r="E1058" i="36"/>
  <c r="G1058" i="36" s="1"/>
  <c r="E1057" i="36"/>
  <c r="G1057" i="36" s="1"/>
  <c r="F1055" i="36"/>
  <c r="E1056" i="36" s="1"/>
  <c r="G1056" i="36" s="1"/>
  <c r="E1040" i="36"/>
  <c r="F1040" i="36" s="1"/>
  <c r="G1040" i="36" s="1"/>
  <c r="E1039" i="36"/>
  <c r="G1039" i="36" s="1"/>
  <c r="E1038" i="36"/>
  <c r="G1038" i="36" s="1"/>
  <c r="E1037" i="36"/>
  <c r="G1037" i="36" s="1"/>
  <c r="E1036" i="36"/>
  <c r="G1036" i="36" s="1"/>
  <c r="E1035" i="36"/>
  <c r="G1035" i="36" s="1"/>
  <c r="E1034" i="36"/>
  <c r="G1034" i="36" s="1"/>
  <c r="E1033" i="36"/>
  <c r="G1033" i="36" s="1"/>
  <c r="E1032" i="36"/>
  <c r="G1032" i="36" s="1"/>
  <c r="E1031" i="36"/>
  <c r="G1031" i="36" s="1"/>
  <c r="E1030" i="36"/>
  <c r="G1030" i="36" s="1"/>
  <c r="E1029" i="36"/>
  <c r="G1029" i="36" s="1"/>
  <c r="F1027" i="36"/>
  <c r="G1027" i="36" s="1"/>
  <c r="E1008" i="36"/>
  <c r="F1008" i="36" s="1"/>
  <c r="G1008" i="36" s="1"/>
  <c r="E1007" i="36"/>
  <c r="G1007" i="36" s="1"/>
  <c r="E1006" i="36"/>
  <c r="G1006" i="36" s="1"/>
  <c r="E1005" i="36"/>
  <c r="G1005" i="36" s="1"/>
  <c r="E1004" i="36"/>
  <c r="G1004" i="36" s="1"/>
  <c r="E1003" i="36"/>
  <c r="G1003" i="36" s="1"/>
  <c r="E1002" i="36"/>
  <c r="G1002" i="36" s="1"/>
  <c r="E1001" i="36"/>
  <c r="G1001" i="36" s="1"/>
  <c r="E1000" i="36"/>
  <c r="G1000" i="36" s="1"/>
  <c r="E999" i="36"/>
  <c r="G999" i="36" s="1"/>
  <c r="E998" i="36"/>
  <c r="G998" i="36" s="1"/>
  <c r="E997" i="36"/>
  <c r="G997" i="36" s="1"/>
  <c r="F995" i="36"/>
  <c r="E996" i="36" s="1"/>
  <c r="G996" i="36" s="1"/>
  <c r="E980" i="36"/>
  <c r="F980" i="36" s="1"/>
  <c r="G980" i="36" s="1"/>
  <c r="E979" i="36"/>
  <c r="G979" i="36" s="1"/>
  <c r="E978" i="36"/>
  <c r="G978" i="36" s="1"/>
  <c r="E977" i="36"/>
  <c r="G977" i="36" s="1"/>
  <c r="E976" i="36"/>
  <c r="G976" i="36" s="1"/>
  <c r="E975" i="36"/>
  <c r="G975" i="36" s="1"/>
  <c r="E974" i="36"/>
  <c r="G974" i="36" s="1"/>
  <c r="E973" i="36"/>
  <c r="G973" i="36" s="1"/>
  <c r="E972" i="36"/>
  <c r="G972" i="36" s="1"/>
  <c r="E971" i="36"/>
  <c r="G971" i="36" s="1"/>
  <c r="E970" i="36"/>
  <c r="G970" i="36" s="1"/>
  <c r="E969" i="36"/>
  <c r="G969" i="36" s="1"/>
  <c r="F967" i="36"/>
  <c r="E968" i="36" s="1"/>
  <c r="G968" i="36" s="1"/>
  <c r="E952" i="36"/>
  <c r="F952" i="36" s="1"/>
  <c r="G952" i="36" s="1"/>
  <c r="E951" i="36"/>
  <c r="G951" i="36" s="1"/>
  <c r="E950" i="36"/>
  <c r="G950" i="36" s="1"/>
  <c r="E949" i="36"/>
  <c r="G949" i="36" s="1"/>
  <c r="E948" i="36"/>
  <c r="G948" i="36" s="1"/>
  <c r="E947" i="36"/>
  <c r="G947" i="36" s="1"/>
  <c r="E946" i="36"/>
  <c r="G946" i="36" s="1"/>
  <c r="E945" i="36"/>
  <c r="G945" i="36" s="1"/>
  <c r="E944" i="36"/>
  <c r="G944" i="36" s="1"/>
  <c r="E943" i="36"/>
  <c r="G943" i="36" s="1"/>
  <c r="E942" i="36"/>
  <c r="G942" i="36" s="1"/>
  <c r="E941" i="36"/>
  <c r="G941" i="36" s="1"/>
  <c r="F939" i="36"/>
  <c r="E940" i="36" s="1"/>
  <c r="G940" i="36" s="1"/>
  <c r="E924" i="36"/>
  <c r="F924" i="36" s="1"/>
  <c r="G924" i="36" s="1"/>
  <c r="E923" i="36"/>
  <c r="G923" i="36" s="1"/>
  <c r="E922" i="36"/>
  <c r="G922" i="36" s="1"/>
  <c r="E921" i="36"/>
  <c r="G921" i="36" s="1"/>
  <c r="E920" i="36"/>
  <c r="G920" i="36" s="1"/>
  <c r="E919" i="36"/>
  <c r="G919" i="36" s="1"/>
  <c r="E918" i="36"/>
  <c r="G918" i="36" s="1"/>
  <c r="E917" i="36"/>
  <c r="G917" i="36" s="1"/>
  <c r="E916" i="36"/>
  <c r="G916" i="36" s="1"/>
  <c r="E915" i="36"/>
  <c r="G915" i="36" s="1"/>
  <c r="E914" i="36"/>
  <c r="G914" i="36" s="1"/>
  <c r="E913" i="36"/>
  <c r="G913" i="36" s="1"/>
  <c r="F911" i="36"/>
  <c r="E912" i="36" s="1"/>
  <c r="G912" i="36" s="1"/>
  <c r="E896" i="36"/>
  <c r="F896" i="36" s="1"/>
  <c r="G896" i="36" s="1"/>
  <c r="E895" i="36"/>
  <c r="G895" i="36" s="1"/>
  <c r="E894" i="36"/>
  <c r="G894" i="36" s="1"/>
  <c r="E893" i="36"/>
  <c r="G893" i="36" s="1"/>
  <c r="E892" i="36"/>
  <c r="G892" i="36" s="1"/>
  <c r="E891" i="36"/>
  <c r="G891" i="36" s="1"/>
  <c r="E890" i="36"/>
  <c r="G890" i="36" s="1"/>
  <c r="E889" i="36"/>
  <c r="G889" i="36" s="1"/>
  <c r="E888" i="36"/>
  <c r="G888" i="36" s="1"/>
  <c r="E887" i="36"/>
  <c r="G887" i="36" s="1"/>
  <c r="E886" i="36"/>
  <c r="G886" i="36" s="1"/>
  <c r="E885" i="36"/>
  <c r="G885" i="36" s="1"/>
  <c r="F883" i="36"/>
  <c r="E884" i="36" s="1"/>
  <c r="G884" i="36" s="1"/>
  <c r="E864" i="36"/>
  <c r="F864" i="36" s="1"/>
  <c r="G864" i="36" s="1"/>
  <c r="E863" i="36"/>
  <c r="G863" i="36" s="1"/>
  <c r="E862" i="36"/>
  <c r="G862" i="36" s="1"/>
  <c r="E861" i="36"/>
  <c r="G861" i="36" s="1"/>
  <c r="E860" i="36"/>
  <c r="G860" i="36" s="1"/>
  <c r="E859" i="36"/>
  <c r="G859" i="36" s="1"/>
  <c r="E858" i="36"/>
  <c r="G858" i="36" s="1"/>
  <c r="E857" i="36"/>
  <c r="G857" i="36" s="1"/>
  <c r="E856" i="36"/>
  <c r="G856" i="36" s="1"/>
  <c r="E855" i="36"/>
  <c r="G855" i="36" s="1"/>
  <c r="E854" i="36"/>
  <c r="G854" i="36" s="1"/>
  <c r="E853" i="36"/>
  <c r="G853" i="36" s="1"/>
  <c r="F851" i="36"/>
  <c r="E852" i="36" s="1"/>
  <c r="G852" i="36" s="1"/>
  <c r="E836" i="36"/>
  <c r="F836" i="36" s="1"/>
  <c r="G836" i="36" s="1"/>
  <c r="E835" i="36"/>
  <c r="G835" i="36" s="1"/>
  <c r="E834" i="36"/>
  <c r="G834" i="36" s="1"/>
  <c r="E833" i="36"/>
  <c r="G833" i="36" s="1"/>
  <c r="E832" i="36"/>
  <c r="G832" i="36" s="1"/>
  <c r="E831" i="36"/>
  <c r="G831" i="36" s="1"/>
  <c r="E830" i="36"/>
  <c r="G830" i="36" s="1"/>
  <c r="E829" i="36"/>
  <c r="G829" i="36" s="1"/>
  <c r="E828" i="36"/>
  <c r="G828" i="36" s="1"/>
  <c r="E827" i="36"/>
  <c r="G827" i="36" s="1"/>
  <c r="E826" i="36"/>
  <c r="G826" i="36" s="1"/>
  <c r="E825" i="36"/>
  <c r="G825" i="36" s="1"/>
  <c r="F823" i="36"/>
  <c r="G823" i="36" s="1"/>
  <c r="E808" i="36"/>
  <c r="F808" i="36" s="1"/>
  <c r="G808" i="36" s="1"/>
  <c r="E807" i="36"/>
  <c r="G807" i="36" s="1"/>
  <c r="E806" i="36"/>
  <c r="G806" i="36" s="1"/>
  <c r="E805" i="36"/>
  <c r="G805" i="36" s="1"/>
  <c r="E804" i="36"/>
  <c r="G804" i="36" s="1"/>
  <c r="E803" i="36"/>
  <c r="G803" i="36" s="1"/>
  <c r="E802" i="36"/>
  <c r="G802" i="36" s="1"/>
  <c r="E801" i="36"/>
  <c r="G801" i="36" s="1"/>
  <c r="E800" i="36"/>
  <c r="G800" i="36" s="1"/>
  <c r="E799" i="36"/>
  <c r="G799" i="36" s="1"/>
  <c r="E798" i="36"/>
  <c r="G798" i="36" s="1"/>
  <c r="E797" i="36"/>
  <c r="G797" i="36" s="1"/>
  <c r="F795" i="36"/>
  <c r="E796" i="36" s="1"/>
  <c r="G796" i="36" s="1"/>
  <c r="E780" i="36"/>
  <c r="F780" i="36" s="1"/>
  <c r="G780" i="36" s="1"/>
  <c r="E779" i="36"/>
  <c r="G779" i="36" s="1"/>
  <c r="E778" i="36"/>
  <c r="G778" i="36" s="1"/>
  <c r="E777" i="36"/>
  <c r="G777" i="36" s="1"/>
  <c r="E776" i="36"/>
  <c r="G776" i="36" s="1"/>
  <c r="E775" i="36"/>
  <c r="G775" i="36" s="1"/>
  <c r="E774" i="36"/>
  <c r="G774" i="36" s="1"/>
  <c r="E773" i="36"/>
  <c r="G773" i="36" s="1"/>
  <c r="E772" i="36"/>
  <c r="G772" i="36" s="1"/>
  <c r="E771" i="36"/>
  <c r="G771" i="36" s="1"/>
  <c r="E770" i="36"/>
  <c r="G770" i="36" s="1"/>
  <c r="E769" i="36"/>
  <c r="G769" i="36" s="1"/>
  <c r="F767" i="36"/>
  <c r="E768" i="36" s="1"/>
  <c r="G768" i="36" s="1"/>
  <c r="E752" i="36"/>
  <c r="F752" i="36" s="1"/>
  <c r="G752" i="36" s="1"/>
  <c r="E751" i="36"/>
  <c r="G751" i="36" s="1"/>
  <c r="E750" i="36"/>
  <c r="G750" i="36" s="1"/>
  <c r="E749" i="36"/>
  <c r="G749" i="36" s="1"/>
  <c r="E748" i="36"/>
  <c r="G748" i="36" s="1"/>
  <c r="E747" i="36"/>
  <c r="G747" i="36" s="1"/>
  <c r="E746" i="36"/>
  <c r="G746" i="36" s="1"/>
  <c r="E745" i="36"/>
  <c r="G745" i="36" s="1"/>
  <c r="E744" i="36"/>
  <c r="G744" i="36" s="1"/>
  <c r="E743" i="36"/>
  <c r="G743" i="36" s="1"/>
  <c r="E742" i="36"/>
  <c r="G742" i="36" s="1"/>
  <c r="E741" i="36"/>
  <c r="G741" i="36" s="1"/>
  <c r="F739" i="36"/>
  <c r="E740" i="36" s="1"/>
  <c r="G740" i="36" s="1"/>
  <c r="E720" i="36"/>
  <c r="F720" i="36" s="1"/>
  <c r="G720" i="36" s="1"/>
  <c r="E719" i="36"/>
  <c r="G719" i="36" s="1"/>
  <c r="E718" i="36"/>
  <c r="G718" i="36" s="1"/>
  <c r="E717" i="36"/>
  <c r="G717" i="36" s="1"/>
  <c r="E716" i="36"/>
  <c r="G716" i="36" s="1"/>
  <c r="E715" i="36"/>
  <c r="G715" i="36" s="1"/>
  <c r="E714" i="36"/>
  <c r="G714" i="36" s="1"/>
  <c r="E713" i="36"/>
  <c r="G713" i="36" s="1"/>
  <c r="E712" i="36"/>
  <c r="G712" i="36" s="1"/>
  <c r="E711" i="36"/>
  <c r="G711" i="36" s="1"/>
  <c r="E710" i="36"/>
  <c r="G710" i="36" s="1"/>
  <c r="E709" i="36"/>
  <c r="G709" i="36" s="1"/>
  <c r="F707" i="36"/>
  <c r="G707" i="36" s="1"/>
  <c r="E692" i="36"/>
  <c r="F692" i="36" s="1"/>
  <c r="G692" i="36" s="1"/>
  <c r="E691" i="36"/>
  <c r="G691" i="36" s="1"/>
  <c r="E690" i="36"/>
  <c r="G690" i="36" s="1"/>
  <c r="E689" i="36"/>
  <c r="G689" i="36" s="1"/>
  <c r="E688" i="36"/>
  <c r="G688" i="36" s="1"/>
  <c r="E687" i="36"/>
  <c r="G687" i="36" s="1"/>
  <c r="E686" i="36"/>
  <c r="G686" i="36" s="1"/>
  <c r="E685" i="36"/>
  <c r="G685" i="36" s="1"/>
  <c r="E684" i="36"/>
  <c r="G684" i="36" s="1"/>
  <c r="E683" i="36"/>
  <c r="G683" i="36" s="1"/>
  <c r="E682" i="36"/>
  <c r="G682" i="36" s="1"/>
  <c r="E681" i="36"/>
  <c r="G681" i="36" s="1"/>
  <c r="F679" i="36"/>
  <c r="E680" i="36" s="1"/>
  <c r="G680" i="36" s="1"/>
  <c r="E664" i="36"/>
  <c r="F664" i="36" s="1"/>
  <c r="G664" i="36" s="1"/>
  <c r="E663" i="36"/>
  <c r="G663" i="36" s="1"/>
  <c r="E662" i="36"/>
  <c r="G662" i="36" s="1"/>
  <c r="E661" i="36"/>
  <c r="G661" i="36" s="1"/>
  <c r="E660" i="36"/>
  <c r="G660" i="36" s="1"/>
  <c r="E659" i="36"/>
  <c r="G659" i="36" s="1"/>
  <c r="E658" i="36"/>
  <c r="G658" i="36" s="1"/>
  <c r="E657" i="36"/>
  <c r="G657" i="36" s="1"/>
  <c r="E656" i="36"/>
  <c r="G656" i="36" s="1"/>
  <c r="E655" i="36"/>
  <c r="G655" i="36" s="1"/>
  <c r="E654" i="36"/>
  <c r="G654" i="36" s="1"/>
  <c r="E653" i="36"/>
  <c r="G653" i="36" s="1"/>
  <c r="F651" i="36"/>
  <c r="E652" i="36" s="1"/>
  <c r="G652" i="36" s="1"/>
  <c r="E636" i="36"/>
  <c r="F636" i="36" s="1"/>
  <c r="G636" i="36" s="1"/>
  <c r="E635" i="36"/>
  <c r="G635" i="36" s="1"/>
  <c r="E634" i="36"/>
  <c r="G634" i="36" s="1"/>
  <c r="E633" i="36"/>
  <c r="G633" i="36" s="1"/>
  <c r="E632" i="36"/>
  <c r="G632" i="36" s="1"/>
  <c r="E631" i="36"/>
  <c r="G631" i="36" s="1"/>
  <c r="E630" i="36"/>
  <c r="G630" i="36" s="1"/>
  <c r="E629" i="36"/>
  <c r="G629" i="36" s="1"/>
  <c r="E628" i="36"/>
  <c r="G628" i="36" s="1"/>
  <c r="E627" i="36"/>
  <c r="G627" i="36" s="1"/>
  <c r="E626" i="36"/>
  <c r="G626" i="36" s="1"/>
  <c r="E625" i="36"/>
  <c r="G625" i="36" s="1"/>
  <c r="F623" i="36"/>
  <c r="E624" i="36" s="1"/>
  <c r="G624" i="36" s="1"/>
  <c r="E608" i="36"/>
  <c r="F608" i="36" s="1"/>
  <c r="G608" i="36" s="1"/>
  <c r="E607" i="36"/>
  <c r="G607" i="36" s="1"/>
  <c r="E606" i="36"/>
  <c r="G606" i="36" s="1"/>
  <c r="E605" i="36"/>
  <c r="G605" i="36" s="1"/>
  <c r="E604" i="36"/>
  <c r="G604" i="36" s="1"/>
  <c r="E603" i="36"/>
  <c r="G603" i="36" s="1"/>
  <c r="E602" i="36"/>
  <c r="G602" i="36" s="1"/>
  <c r="E601" i="36"/>
  <c r="G601" i="36" s="1"/>
  <c r="E600" i="36"/>
  <c r="G600" i="36" s="1"/>
  <c r="E599" i="36"/>
  <c r="G599" i="36" s="1"/>
  <c r="E598" i="36"/>
  <c r="G598" i="36" s="1"/>
  <c r="E597" i="36"/>
  <c r="G597" i="36" s="1"/>
  <c r="F595" i="36"/>
  <c r="E596" i="36" s="1"/>
  <c r="G596" i="36" s="1"/>
  <c r="E576" i="36"/>
  <c r="F576" i="36" s="1"/>
  <c r="G576" i="36" s="1"/>
  <c r="E575" i="36"/>
  <c r="G575" i="36" s="1"/>
  <c r="E574" i="36"/>
  <c r="G574" i="36" s="1"/>
  <c r="E573" i="36"/>
  <c r="G573" i="36" s="1"/>
  <c r="E572" i="36"/>
  <c r="G572" i="36" s="1"/>
  <c r="E571" i="36"/>
  <c r="G571" i="36" s="1"/>
  <c r="E570" i="36"/>
  <c r="G570" i="36" s="1"/>
  <c r="E569" i="36"/>
  <c r="G569" i="36" s="1"/>
  <c r="E568" i="36"/>
  <c r="G568" i="36" s="1"/>
  <c r="E567" i="36"/>
  <c r="G567" i="36" s="1"/>
  <c r="E566" i="36"/>
  <c r="G566" i="36" s="1"/>
  <c r="E565" i="36"/>
  <c r="G565" i="36" s="1"/>
  <c r="F563" i="36"/>
  <c r="E564" i="36" s="1"/>
  <c r="G564" i="36" s="1"/>
  <c r="E548" i="36"/>
  <c r="F548" i="36" s="1"/>
  <c r="G548" i="36" s="1"/>
  <c r="E547" i="36"/>
  <c r="G547" i="36" s="1"/>
  <c r="E546" i="36"/>
  <c r="G546" i="36" s="1"/>
  <c r="E545" i="36"/>
  <c r="G545" i="36" s="1"/>
  <c r="E544" i="36"/>
  <c r="G544" i="36" s="1"/>
  <c r="E543" i="36"/>
  <c r="G543" i="36" s="1"/>
  <c r="E542" i="36"/>
  <c r="G542" i="36" s="1"/>
  <c r="E541" i="36"/>
  <c r="G541" i="36" s="1"/>
  <c r="E540" i="36"/>
  <c r="G540" i="36" s="1"/>
  <c r="E539" i="36"/>
  <c r="G539" i="36" s="1"/>
  <c r="E538" i="36"/>
  <c r="G538" i="36" s="1"/>
  <c r="E537" i="36"/>
  <c r="G537" i="36" s="1"/>
  <c r="F535" i="36"/>
  <c r="G535" i="36" s="1"/>
  <c r="E520" i="36"/>
  <c r="F520" i="36" s="1"/>
  <c r="G520" i="36" s="1"/>
  <c r="E519" i="36"/>
  <c r="G519" i="36" s="1"/>
  <c r="E518" i="36"/>
  <c r="G518" i="36" s="1"/>
  <c r="E517" i="36"/>
  <c r="G517" i="36" s="1"/>
  <c r="E516" i="36"/>
  <c r="G516" i="36" s="1"/>
  <c r="E515" i="36"/>
  <c r="G515" i="36" s="1"/>
  <c r="E514" i="36"/>
  <c r="G514" i="36" s="1"/>
  <c r="E513" i="36"/>
  <c r="G513" i="36" s="1"/>
  <c r="E512" i="36"/>
  <c r="G512" i="36" s="1"/>
  <c r="E511" i="36"/>
  <c r="G511" i="36" s="1"/>
  <c r="E510" i="36"/>
  <c r="G510" i="36" s="1"/>
  <c r="E509" i="36"/>
  <c r="G509" i="36" s="1"/>
  <c r="F507" i="36"/>
  <c r="E508" i="36" s="1"/>
  <c r="G508" i="36" s="1"/>
  <c r="E480" i="36"/>
  <c r="G480" i="36" s="1"/>
  <c r="E464" i="36"/>
  <c r="F464" i="36" s="1"/>
  <c r="G464" i="36" s="1"/>
  <c r="G458" i="36"/>
  <c r="E432" i="36"/>
  <c r="F432" i="36" s="1"/>
  <c r="G432" i="36" s="1"/>
  <c r="E431" i="36"/>
  <c r="G431" i="36" s="1"/>
  <c r="E430" i="36"/>
  <c r="G430" i="36" s="1"/>
  <c r="E429" i="36"/>
  <c r="G429" i="36" s="1"/>
  <c r="E428" i="36"/>
  <c r="G428" i="36" s="1"/>
  <c r="E427" i="36"/>
  <c r="G427" i="36" s="1"/>
  <c r="E426" i="36"/>
  <c r="G426" i="36" s="1"/>
  <c r="E425" i="36"/>
  <c r="G425" i="36" s="1"/>
  <c r="E424" i="36"/>
  <c r="G424" i="36" s="1"/>
  <c r="E423" i="36"/>
  <c r="G423" i="36" s="1"/>
  <c r="E422" i="36"/>
  <c r="G422" i="36" s="1"/>
  <c r="E421" i="36"/>
  <c r="G421" i="36" s="1"/>
  <c r="F419" i="36"/>
  <c r="E420" i="36" s="1"/>
  <c r="G420" i="36" s="1"/>
  <c r="E404" i="36"/>
  <c r="F404" i="36" s="1"/>
  <c r="G404" i="36" s="1"/>
  <c r="E403" i="36"/>
  <c r="G403" i="36" s="1"/>
  <c r="E402" i="36"/>
  <c r="G402" i="36" s="1"/>
  <c r="E401" i="36"/>
  <c r="G401" i="36" s="1"/>
  <c r="E400" i="36"/>
  <c r="G400" i="36" s="1"/>
  <c r="E399" i="36"/>
  <c r="G399" i="36" s="1"/>
  <c r="E398" i="36"/>
  <c r="G398" i="36" s="1"/>
  <c r="E397" i="36"/>
  <c r="G397" i="36" s="1"/>
  <c r="E396" i="36"/>
  <c r="G396" i="36" s="1"/>
  <c r="E395" i="36"/>
  <c r="G395" i="36" s="1"/>
  <c r="E394" i="36"/>
  <c r="G394" i="36" s="1"/>
  <c r="E393" i="36"/>
  <c r="G393" i="36" s="1"/>
  <c r="F391" i="36"/>
  <c r="E392" i="36" s="1"/>
  <c r="G392" i="36" s="1"/>
  <c r="E376" i="36"/>
  <c r="F376" i="36" s="1"/>
  <c r="G376" i="36" s="1"/>
  <c r="E375" i="36"/>
  <c r="G375" i="36" s="1"/>
  <c r="E374" i="36"/>
  <c r="G374" i="36" s="1"/>
  <c r="E373" i="36"/>
  <c r="G373" i="36" s="1"/>
  <c r="E372" i="36"/>
  <c r="G372" i="36" s="1"/>
  <c r="E371" i="36"/>
  <c r="G371" i="36" s="1"/>
  <c r="E370" i="36"/>
  <c r="G370" i="36" s="1"/>
  <c r="E369" i="36"/>
  <c r="G369" i="36" s="1"/>
  <c r="E368" i="36"/>
  <c r="G368" i="36" s="1"/>
  <c r="E367" i="36"/>
  <c r="G367" i="36" s="1"/>
  <c r="E366" i="36"/>
  <c r="G366" i="36" s="1"/>
  <c r="E365" i="36"/>
  <c r="G365" i="36" s="1"/>
  <c r="F363" i="36"/>
  <c r="E364" i="36" s="1"/>
  <c r="G364" i="36" s="1"/>
  <c r="E340" i="36"/>
  <c r="E341" i="36" s="1"/>
  <c r="E339" i="36"/>
  <c r="G339" i="36" s="1"/>
  <c r="E338" i="36"/>
  <c r="G338" i="36" s="1"/>
  <c r="E337" i="36"/>
  <c r="G337" i="36" s="1"/>
  <c r="E336" i="36"/>
  <c r="G336" i="36" s="1"/>
  <c r="E320" i="36"/>
  <c r="E319" i="36"/>
  <c r="G319" i="36" s="1"/>
  <c r="E318" i="36"/>
  <c r="G318" i="36" s="1"/>
  <c r="E317" i="36"/>
  <c r="G317" i="36" s="1"/>
  <c r="E316" i="36"/>
  <c r="G316" i="36" s="1"/>
  <c r="E315" i="36"/>
  <c r="G315" i="36" s="1"/>
  <c r="E314" i="36"/>
  <c r="G314" i="36" s="1"/>
  <c r="E313" i="36"/>
  <c r="G313" i="36" s="1"/>
  <c r="E312" i="36"/>
  <c r="G312" i="36" s="1"/>
  <c r="E311" i="36"/>
  <c r="G311" i="36" s="1"/>
  <c r="E310" i="36"/>
  <c r="G310" i="36" s="1"/>
  <c r="E309" i="36"/>
  <c r="G309" i="36" s="1"/>
  <c r="E308" i="36"/>
  <c r="G308" i="36" s="1"/>
  <c r="E288" i="36"/>
  <c r="F288" i="36" s="1"/>
  <c r="G288" i="36" s="1"/>
  <c r="E287" i="36"/>
  <c r="G287" i="36" s="1"/>
  <c r="E286" i="36"/>
  <c r="G286" i="36" s="1"/>
  <c r="E285" i="36"/>
  <c r="G285" i="36" s="1"/>
  <c r="E284" i="36"/>
  <c r="G284" i="36" s="1"/>
  <c r="E283" i="36"/>
  <c r="G283" i="36" s="1"/>
  <c r="E282" i="36"/>
  <c r="G282" i="36" s="1"/>
  <c r="E281" i="36"/>
  <c r="G281" i="36" s="1"/>
  <c r="E280" i="36"/>
  <c r="G280" i="36" s="1"/>
  <c r="E279" i="36"/>
  <c r="G279" i="36" s="1"/>
  <c r="E278" i="36"/>
  <c r="G278" i="36" s="1"/>
  <c r="E277" i="36"/>
  <c r="G277" i="36" s="1"/>
  <c r="F275" i="36"/>
  <c r="E276" i="36" s="1"/>
  <c r="G276" i="36" s="1"/>
  <c r="E260" i="36"/>
  <c r="F260" i="36" s="1"/>
  <c r="G260" i="36" s="1"/>
  <c r="E259" i="36"/>
  <c r="G259" i="36" s="1"/>
  <c r="E258" i="36"/>
  <c r="G258" i="36" s="1"/>
  <c r="E257" i="36"/>
  <c r="G257" i="36" s="1"/>
  <c r="E256" i="36"/>
  <c r="G256" i="36" s="1"/>
  <c r="E255" i="36"/>
  <c r="G255" i="36" s="1"/>
  <c r="E254" i="36"/>
  <c r="G254" i="36" s="1"/>
  <c r="E253" i="36"/>
  <c r="G253" i="36" s="1"/>
  <c r="E252" i="36"/>
  <c r="G252" i="36" s="1"/>
  <c r="E251" i="36"/>
  <c r="G251" i="36" s="1"/>
  <c r="E250" i="36"/>
  <c r="G250" i="36" s="1"/>
  <c r="E249" i="36"/>
  <c r="G249" i="36" s="1"/>
  <c r="F247" i="36"/>
  <c r="E248" i="36" s="1"/>
  <c r="G248" i="36" s="1"/>
  <c r="E232" i="36"/>
  <c r="F232" i="36" s="1"/>
  <c r="G232" i="36" s="1"/>
  <c r="E231" i="36"/>
  <c r="G231" i="36" s="1"/>
  <c r="E230" i="36"/>
  <c r="G230" i="36" s="1"/>
  <c r="E229" i="36"/>
  <c r="G229" i="36" s="1"/>
  <c r="E228" i="36"/>
  <c r="G228" i="36" s="1"/>
  <c r="E227" i="36"/>
  <c r="G227" i="36" s="1"/>
  <c r="E226" i="36"/>
  <c r="G226" i="36" s="1"/>
  <c r="E225" i="36"/>
  <c r="G225" i="36" s="1"/>
  <c r="E224" i="36"/>
  <c r="G224" i="36" s="1"/>
  <c r="E223" i="36"/>
  <c r="G223" i="36" s="1"/>
  <c r="E222" i="36"/>
  <c r="G222" i="36" s="1"/>
  <c r="E221" i="36"/>
  <c r="G221" i="36" s="1"/>
  <c r="F219" i="36"/>
  <c r="G219" i="36" s="1"/>
  <c r="E144" i="36"/>
  <c r="F144" i="36" s="1"/>
  <c r="G144" i="36" s="1"/>
  <c r="E143" i="36"/>
  <c r="G143" i="36" s="1"/>
  <c r="E142" i="36"/>
  <c r="G142" i="36" s="1"/>
  <c r="E141" i="36"/>
  <c r="G141" i="36" s="1"/>
  <c r="E140" i="36"/>
  <c r="G140" i="36" s="1"/>
  <c r="E139" i="36"/>
  <c r="G139" i="36" s="1"/>
  <c r="E138" i="36"/>
  <c r="G138" i="36" s="1"/>
  <c r="E137" i="36"/>
  <c r="G137" i="36" s="1"/>
  <c r="E136" i="36"/>
  <c r="G136" i="36" s="1"/>
  <c r="E135" i="36"/>
  <c r="G135" i="36" s="1"/>
  <c r="E134" i="36"/>
  <c r="G134" i="36" s="1"/>
  <c r="E133" i="36"/>
  <c r="G133" i="36" s="1"/>
  <c r="F131" i="36"/>
  <c r="E132" i="36" s="1"/>
  <c r="G132" i="36" s="1"/>
  <c r="E116" i="36"/>
  <c r="F116" i="36" s="1"/>
  <c r="G116" i="36" s="1"/>
  <c r="E115" i="36"/>
  <c r="G115" i="36" s="1"/>
  <c r="E114" i="36"/>
  <c r="G114" i="36" s="1"/>
  <c r="E113" i="36"/>
  <c r="G113" i="36" s="1"/>
  <c r="E112" i="36"/>
  <c r="G112" i="36" s="1"/>
  <c r="E111" i="36"/>
  <c r="G111" i="36" s="1"/>
  <c r="E110" i="36"/>
  <c r="G110" i="36" s="1"/>
  <c r="E109" i="36"/>
  <c r="G109" i="36" s="1"/>
  <c r="E108" i="36"/>
  <c r="G108" i="36" s="1"/>
  <c r="E107" i="36"/>
  <c r="G107" i="36" s="1"/>
  <c r="E106" i="36"/>
  <c r="G106" i="36" s="1"/>
  <c r="E105" i="36"/>
  <c r="G105" i="36" s="1"/>
  <c r="F103" i="36"/>
  <c r="E104" i="36" s="1"/>
  <c r="G104" i="36" s="1"/>
  <c r="E88" i="36"/>
  <c r="F88" i="36" s="1"/>
  <c r="G88" i="36" s="1"/>
  <c r="E87" i="36"/>
  <c r="G87" i="36" s="1"/>
  <c r="E86" i="36"/>
  <c r="G86" i="36" s="1"/>
  <c r="E85" i="36"/>
  <c r="G85" i="36" s="1"/>
  <c r="E84" i="36"/>
  <c r="G84" i="36" s="1"/>
  <c r="E83" i="36"/>
  <c r="G83" i="36" s="1"/>
  <c r="E82" i="36"/>
  <c r="G82" i="36" s="1"/>
  <c r="E81" i="36"/>
  <c r="G81" i="36" s="1"/>
  <c r="E80" i="36"/>
  <c r="G80" i="36" s="1"/>
  <c r="E79" i="36"/>
  <c r="G79" i="36" s="1"/>
  <c r="E78" i="36"/>
  <c r="G78" i="36" s="1"/>
  <c r="E77" i="36"/>
  <c r="G77" i="36" s="1"/>
  <c r="F75" i="36"/>
  <c r="G75" i="36" s="1"/>
  <c r="E48" i="36"/>
  <c r="G48" i="36" s="1"/>
  <c r="E56" i="36"/>
  <c r="E55" i="36"/>
  <c r="G55" i="36" s="1"/>
  <c r="E54" i="36"/>
  <c r="G54" i="36" s="1"/>
  <c r="E53" i="36"/>
  <c r="G53" i="36" s="1"/>
  <c r="E52" i="36"/>
  <c r="G52" i="36" s="1"/>
  <c r="E51" i="36"/>
  <c r="G51" i="36" s="1"/>
  <c r="E50" i="36"/>
  <c r="G50" i="36" s="1"/>
  <c r="E49" i="36"/>
  <c r="G49" i="36" s="1"/>
  <c r="F25" i="35" l="1"/>
  <c r="G25" i="35" s="1"/>
  <c r="F33" i="35"/>
  <c r="G33" i="35" s="1"/>
  <c r="O35" i="35"/>
  <c r="I23" i="35"/>
  <c r="I31" i="35"/>
  <c r="F29" i="35"/>
  <c r="G29" i="35" s="1"/>
  <c r="I24" i="35"/>
  <c r="I35" i="35" s="1"/>
  <c r="D35" i="35"/>
  <c r="F23" i="35"/>
  <c r="G23" i="35" s="1"/>
  <c r="I26" i="35"/>
  <c r="I30" i="35"/>
  <c r="I34" i="35"/>
  <c r="F24" i="35"/>
  <c r="G24" i="35" s="1"/>
  <c r="F28" i="35"/>
  <c r="G28" i="35" s="1"/>
  <c r="F32" i="35"/>
  <c r="G32" i="35" s="1"/>
  <c r="E35" i="35"/>
  <c r="F320" i="36"/>
  <c r="G320" i="36" s="1"/>
  <c r="G56" i="36"/>
  <c r="E57" i="36"/>
  <c r="E342" i="36"/>
  <c r="E343" i="36" s="1"/>
  <c r="G340" i="36"/>
  <c r="G335" i="36"/>
  <c r="E1344" i="36"/>
  <c r="G1344" i="36" s="1"/>
  <c r="E1228" i="36"/>
  <c r="G1228" i="36" s="1"/>
  <c r="E1200" i="36"/>
  <c r="G1200" i="36" s="1"/>
  <c r="E76" i="36"/>
  <c r="G76" i="36" s="1"/>
  <c r="G419" i="36"/>
  <c r="E536" i="36"/>
  <c r="G536" i="36" s="1"/>
  <c r="G851" i="36"/>
  <c r="G2119" i="36"/>
  <c r="E1400" i="36"/>
  <c r="G1400" i="36" s="1"/>
  <c r="G1715" i="36"/>
  <c r="E708" i="36"/>
  <c r="G708" i="36" s="1"/>
  <c r="E1632" i="36"/>
  <c r="G1632" i="36" s="1"/>
  <c r="E1028" i="36"/>
  <c r="G1028" i="36" s="1"/>
  <c r="G391" i="36"/>
  <c r="G275" i="36"/>
  <c r="E220" i="36"/>
  <c r="G220" i="36" s="1"/>
  <c r="G47" i="36"/>
  <c r="G2147" i="36"/>
  <c r="G2091" i="36"/>
  <c r="G2063" i="36"/>
  <c r="G2035" i="36"/>
  <c r="G2003" i="36"/>
  <c r="E1976" i="36"/>
  <c r="G1976" i="36" s="1"/>
  <c r="G1947" i="36"/>
  <c r="G1919" i="36"/>
  <c r="G1891" i="36"/>
  <c r="G1859" i="36"/>
  <c r="G1831" i="36"/>
  <c r="G1803" i="36"/>
  <c r="G1775" i="36"/>
  <c r="G1747" i="36"/>
  <c r="G1687" i="36"/>
  <c r="G1659" i="36"/>
  <c r="G1603" i="36"/>
  <c r="G1571" i="36"/>
  <c r="G1543" i="36"/>
  <c r="G1515" i="36"/>
  <c r="E1488" i="36"/>
  <c r="G1488" i="36" s="1"/>
  <c r="G1459" i="36"/>
  <c r="G1427" i="36"/>
  <c r="G1371" i="36"/>
  <c r="G1315" i="36"/>
  <c r="G1283" i="36"/>
  <c r="G1255" i="36"/>
  <c r="G1171" i="36"/>
  <c r="G1139" i="36"/>
  <c r="G1111" i="36"/>
  <c r="G1083" i="36"/>
  <c r="G1055" i="36"/>
  <c r="G995" i="36"/>
  <c r="G967" i="36"/>
  <c r="G939" i="36"/>
  <c r="G911" i="36"/>
  <c r="G883" i="36"/>
  <c r="E824" i="36"/>
  <c r="G824" i="36" s="1"/>
  <c r="G795" i="36"/>
  <c r="G767" i="36"/>
  <c r="G739" i="36"/>
  <c r="G679" i="36"/>
  <c r="G651" i="36"/>
  <c r="G623" i="36"/>
  <c r="G595" i="36"/>
  <c r="G563" i="36"/>
  <c r="G507" i="36"/>
  <c r="G479" i="36"/>
  <c r="G451" i="36"/>
  <c r="G363" i="36"/>
  <c r="G307" i="36"/>
  <c r="G247" i="36"/>
  <c r="G131" i="36"/>
  <c r="G103" i="36"/>
  <c r="E204" i="36"/>
  <c r="E203" i="36"/>
  <c r="G203" i="36" s="1"/>
  <c r="E202" i="36"/>
  <c r="G202" i="36" s="1"/>
  <c r="E201" i="36"/>
  <c r="G201" i="36" s="1"/>
  <c r="E200" i="36"/>
  <c r="G200" i="36" s="1"/>
  <c r="E199" i="36"/>
  <c r="G199" i="36" s="1"/>
  <c r="E198" i="36"/>
  <c r="G198" i="36" s="1"/>
  <c r="E197" i="36"/>
  <c r="G197" i="36" s="1"/>
  <c r="E196" i="36"/>
  <c r="G196" i="36" s="1"/>
  <c r="E195" i="36"/>
  <c r="G195" i="36" s="1"/>
  <c r="E194" i="36"/>
  <c r="G194" i="36" s="1"/>
  <c r="E193" i="36"/>
  <c r="G193" i="36" s="1"/>
  <c r="E192" i="36"/>
  <c r="G192" i="36" s="1"/>
  <c r="G191" i="36"/>
  <c r="E176" i="36"/>
  <c r="E175" i="36"/>
  <c r="G175" i="36" s="1"/>
  <c r="I175" i="36" s="1"/>
  <c r="E174" i="36"/>
  <c r="G174" i="36" s="1"/>
  <c r="I174" i="36" s="1"/>
  <c r="E173" i="36"/>
  <c r="G173" i="36" s="1"/>
  <c r="I173" i="36" s="1"/>
  <c r="E172" i="36"/>
  <c r="G172" i="36" s="1"/>
  <c r="I172" i="36" s="1"/>
  <c r="E171" i="36"/>
  <c r="G171" i="36" s="1"/>
  <c r="I171" i="36" s="1"/>
  <c r="E170" i="36"/>
  <c r="G170" i="36" s="1"/>
  <c r="I170" i="36" s="1"/>
  <c r="E169" i="36"/>
  <c r="G169" i="36" s="1"/>
  <c r="I169" i="36" s="1"/>
  <c r="E168" i="36"/>
  <c r="G168" i="36" s="1"/>
  <c r="I168" i="36" s="1"/>
  <c r="E167" i="36"/>
  <c r="G167" i="36" s="1"/>
  <c r="I167" i="36" s="1"/>
  <c r="E166" i="36"/>
  <c r="G166" i="36" s="1"/>
  <c r="I166" i="36" s="1"/>
  <c r="E165" i="36"/>
  <c r="G165" i="36" s="1"/>
  <c r="I165" i="36" s="1"/>
  <c r="E164" i="36"/>
  <c r="G164" i="36" s="1"/>
  <c r="I164" i="36" s="1"/>
  <c r="G163" i="36"/>
  <c r="I163" i="36" s="1"/>
  <c r="G32" i="36"/>
  <c r="I32" i="36" s="1"/>
  <c r="E31" i="36"/>
  <c r="G31" i="36" s="1"/>
  <c r="I31" i="36" s="1"/>
  <c r="E30" i="36"/>
  <c r="G30" i="36" s="1"/>
  <c r="I30" i="36" s="1"/>
  <c r="E29" i="36"/>
  <c r="G29" i="36" s="1"/>
  <c r="I29" i="36" s="1"/>
  <c r="E28" i="36"/>
  <c r="G28" i="36" s="1"/>
  <c r="I28" i="36" s="1"/>
  <c r="E27" i="36"/>
  <c r="G27" i="36" s="1"/>
  <c r="I27" i="36" s="1"/>
  <c r="E26" i="36"/>
  <c r="G26" i="36" s="1"/>
  <c r="I26" i="36" s="1"/>
  <c r="E25" i="36"/>
  <c r="G25" i="36" s="1"/>
  <c r="I25" i="36" s="1"/>
  <c r="E24" i="36"/>
  <c r="G24" i="36" s="1"/>
  <c r="I24" i="36" s="1"/>
  <c r="E23" i="36"/>
  <c r="G23" i="36" s="1"/>
  <c r="I23" i="36" s="1"/>
  <c r="E22" i="36"/>
  <c r="G22" i="36" s="1"/>
  <c r="I22" i="36" s="1"/>
  <c r="E21" i="36"/>
  <c r="G21" i="36" s="1"/>
  <c r="I21" i="36" s="1"/>
  <c r="E20" i="36"/>
  <c r="G20" i="36" s="1"/>
  <c r="I20" i="36" s="1"/>
  <c r="G19" i="36"/>
  <c r="I19" i="36" s="1"/>
  <c r="G35" i="35" l="1"/>
  <c r="F35" i="35"/>
  <c r="F176" i="36"/>
  <c r="G176" i="36" s="1"/>
  <c r="I176" i="36" s="1"/>
  <c r="F204" i="36"/>
  <c r="G204" i="36" s="1"/>
  <c r="G481" i="36"/>
  <c r="E58" i="36"/>
  <c r="G341" i="36"/>
  <c r="E344" i="36"/>
  <c r="E345" i="36" s="1"/>
  <c r="E346" i="36" s="1"/>
  <c r="G342" i="36"/>
  <c r="G483" i="36" l="1"/>
  <c r="G482" i="36"/>
  <c r="G484" i="36"/>
  <c r="E59" i="36"/>
  <c r="G58" i="36"/>
  <c r="G57" i="36"/>
  <c r="G344" i="36"/>
  <c r="G343" i="36"/>
  <c r="G346" i="36"/>
  <c r="E347" i="36"/>
  <c r="G345" i="36"/>
  <c r="B16" i="45"/>
  <c r="B18" i="45"/>
  <c r="C19" i="29"/>
  <c r="B40" i="45"/>
  <c r="B38" i="45"/>
  <c r="B36" i="45"/>
  <c r="B34" i="45"/>
  <c r="B32" i="45"/>
  <c r="B30" i="45"/>
  <c r="B28" i="45"/>
  <c r="B26" i="45"/>
  <c r="B24" i="45"/>
  <c r="B22" i="45"/>
  <c r="B20" i="45"/>
  <c r="B14" i="45"/>
  <c r="B12" i="45"/>
  <c r="E97" i="36"/>
  <c r="I108" i="36" s="1"/>
  <c r="E69" i="36"/>
  <c r="I80" i="36" s="1"/>
  <c r="E41" i="36"/>
  <c r="E269" i="36"/>
  <c r="E241" i="36"/>
  <c r="E213" i="36"/>
  <c r="E185" i="36"/>
  <c r="E329" i="36"/>
  <c r="I335" i="36" s="1"/>
  <c r="E357" i="36"/>
  <c r="E385" i="36"/>
  <c r="E413" i="36"/>
  <c r="E473" i="36"/>
  <c r="I484" i="36" s="1"/>
  <c r="E501" i="36"/>
  <c r="I513" i="36" s="1"/>
  <c r="E529" i="36"/>
  <c r="I542" i="36" s="1"/>
  <c r="E557" i="36"/>
  <c r="I565" i="36" s="1"/>
  <c r="E617" i="36"/>
  <c r="I631" i="36" s="1"/>
  <c r="E645" i="36"/>
  <c r="I656" i="36" s="1"/>
  <c r="E673" i="36"/>
  <c r="I687" i="36" s="1"/>
  <c r="E701" i="36"/>
  <c r="I713" i="36" s="1"/>
  <c r="E761" i="36"/>
  <c r="I770" i="36" s="1"/>
  <c r="E789" i="36"/>
  <c r="I796" i="36" s="1"/>
  <c r="E817" i="36"/>
  <c r="I830" i="36" s="1"/>
  <c r="E845" i="36"/>
  <c r="I853" i="36" s="1"/>
  <c r="E905" i="36"/>
  <c r="I919" i="36" s="1"/>
  <c r="E933" i="36"/>
  <c r="I946" i="36" s="1"/>
  <c r="E961" i="36"/>
  <c r="I971" i="36" s="1"/>
  <c r="E989" i="36"/>
  <c r="I997" i="36" s="1"/>
  <c r="E1049" i="36"/>
  <c r="I1059" i="36" s="1"/>
  <c r="E1077" i="36"/>
  <c r="I1087" i="36" s="1"/>
  <c r="E1105" i="36"/>
  <c r="I1113" i="36" s="1"/>
  <c r="E1133" i="36"/>
  <c r="I1147" i="36" s="1"/>
  <c r="E1193" i="36"/>
  <c r="I1207" i="36" s="1"/>
  <c r="E1221" i="36"/>
  <c r="I1233" i="36" s="1"/>
  <c r="E1249" i="36"/>
  <c r="I1258" i="36" s="1"/>
  <c r="E1277" i="36"/>
  <c r="I1288" i="36" s="1"/>
  <c r="E1337" i="36"/>
  <c r="I1350" i="36" s="1"/>
  <c r="E1365" i="36"/>
  <c r="I1374" i="36" s="1"/>
  <c r="E1393" i="36"/>
  <c r="I1401" i="36" s="1"/>
  <c r="E1421" i="36"/>
  <c r="I1432" i="36" s="1"/>
  <c r="E1481" i="36"/>
  <c r="I1495" i="36" s="1"/>
  <c r="E1509" i="36"/>
  <c r="I1519" i="36" s="1"/>
  <c r="E1537" i="36"/>
  <c r="I1547" i="36" s="1"/>
  <c r="E1565" i="36"/>
  <c r="I1576" i="36" s="1"/>
  <c r="E1625" i="36"/>
  <c r="I1635" i="36" s="1"/>
  <c r="E1653" i="36"/>
  <c r="I1664" i="36" s="1"/>
  <c r="E1681" i="36"/>
  <c r="I1694" i="36" s="1"/>
  <c r="E1709" i="36"/>
  <c r="I1720" i="36" s="1"/>
  <c r="E1769" i="36"/>
  <c r="I1780" i="36" s="1"/>
  <c r="E1797" i="36"/>
  <c r="I1811" i="36" s="1"/>
  <c r="E1825" i="36"/>
  <c r="I1839" i="36" s="1"/>
  <c r="E1913" i="36"/>
  <c r="I1924" i="36" s="1"/>
  <c r="E1941" i="36"/>
  <c r="I1949" i="36" s="1"/>
  <c r="E1969" i="36"/>
  <c r="I1980" i="36" s="1"/>
  <c r="E1997" i="36"/>
  <c r="I2010" i="36" s="1"/>
  <c r="E2057" i="36"/>
  <c r="I2070" i="36" s="1"/>
  <c r="E2085" i="36"/>
  <c r="I2092" i="36" s="1"/>
  <c r="I1525" i="36"/>
  <c r="I1240" i="36"/>
  <c r="K117" i="36"/>
  <c r="W411" i="36"/>
  <c r="W383" i="36"/>
  <c r="W355" i="36"/>
  <c r="W327" i="36"/>
  <c r="W2139" i="36"/>
  <c r="W2111" i="36"/>
  <c r="W2083" i="36"/>
  <c r="W2055" i="36"/>
  <c r="W1995" i="36"/>
  <c r="W1967" i="36"/>
  <c r="W1939" i="36"/>
  <c r="W1911" i="36"/>
  <c r="W1823" i="36"/>
  <c r="W1795" i="36"/>
  <c r="W1767" i="36"/>
  <c r="W1707" i="36"/>
  <c r="W1679" i="36"/>
  <c r="W1651" i="36"/>
  <c r="W1623" i="36"/>
  <c r="W1563" i="36"/>
  <c r="W1535" i="36"/>
  <c r="W1507" i="36"/>
  <c r="W1479" i="36"/>
  <c r="W1419" i="36"/>
  <c r="W1391" i="36"/>
  <c r="W1363" i="36"/>
  <c r="W1335" i="36"/>
  <c r="W1275" i="36"/>
  <c r="W1247" i="36"/>
  <c r="W1219" i="36"/>
  <c r="W1191" i="36"/>
  <c r="W1131" i="36"/>
  <c r="W1103" i="36"/>
  <c r="W1075" i="36"/>
  <c r="W1047" i="36"/>
  <c r="W987" i="36"/>
  <c r="W959" i="36"/>
  <c r="W931" i="36"/>
  <c r="W903" i="36"/>
  <c r="W843" i="36"/>
  <c r="W815" i="36"/>
  <c r="W787" i="36"/>
  <c r="W759" i="36"/>
  <c r="W699" i="36"/>
  <c r="W671" i="36"/>
  <c r="W643" i="36"/>
  <c r="W615" i="36"/>
  <c r="W555" i="36"/>
  <c r="W527" i="36"/>
  <c r="W499" i="36"/>
  <c r="W471" i="36"/>
  <c r="W267" i="36"/>
  <c r="W239" i="36"/>
  <c r="W211" i="36"/>
  <c r="W183" i="36"/>
  <c r="W123" i="36"/>
  <c r="W95" i="36"/>
  <c r="W67" i="36"/>
  <c r="W2024" i="36"/>
  <c r="W1880" i="36"/>
  <c r="W1736" i="36"/>
  <c r="W1592" i="36"/>
  <c r="W1448" i="36"/>
  <c r="W1304" i="36"/>
  <c r="W1160" i="36"/>
  <c r="W1016" i="36"/>
  <c r="W872" i="36"/>
  <c r="W728" i="36"/>
  <c r="W584" i="36"/>
  <c r="W440" i="36"/>
  <c r="W296" i="36"/>
  <c r="W152" i="36"/>
  <c r="I1094" i="36" l="1"/>
  <c r="I795" i="36"/>
  <c r="I661" i="36"/>
  <c r="I654" i="36"/>
  <c r="G485" i="36"/>
  <c r="I1093" i="36"/>
  <c r="I1092" i="36"/>
  <c r="E60" i="36"/>
  <c r="G59" i="36"/>
  <c r="I653" i="36"/>
  <c r="I808" i="36"/>
  <c r="I663" i="36"/>
  <c r="I1348" i="36"/>
  <c r="I775" i="36"/>
  <c r="I193" i="36"/>
  <c r="J193" i="36" s="1"/>
  <c r="I201" i="36"/>
  <c r="J201" i="36" s="1"/>
  <c r="I198" i="36"/>
  <c r="J198" i="36" s="1"/>
  <c r="I192" i="36"/>
  <c r="J192" i="36" s="1"/>
  <c r="I194" i="36"/>
  <c r="J194" i="36" s="1"/>
  <c r="I202" i="36"/>
  <c r="J202" i="36" s="1"/>
  <c r="I196" i="36"/>
  <c r="J196" i="36" s="1"/>
  <c r="I191" i="36"/>
  <c r="J191" i="36" s="1"/>
  <c r="I199" i="36"/>
  <c r="J199" i="36" s="1"/>
  <c r="I200" i="36"/>
  <c r="J200" i="36" s="1"/>
  <c r="I195" i="36"/>
  <c r="J195" i="36" s="1"/>
  <c r="I203" i="36"/>
  <c r="J203" i="36" s="1"/>
  <c r="I204" i="36"/>
  <c r="J204" i="36" s="1"/>
  <c r="I197" i="36"/>
  <c r="I662" i="36"/>
  <c r="I487" i="36"/>
  <c r="I482" i="36"/>
  <c r="I1642" i="36"/>
  <c r="I1641" i="36"/>
  <c r="I336" i="36"/>
  <c r="I344" i="36"/>
  <c r="I337" i="36"/>
  <c r="I345" i="36"/>
  <c r="I342" i="36"/>
  <c r="I338" i="36"/>
  <c r="I346" i="36"/>
  <c r="I339" i="36"/>
  <c r="I347" i="36"/>
  <c r="I340" i="36"/>
  <c r="I348" i="36"/>
  <c r="I343" i="36"/>
  <c r="I341" i="36"/>
  <c r="I1343" i="36"/>
  <c r="G348" i="36"/>
  <c r="I1001" i="36"/>
  <c r="I1347" i="36"/>
  <c r="I655" i="36"/>
  <c r="I1526" i="36"/>
  <c r="I768" i="36"/>
  <c r="I1294" i="36"/>
  <c r="I1636" i="36"/>
  <c r="I803" i="36"/>
  <c r="I1119" i="36"/>
  <c r="I548" i="36"/>
  <c r="I1091" i="36"/>
  <c r="I547" i="36"/>
  <c r="I767" i="36"/>
  <c r="I836" i="36"/>
  <c r="I1411" i="36"/>
  <c r="I1662" i="36"/>
  <c r="I541" i="36"/>
  <c r="I777" i="36"/>
  <c r="I835" i="36"/>
  <c r="I1118" i="36"/>
  <c r="I1403" i="36"/>
  <c r="I1661" i="36"/>
  <c r="I776" i="36"/>
  <c r="I829" i="36"/>
  <c r="I1112" i="36"/>
  <c r="I1400" i="36"/>
  <c r="I1660" i="36"/>
  <c r="I105" i="36"/>
  <c r="I83" i="36"/>
  <c r="I999" i="36"/>
  <c r="I1284" i="36"/>
  <c r="I115" i="36"/>
  <c r="I660" i="36"/>
  <c r="I652" i="36"/>
  <c r="I939" i="36"/>
  <c r="I1239" i="36"/>
  <c r="I1518" i="36"/>
  <c r="I1287" i="36"/>
  <c r="I79" i="36"/>
  <c r="I945" i="36"/>
  <c r="I1517" i="36"/>
  <c r="I996" i="36"/>
  <c r="I679" i="36"/>
  <c r="I113" i="36"/>
  <c r="I658" i="36"/>
  <c r="I686" i="36"/>
  <c r="I978" i="36"/>
  <c r="I1257" i="36"/>
  <c r="I52" i="36"/>
  <c r="J197" i="36"/>
  <c r="I114" i="36"/>
  <c r="I659" i="36"/>
  <c r="I1264" i="36"/>
  <c r="I107" i="36"/>
  <c r="I651" i="36"/>
  <c r="I657" i="36"/>
  <c r="I685" i="36"/>
  <c r="I995" i="36"/>
  <c r="I1296" i="36"/>
  <c r="I106" i="36"/>
  <c r="I664" i="36"/>
  <c r="I712" i="36"/>
  <c r="I1007" i="36"/>
  <c r="I1295" i="36"/>
  <c r="I540" i="36"/>
  <c r="I828" i="36"/>
  <c r="I1139" i="36"/>
  <c r="I1435" i="36"/>
  <c r="I1690" i="36"/>
  <c r="I539" i="36"/>
  <c r="I802" i="36"/>
  <c r="I1431" i="36"/>
  <c r="I627" i="36"/>
  <c r="I774" i="36"/>
  <c r="I801" i="36"/>
  <c r="I1145" i="36"/>
  <c r="I1491" i="36"/>
  <c r="I519" i="36"/>
  <c r="I773" i="36"/>
  <c r="I800" i="36"/>
  <c r="I1066" i="36"/>
  <c r="I1084" i="36"/>
  <c r="I1286" i="36"/>
  <c r="I1399" i="36"/>
  <c r="I1633" i="36"/>
  <c r="I2007" i="36"/>
  <c r="I827" i="36"/>
  <c r="I1086" i="36"/>
  <c r="I1146" i="36"/>
  <c r="I1381" i="36"/>
  <c r="I1977" i="36"/>
  <c r="I520" i="36"/>
  <c r="I852" i="36"/>
  <c r="I1085" i="36"/>
  <c r="I1379" i="36"/>
  <c r="I1634" i="36"/>
  <c r="I1976" i="36"/>
  <c r="I535" i="36"/>
  <c r="I720" i="36"/>
  <c r="I769" i="36"/>
  <c r="I823" i="36"/>
  <c r="I1058" i="36"/>
  <c r="I1120" i="36"/>
  <c r="I1285" i="36"/>
  <c r="I1412" i="36"/>
  <c r="I1663" i="36"/>
  <c r="I2006" i="36"/>
  <c r="I1490" i="36"/>
  <c r="I1152" i="36"/>
  <c r="I1144" i="36"/>
  <c r="I1427" i="36"/>
  <c r="I1430" i="36"/>
  <c r="I2063" i="36"/>
  <c r="I546" i="36"/>
  <c r="I538" i="36"/>
  <c r="I834" i="36"/>
  <c r="I826" i="36"/>
  <c r="I1111" i="36"/>
  <c r="I1117" i="36"/>
  <c r="I1143" i="36"/>
  <c r="I1408" i="36"/>
  <c r="I1429" i="36"/>
  <c r="I2003" i="36"/>
  <c r="I518" i="36"/>
  <c r="I537" i="36"/>
  <c r="I807" i="36"/>
  <c r="I833" i="36"/>
  <c r="I825" i="36"/>
  <c r="I1124" i="36"/>
  <c r="I1150" i="36"/>
  <c r="I1142" i="36"/>
  <c r="I1407" i="36"/>
  <c r="I1439" i="36"/>
  <c r="I1687" i="36"/>
  <c r="I512" i="36"/>
  <c r="I544" i="36"/>
  <c r="I536" i="36"/>
  <c r="I772" i="36"/>
  <c r="I806" i="36"/>
  <c r="I832" i="36"/>
  <c r="I824" i="36"/>
  <c r="I1089" i="36"/>
  <c r="I1123" i="36"/>
  <c r="I1149" i="36"/>
  <c r="I1141" i="36"/>
  <c r="I1373" i="36"/>
  <c r="I1406" i="36"/>
  <c r="I1438" i="36"/>
  <c r="I1670" i="36"/>
  <c r="I2015" i="36"/>
  <c r="I2067" i="36"/>
  <c r="I489" i="36"/>
  <c r="I511" i="36"/>
  <c r="I543" i="36"/>
  <c r="I623" i="36"/>
  <c r="I779" i="36"/>
  <c r="I771" i="36"/>
  <c r="I805" i="36"/>
  <c r="I797" i="36"/>
  <c r="I831" i="36"/>
  <c r="I860" i="36"/>
  <c r="I1004" i="36"/>
  <c r="I1096" i="36"/>
  <c r="I1088" i="36"/>
  <c r="I1122" i="36"/>
  <c r="I1114" i="36"/>
  <c r="I1148" i="36"/>
  <c r="I1140" i="36"/>
  <c r="I1293" i="36"/>
  <c r="I1355" i="36"/>
  <c r="I1372" i="36"/>
  <c r="I1405" i="36"/>
  <c r="I1437" i="36"/>
  <c r="I1500" i="36"/>
  <c r="I1582" i="36"/>
  <c r="I1669" i="36"/>
  <c r="I1692" i="36"/>
  <c r="I2014" i="36"/>
  <c r="I2091" i="36"/>
  <c r="I1151" i="36"/>
  <c r="I1440" i="36"/>
  <c r="I2076" i="36"/>
  <c r="I545" i="36"/>
  <c r="I799" i="36"/>
  <c r="I1090" i="36"/>
  <c r="I1116" i="36"/>
  <c r="I1378" i="36"/>
  <c r="I1428" i="36"/>
  <c r="I2016" i="36"/>
  <c r="I2068" i="36"/>
  <c r="I490" i="36"/>
  <c r="I780" i="36"/>
  <c r="I798" i="36"/>
  <c r="I1083" i="36"/>
  <c r="I1115" i="36"/>
  <c r="I1356" i="36"/>
  <c r="I1487" i="36"/>
  <c r="I1700" i="36"/>
  <c r="I488" i="36"/>
  <c r="I510" i="36"/>
  <c r="I630" i="36"/>
  <c r="I778" i="36"/>
  <c r="I804" i="36"/>
  <c r="I859" i="36"/>
  <c r="I1003" i="36"/>
  <c r="I1095" i="36"/>
  <c r="I1121" i="36"/>
  <c r="I1292" i="36"/>
  <c r="I1349" i="36"/>
  <c r="I1384" i="36"/>
  <c r="I1404" i="36"/>
  <c r="I1436" i="36"/>
  <c r="I1492" i="36"/>
  <c r="I1644" i="36"/>
  <c r="I1668" i="36"/>
  <c r="I1691" i="36"/>
  <c r="I2008" i="36"/>
  <c r="I2099" i="36"/>
  <c r="I1844" i="36"/>
  <c r="I1831" i="36"/>
  <c r="I1835" i="36"/>
  <c r="I1987" i="36"/>
  <c r="I1986" i="36"/>
  <c r="I1959" i="36"/>
  <c r="I1960" i="36"/>
  <c r="I1948" i="36"/>
  <c r="I1805" i="36"/>
  <c r="I1814" i="36"/>
  <c r="I1813" i="36"/>
  <c r="I1810" i="36"/>
  <c r="I1808" i="36"/>
  <c r="I1803" i="36"/>
  <c r="I1807" i="36"/>
  <c r="I1816" i="36"/>
  <c r="I1806" i="36"/>
  <c r="I1815" i="36"/>
  <c r="I1809" i="36"/>
  <c r="I1985" i="36"/>
  <c r="I1984" i="36"/>
  <c r="I1983" i="36"/>
  <c r="I1979" i="36"/>
  <c r="I1978" i="36"/>
  <c r="I1955" i="36"/>
  <c r="I1954" i="36"/>
  <c r="I1956" i="36"/>
  <c r="I1953" i="36"/>
  <c r="I1952" i="36"/>
  <c r="I2075" i="36"/>
  <c r="I2069" i="36"/>
  <c r="I2013" i="36"/>
  <c r="I2009" i="36"/>
  <c r="I1982" i="36"/>
  <c r="I1947" i="36"/>
  <c r="I1951" i="36"/>
  <c r="I1930" i="36"/>
  <c r="I1923" i="36"/>
  <c r="I1922" i="36"/>
  <c r="I1931" i="36"/>
  <c r="I1843" i="36"/>
  <c r="I1838" i="36"/>
  <c r="I1837" i="36"/>
  <c r="I1836" i="36"/>
  <c r="I1786" i="36"/>
  <c r="I1785" i="36"/>
  <c r="I1779" i="36"/>
  <c r="I1778" i="36"/>
  <c r="I1777" i="36"/>
  <c r="I1787" i="36"/>
  <c r="I1727" i="36"/>
  <c r="I1726" i="36"/>
  <c r="I1719" i="36"/>
  <c r="I1718" i="36"/>
  <c r="I1725" i="36"/>
  <c r="I1717" i="36"/>
  <c r="I1699" i="36"/>
  <c r="I1698" i="36"/>
  <c r="I1693" i="36"/>
  <c r="I1671" i="36"/>
  <c r="I1573" i="36"/>
  <c r="I1581" i="36"/>
  <c r="I1575" i="36"/>
  <c r="I1572" i="36"/>
  <c r="I1580" i="36"/>
  <c r="I1574" i="36"/>
  <c r="I1583" i="36"/>
  <c r="I1554" i="36"/>
  <c r="I1546" i="36"/>
  <c r="I1553" i="36"/>
  <c r="I1543" i="36"/>
  <c r="I1545" i="36"/>
  <c r="I1524" i="36"/>
  <c r="I1516" i="36"/>
  <c r="I1523" i="36"/>
  <c r="I1515" i="36"/>
  <c r="I1521" i="36"/>
  <c r="I1522" i="36"/>
  <c r="I1528" i="36"/>
  <c r="I1520" i="36"/>
  <c r="I1527" i="36"/>
  <c r="I1497" i="36"/>
  <c r="I1489" i="36"/>
  <c r="I1498" i="36"/>
  <c r="I1494" i="36"/>
  <c r="I1499" i="36"/>
  <c r="I1493" i="36"/>
  <c r="I1380" i="36"/>
  <c r="I1256" i="36"/>
  <c r="I1265" i="36"/>
  <c r="I1263" i="36"/>
  <c r="I1238" i="36"/>
  <c r="I1232" i="36"/>
  <c r="I1231" i="36"/>
  <c r="I1230" i="36"/>
  <c r="I1205" i="36"/>
  <c r="I1212" i="36"/>
  <c r="I1204" i="36"/>
  <c r="I1211" i="36"/>
  <c r="I1203" i="36"/>
  <c r="I1210" i="36"/>
  <c r="I1202" i="36"/>
  <c r="I1206" i="36"/>
  <c r="I1199" i="36"/>
  <c r="I1209" i="36"/>
  <c r="I1201" i="36"/>
  <c r="I1208" i="36"/>
  <c r="I1200" i="36"/>
  <c r="I1057" i="36"/>
  <c r="I1062" i="36"/>
  <c r="I1055" i="36"/>
  <c r="I1061" i="36"/>
  <c r="I1065" i="36"/>
  <c r="I1064" i="36"/>
  <c r="I1063" i="36"/>
  <c r="I1068" i="36"/>
  <c r="I1060" i="36"/>
  <c r="I1056" i="36"/>
  <c r="I1067" i="36"/>
  <c r="I1002" i="36"/>
  <c r="I1008" i="36"/>
  <c r="I1000" i="36"/>
  <c r="I1006" i="36"/>
  <c r="I998" i="36"/>
  <c r="I1005" i="36"/>
  <c r="I977" i="36"/>
  <c r="I976" i="36"/>
  <c r="I970" i="36"/>
  <c r="I968" i="36"/>
  <c r="I969" i="36"/>
  <c r="I950" i="36"/>
  <c r="I942" i="36"/>
  <c r="I943" i="36"/>
  <c r="I949" i="36"/>
  <c r="I941" i="36"/>
  <c r="I952" i="36"/>
  <c r="I951" i="36"/>
  <c r="I948" i="36"/>
  <c r="I940" i="36"/>
  <c r="I947" i="36"/>
  <c r="I944" i="36"/>
  <c r="I918" i="36"/>
  <c r="I917" i="36"/>
  <c r="I924" i="36"/>
  <c r="I916" i="36"/>
  <c r="I915" i="36"/>
  <c r="I922" i="36"/>
  <c r="I914" i="36"/>
  <c r="I921" i="36"/>
  <c r="I913" i="36"/>
  <c r="I923" i="36"/>
  <c r="I920" i="36"/>
  <c r="I912" i="36"/>
  <c r="I911" i="36"/>
  <c r="I858" i="36"/>
  <c r="I851" i="36"/>
  <c r="I857" i="36"/>
  <c r="I864" i="36"/>
  <c r="I856" i="36"/>
  <c r="I863" i="36"/>
  <c r="I855" i="36"/>
  <c r="I862" i="36"/>
  <c r="I854" i="36"/>
  <c r="I861" i="36"/>
  <c r="I711" i="36"/>
  <c r="I710" i="36"/>
  <c r="I716" i="36"/>
  <c r="I715" i="36"/>
  <c r="I709" i="36"/>
  <c r="I714" i="36"/>
  <c r="I719" i="36"/>
  <c r="I718" i="36"/>
  <c r="I717" i="36"/>
  <c r="I708" i="36"/>
  <c r="I707" i="36"/>
  <c r="I692" i="36"/>
  <c r="I684" i="36"/>
  <c r="I689" i="36"/>
  <c r="I681" i="36"/>
  <c r="I691" i="36"/>
  <c r="I682" i="36"/>
  <c r="I688" i="36"/>
  <c r="I680" i="36"/>
  <c r="I683" i="36"/>
  <c r="I690" i="36"/>
  <c r="I629" i="36"/>
  <c r="I636" i="36"/>
  <c r="I628" i="36"/>
  <c r="I635" i="36"/>
  <c r="I634" i="36"/>
  <c r="I626" i="36"/>
  <c r="I633" i="36"/>
  <c r="I625" i="36"/>
  <c r="I632" i="36"/>
  <c r="I624" i="36"/>
  <c r="I570" i="36"/>
  <c r="I576" i="36"/>
  <c r="I568" i="36"/>
  <c r="I575" i="36"/>
  <c r="I567" i="36"/>
  <c r="I572" i="36"/>
  <c r="I564" i="36"/>
  <c r="I571" i="36"/>
  <c r="I563" i="36"/>
  <c r="I569" i="36"/>
  <c r="I574" i="36"/>
  <c r="I566" i="36"/>
  <c r="I573" i="36"/>
  <c r="I517" i="36"/>
  <c r="I516" i="36"/>
  <c r="I508" i="36"/>
  <c r="I509" i="36"/>
  <c r="I515" i="36"/>
  <c r="I514" i="36"/>
  <c r="I507" i="36"/>
  <c r="I483" i="36"/>
  <c r="I481" i="36"/>
  <c r="I491" i="36"/>
  <c r="I480" i="36"/>
  <c r="I104" i="36"/>
  <c r="I110" i="36"/>
  <c r="I111" i="36"/>
  <c r="I103" i="36"/>
  <c r="I109" i="36"/>
  <c r="I112" i="36"/>
  <c r="I116" i="36"/>
  <c r="I87" i="36"/>
  <c r="I76" i="36"/>
  <c r="I77" i="36"/>
  <c r="I86" i="36"/>
  <c r="I75" i="36"/>
  <c r="I78" i="36"/>
  <c r="I85" i="36"/>
  <c r="I84" i="36"/>
  <c r="I59" i="36"/>
  <c r="I51" i="36"/>
  <c r="I58" i="36"/>
  <c r="I50" i="36"/>
  <c r="I49" i="36"/>
  <c r="I48" i="36"/>
  <c r="I55" i="36"/>
  <c r="I54" i="36"/>
  <c r="I57" i="36"/>
  <c r="I56" i="36"/>
  <c r="I47" i="36"/>
  <c r="I53" i="36"/>
  <c r="I60" i="36"/>
  <c r="I2098" i="36"/>
  <c r="I2097" i="36"/>
  <c r="I82" i="36"/>
  <c r="I81" i="36"/>
  <c r="I88" i="36"/>
  <c r="I486" i="36"/>
  <c r="I479" i="36"/>
  <c r="I485" i="36"/>
  <c r="I492" i="36"/>
  <c r="I975" i="36"/>
  <c r="I974" i="36"/>
  <c r="I967" i="36"/>
  <c r="I973" i="36"/>
  <c r="I980" i="36"/>
  <c r="I972" i="36"/>
  <c r="I979" i="36"/>
  <c r="I1237" i="36"/>
  <c r="I1229" i="36"/>
  <c r="I1236" i="36"/>
  <c r="I1228" i="36"/>
  <c r="I1235" i="36"/>
  <c r="I1234" i="36"/>
  <c r="I1227" i="36"/>
  <c r="I1262" i="36"/>
  <c r="I1255" i="36"/>
  <c r="I1261" i="36"/>
  <c r="I1268" i="36"/>
  <c r="I1260" i="36"/>
  <c r="I1267" i="36"/>
  <c r="I1259" i="36"/>
  <c r="I1266" i="36"/>
  <c r="I1291" i="36"/>
  <c r="I1290" i="36"/>
  <c r="I1283" i="36"/>
  <c r="I1289" i="36"/>
  <c r="I1345" i="36"/>
  <c r="I1352" i="36"/>
  <c r="I1351" i="36"/>
  <c r="I1354" i="36"/>
  <c r="I1346" i="36"/>
  <c r="I1353" i="36"/>
  <c r="I1344" i="36"/>
  <c r="I1377" i="36"/>
  <c r="I1371" i="36"/>
  <c r="I1376" i="36"/>
  <c r="I1383" i="36"/>
  <c r="I1375" i="36"/>
  <c r="I1382" i="36"/>
  <c r="I1410" i="36"/>
  <c r="I1402" i="36"/>
  <c r="I1409" i="36"/>
  <c r="I1434" i="36"/>
  <c r="I1433" i="36"/>
  <c r="I1496" i="36"/>
  <c r="I1488" i="36"/>
  <c r="I1552" i="36"/>
  <c r="I1544" i="36"/>
  <c r="I1551" i="36"/>
  <c r="I1550" i="36"/>
  <c r="I1549" i="36"/>
  <c r="I1556" i="36"/>
  <c r="I1548" i="36"/>
  <c r="I1555" i="36"/>
  <c r="I1579" i="36"/>
  <c r="I1578" i="36"/>
  <c r="I1571" i="36"/>
  <c r="I1577" i="36"/>
  <c r="I1584" i="36"/>
  <c r="I1640" i="36"/>
  <c r="I1632" i="36"/>
  <c r="I1639" i="36"/>
  <c r="I1638" i="36"/>
  <c r="I1631" i="36"/>
  <c r="I1637" i="36"/>
  <c r="I1643" i="36"/>
  <c r="I1667" i="36"/>
  <c r="I1666" i="36"/>
  <c r="I1659" i="36"/>
  <c r="I1665" i="36"/>
  <c r="I1672" i="36"/>
  <c r="I1697" i="36"/>
  <c r="I1689" i="36"/>
  <c r="I1696" i="36"/>
  <c r="I1688" i="36"/>
  <c r="I1695" i="36"/>
  <c r="I1724" i="36"/>
  <c r="I1716" i="36"/>
  <c r="I1723" i="36"/>
  <c r="I1722" i="36"/>
  <c r="I1715" i="36"/>
  <c r="I1721" i="36"/>
  <c r="I1728" i="36"/>
  <c r="I1784" i="36"/>
  <c r="I1776" i="36"/>
  <c r="I1783" i="36"/>
  <c r="I1782" i="36"/>
  <c r="I1775" i="36"/>
  <c r="I1781" i="36"/>
  <c r="I1788" i="36"/>
  <c r="I1812" i="36"/>
  <c r="I1804" i="36"/>
  <c r="I1842" i="36"/>
  <c r="I1834" i="36"/>
  <c r="I1841" i="36"/>
  <c r="I1833" i="36"/>
  <c r="I1840" i="36"/>
  <c r="I1832" i="36"/>
  <c r="I1929" i="36"/>
  <c r="I1921" i="36"/>
  <c r="I1928" i="36"/>
  <c r="I1920" i="36"/>
  <c r="I1927" i="36"/>
  <c r="I1926" i="36"/>
  <c r="I1919" i="36"/>
  <c r="I1925" i="36"/>
  <c r="I1932" i="36"/>
  <c r="I1958" i="36"/>
  <c r="I1950" i="36"/>
  <c r="I1957" i="36"/>
  <c r="I1975" i="36"/>
  <c r="I1981" i="36"/>
  <c r="I1988" i="36"/>
  <c r="I2005" i="36"/>
  <c r="I2012" i="36"/>
  <c r="I2004" i="36"/>
  <c r="I2011" i="36"/>
  <c r="I2065" i="36"/>
  <c r="I2064" i="36"/>
  <c r="I2071" i="36"/>
  <c r="I2074" i="36"/>
  <c r="I2066" i="36"/>
  <c r="I2073" i="36"/>
  <c r="I2072" i="36"/>
  <c r="I2104" i="36"/>
  <c r="I2096" i="36"/>
  <c r="I2103" i="36"/>
  <c r="I2095" i="36"/>
  <c r="I2102" i="36"/>
  <c r="I2094" i="36"/>
  <c r="I2101" i="36"/>
  <c r="I2093" i="36"/>
  <c r="I2100" i="36"/>
  <c r="W39" i="36"/>
  <c r="F60" i="36" l="1"/>
  <c r="G60" i="36" s="1"/>
  <c r="G486" i="36"/>
  <c r="G347" i="36"/>
  <c r="B2" i="29"/>
  <c r="B2" i="46"/>
  <c r="D2" i="36"/>
  <c r="T1094" i="46"/>
  <c r="T1093" i="46"/>
  <c r="T1092" i="46"/>
  <c r="T1091" i="46"/>
  <c r="T1090" i="46"/>
  <c r="T1019" i="46"/>
  <c r="T1018" i="46"/>
  <c r="T1017" i="46"/>
  <c r="T1016" i="46"/>
  <c r="T1015" i="46"/>
  <c r="T944" i="46"/>
  <c r="T943" i="46"/>
  <c r="T942" i="46"/>
  <c r="T941" i="46"/>
  <c r="T940" i="46"/>
  <c r="T869" i="46"/>
  <c r="T868" i="46"/>
  <c r="T867" i="46"/>
  <c r="T866" i="46"/>
  <c r="T865" i="46"/>
  <c r="T794" i="46"/>
  <c r="T793" i="46"/>
  <c r="T792" i="46"/>
  <c r="T791" i="46"/>
  <c r="T790" i="46"/>
  <c r="T719" i="46"/>
  <c r="T718" i="46"/>
  <c r="T717" i="46"/>
  <c r="T716" i="46"/>
  <c r="T715" i="46"/>
  <c r="T644" i="46"/>
  <c r="T643" i="46"/>
  <c r="T642" i="46"/>
  <c r="T641" i="46"/>
  <c r="T640" i="46"/>
  <c r="T569" i="46"/>
  <c r="T568" i="46"/>
  <c r="T567" i="46"/>
  <c r="T566" i="46"/>
  <c r="T565" i="46"/>
  <c r="T494" i="46"/>
  <c r="T493" i="46"/>
  <c r="T492" i="46"/>
  <c r="T491" i="46"/>
  <c r="T490" i="46"/>
  <c r="T419" i="46"/>
  <c r="T418" i="46"/>
  <c r="T417" i="46"/>
  <c r="T416" i="46"/>
  <c r="T415" i="46"/>
  <c r="T344" i="46"/>
  <c r="T343" i="46"/>
  <c r="T342" i="46"/>
  <c r="T341" i="46"/>
  <c r="T340" i="46"/>
  <c r="T269" i="46"/>
  <c r="T268" i="46"/>
  <c r="T267" i="46"/>
  <c r="T266" i="46"/>
  <c r="T265" i="46"/>
  <c r="T194" i="46"/>
  <c r="T193" i="46"/>
  <c r="T192" i="46"/>
  <c r="T191" i="46"/>
  <c r="T190" i="46"/>
  <c r="C30" i="46" a="1"/>
  <c r="C28" i="46" a="1"/>
  <c r="G487" i="36" l="1"/>
  <c r="C30" i="46"/>
  <c r="C28" i="46"/>
  <c r="G488" i="36" l="1"/>
  <c r="T40" i="46"/>
  <c r="V103" i="46"/>
  <c r="V178" i="46" s="1"/>
  <c r="V253" i="46" s="1"/>
  <c r="V328" i="46" s="1"/>
  <c r="V403" i="46" s="1"/>
  <c r="V478" i="46" s="1"/>
  <c r="V553" i="46" s="1"/>
  <c r="V628" i="46" s="1"/>
  <c r="V703" i="46" s="1"/>
  <c r="V778" i="46" s="1"/>
  <c r="V853" i="46" s="1"/>
  <c r="V928" i="46" s="1"/>
  <c r="V1003" i="46" s="1"/>
  <c r="V1078" i="46" s="1"/>
  <c r="V105" i="46"/>
  <c r="V180" i="46" s="1"/>
  <c r="V255" i="46" s="1"/>
  <c r="V330" i="46" s="1"/>
  <c r="V405" i="46" s="1"/>
  <c r="V480" i="46" s="1"/>
  <c r="V555" i="46" s="1"/>
  <c r="V630" i="46" s="1"/>
  <c r="V705" i="46" s="1"/>
  <c r="V780" i="46" s="1"/>
  <c r="V855" i="46" s="1"/>
  <c r="V930" i="46" s="1"/>
  <c r="V1005" i="46" s="1"/>
  <c r="V1080" i="46" s="1"/>
  <c r="U106" i="46"/>
  <c r="U181" i="46" s="1"/>
  <c r="U256" i="46" s="1"/>
  <c r="U331" i="46" s="1"/>
  <c r="U406" i="46" s="1"/>
  <c r="U481" i="46" s="1"/>
  <c r="U556" i="46" s="1"/>
  <c r="U631" i="46" s="1"/>
  <c r="U706" i="46" s="1"/>
  <c r="U781" i="46" s="1"/>
  <c r="U856" i="46" s="1"/>
  <c r="U931" i="46" s="1"/>
  <c r="U1006" i="46" s="1"/>
  <c r="U1081" i="46" s="1"/>
  <c r="T103" i="46"/>
  <c r="T178" i="46" s="1"/>
  <c r="T105" i="46"/>
  <c r="T180" i="46" s="1"/>
  <c r="T26" i="46"/>
  <c r="T9" i="46"/>
  <c r="T84" i="46" s="1"/>
  <c r="T159" i="46" s="1"/>
  <c r="W30" i="46"/>
  <c r="W105" i="46" s="1"/>
  <c r="W180" i="46" s="1"/>
  <c r="W28" i="46"/>
  <c r="W103" i="46" s="1"/>
  <c r="W178" i="46" s="1"/>
  <c r="W253" i="46" s="1"/>
  <c r="W328" i="46" s="1"/>
  <c r="W403" i="46" s="1"/>
  <c r="W478" i="46" s="1"/>
  <c r="W553" i="46" s="1"/>
  <c r="W628" i="46" s="1"/>
  <c r="W703" i="46" s="1"/>
  <c r="W778" i="46" s="1"/>
  <c r="W853" i="46" s="1"/>
  <c r="W928" i="46" s="1"/>
  <c r="W1003" i="46" s="1"/>
  <c r="W1078" i="46" s="1"/>
  <c r="U30" i="46"/>
  <c r="U105" i="46" s="1"/>
  <c r="U180" i="46" s="1"/>
  <c r="U255" i="46" s="1"/>
  <c r="U330" i="46" s="1"/>
  <c r="U405" i="46" s="1"/>
  <c r="U480" i="46" s="1"/>
  <c r="U555" i="46" s="1"/>
  <c r="U630" i="46" s="1"/>
  <c r="U705" i="46" s="1"/>
  <c r="U780" i="46" s="1"/>
  <c r="U855" i="46" s="1"/>
  <c r="U930" i="46" s="1"/>
  <c r="U1005" i="46" s="1"/>
  <c r="U1080" i="46" s="1"/>
  <c r="U28" i="46"/>
  <c r="U103" i="46" s="1"/>
  <c r="U178" i="46" s="1"/>
  <c r="U253" i="46" s="1"/>
  <c r="U328" i="46" s="1"/>
  <c r="U403" i="46" s="1"/>
  <c r="U478" i="46" s="1"/>
  <c r="U553" i="46" s="1"/>
  <c r="U628" i="46" s="1"/>
  <c r="U703" i="46" s="1"/>
  <c r="U778" i="46" s="1"/>
  <c r="U853" i="46" s="1"/>
  <c r="U928" i="46" s="1"/>
  <c r="U1003" i="46" s="1"/>
  <c r="U1078" i="46" s="1"/>
  <c r="E161" i="46" a="1"/>
  <c r="K180" i="46" a="1"/>
  <c r="K159" i="46" a="1"/>
  <c r="C103" i="46" a="1"/>
  <c r="K161" i="46" a="1"/>
  <c r="K165" i="46" a="1"/>
  <c r="C178" i="46" a="1"/>
  <c r="E163" i="46" a="1"/>
  <c r="C180" i="46" a="1"/>
  <c r="C26" i="46" a="1"/>
  <c r="E159" i="46" a="1"/>
  <c r="K105" i="46" a="1"/>
  <c r="K30" i="46" a="1"/>
  <c r="C105" i="46" a="1"/>
  <c r="E165" i="46" a="1"/>
  <c r="G489" i="36" l="1"/>
  <c r="E165" i="46"/>
  <c r="K159" i="46"/>
  <c r="E161" i="46"/>
  <c r="K165" i="46"/>
  <c r="E159" i="46"/>
  <c r="E163" i="46"/>
  <c r="K161" i="46"/>
  <c r="T234" i="46"/>
  <c r="C180" i="46"/>
  <c r="C178" i="46"/>
  <c r="K180" i="46"/>
  <c r="T255" i="46"/>
  <c r="T253" i="46"/>
  <c r="W255" i="46"/>
  <c r="C105" i="46"/>
  <c r="C103" i="46"/>
  <c r="C26" i="46"/>
  <c r="T101" i="46"/>
  <c r="T176" i="46" s="1"/>
  <c r="K105" i="46"/>
  <c r="K30" i="46"/>
  <c r="T65" i="46"/>
  <c r="T119" i="46"/>
  <c r="T118" i="46"/>
  <c r="T117" i="46"/>
  <c r="T116" i="46"/>
  <c r="T115" i="46"/>
  <c r="Y58" i="46"/>
  <c r="Y133" i="46" s="1"/>
  <c r="Y208" i="46" s="1"/>
  <c r="Y283" i="46" s="1"/>
  <c r="Y358" i="46" s="1"/>
  <c r="Y433" i="46" s="1"/>
  <c r="Y508" i="46" s="1"/>
  <c r="Y583" i="46" s="1"/>
  <c r="Y658" i="46" s="1"/>
  <c r="Y733" i="46" s="1"/>
  <c r="Y808" i="46" s="1"/>
  <c r="Y883" i="46" s="1"/>
  <c r="Y958" i="46" s="1"/>
  <c r="Y1033" i="46" s="1"/>
  <c r="Y1108" i="46" s="1"/>
  <c r="X58" i="46"/>
  <c r="X133" i="46" s="1"/>
  <c r="X208" i="46" s="1"/>
  <c r="X283" i="46" s="1"/>
  <c r="X358" i="46" s="1"/>
  <c r="X433" i="46" s="1"/>
  <c r="X508" i="46" s="1"/>
  <c r="X583" i="46" s="1"/>
  <c r="X658" i="46" s="1"/>
  <c r="X733" i="46" s="1"/>
  <c r="X808" i="46" s="1"/>
  <c r="X883" i="46" s="1"/>
  <c r="X958" i="46" s="1"/>
  <c r="X1033" i="46" s="1"/>
  <c r="X1108" i="46" s="1"/>
  <c r="W58" i="46"/>
  <c r="W133" i="46" s="1"/>
  <c r="W208" i="46" s="1"/>
  <c r="W283" i="46" s="1"/>
  <c r="W358" i="46" s="1"/>
  <c r="W433" i="46" s="1"/>
  <c r="W508" i="46" s="1"/>
  <c r="W583" i="46" s="1"/>
  <c r="W658" i="46" s="1"/>
  <c r="W733" i="46" s="1"/>
  <c r="W808" i="46" s="1"/>
  <c r="W883" i="46" s="1"/>
  <c r="W958" i="46" s="1"/>
  <c r="W1033" i="46" s="1"/>
  <c r="W1108" i="46" s="1"/>
  <c r="V58" i="46"/>
  <c r="V133" i="46" s="1"/>
  <c r="V208" i="46" s="1"/>
  <c r="V283" i="46" s="1"/>
  <c r="V358" i="46" s="1"/>
  <c r="V433" i="46" s="1"/>
  <c r="V508" i="46" s="1"/>
  <c r="V583" i="46" s="1"/>
  <c r="V658" i="46" s="1"/>
  <c r="V733" i="46" s="1"/>
  <c r="V808" i="46" s="1"/>
  <c r="V883" i="46" s="1"/>
  <c r="V958" i="46" s="1"/>
  <c r="V1033" i="46" s="1"/>
  <c r="V1108" i="46" s="1"/>
  <c r="U58" i="46"/>
  <c r="T58" i="46"/>
  <c r="T133" i="46" s="1"/>
  <c r="T208" i="46" s="1"/>
  <c r="T283" i="46" s="1"/>
  <c r="T358" i="46" s="1"/>
  <c r="T433" i="46" s="1"/>
  <c r="T508" i="46" s="1"/>
  <c r="T583" i="46" s="1"/>
  <c r="T658" i="46" s="1"/>
  <c r="T733" i="46" s="1"/>
  <c r="T808" i="46" s="1"/>
  <c r="T883" i="46" s="1"/>
  <c r="T958" i="46" s="1"/>
  <c r="T1033" i="46" s="1"/>
  <c r="T1108" i="46" s="1"/>
  <c r="W26" i="46"/>
  <c r="W101" i="46" s="1"/>
  <c r="W176" i="46" s="1"/>
  <c r="W251" i="46" s="1"/>
  <c r="W326" i="46" s="1"/>
  <c r="W401" i="46" s="1"/>
  <c r="W476" i="46" s="1"/>
  <c r="W551" i="46" s="1"/>
  <c r="W626" i="46" s="1"/>
  <c r="W701" i="46" s="1"/>
  <c r="W776" i="46" s="1"/>
  <c r="W851" i="46" s="1"/>
  <c r="W926" i="46" s="1"/>
  <c r="W1001" i="46" s="1"/>
  <c r="W1076" i="46" s="1"/>
  <c r="W24" i="46"/>
  <c r="W99" i="46" s="1"/>
  <c r="W174" i="46" s="1"/>
  <c r="W249" i="46" s="1"/>
  <c r="W324" i="46" s="1"/>
  <c r="W399" i="46" s="1"/>
  <c r="W474" i="46" s="1"/>
  <c r="W549" i="46" s="1"/>
  <c r="W624" i="46" s="1"/>
  <c r="W699" i="46" s="1"/>
  <c r="W774" i="46" s="1"/>
  <c r="W849" i="46" s="1"/>
  <c r="W924" i="46" s="1"/>
  <c r="W999" i="46" s="1"/>
  <c r="W1074" i="46" s="1"/>
  <c r="W22" i="46"/>
  <c r="W97" i="46" s="1"/>
  <c r="W172" i="46" s="1"/>
  <c r="W247" i="46" s="1"/>
  <c r="W322" i="46" s="1"/>
  <c r="W397" i="46" s="1"/>
  <c r="W472" i="46" s="1"/>
  <c r="W547" i="46" s="1"/>
  <c r="W622" i="46" s="1"/>
  <c r="W697" i="46" s="1"/>
  <c r="W772" i="46" s="1"/>
  <c r="W847" i="46" s="1"/>
  <c r="W922" i="46" s="1"/>
  <c r="W997" i="46" s="1"/>
  <c r="W1072" i="46" s="1"/>
  <c r="V26" i="46"/>
  <c r="V101" i="46" s="1"/>
  <c r="V176" i="46" s="1"/>
  <c r="V251" i="46" s="1"/>
  <c r="V326" i="46" s="1"/>
  <c r="V401" i="46" s="1"/>
  <c r="V476" i="46" s="1"/>
  <c r="V551" i="46" s="1"/>
  <c r="V626" i="46" s="1"/>
  <c r="V701" i="46" s="1"/>
  <c r="V776" i="46" s="1"/>
  <c r="V851" i="46" s="1"/>
  <c r="V926" i="46" s="1"/>
  <c r="V1001" i="46" s="1"/>
  <c r="V1076" i="46" s="1"/>
  <c r="V24" i="46"/>
  <c r="V22" i="46"/>
  <c r="U26" i="46"/>
  <c r="U101" i="46" s="1"/>
  <c r="U176" i="46" s="1"/>
  <c r="U251" i="46" s="1"/>
  <c r="U326" i="46" s="1"/>
  <c r="U401" i="46" s="1"/>
  <c r="U476" i="46" s="1"/>
  <c r="U551" i="46" s="1"/>
  <c r="U626" i="46" s="1"/>
  <c r="U701" i="46" s="1"/>
  <c r="U776" i="46" s="1"/>
  <c r="U851" i="46" s="1"/>
  <c r="U926" i="46" s="1"/>
  <c r="U1001" i="46" s="1"/>
  <c r="U1076" i="46" s="1"/>
  <c r="U24" i="46"/>
  <c r="U99" i="46" s="1"/>
  <c r="U174" i="46" s="1"/>
  <c r="U249" i="46" s="1"/>
  <c r="U324" i="46" s="1"/>
  <c r="U399" i="46" s="1"/>
  <c r="U474" i="46" s="1"/>
  <c r="U549" i="46" s="1"/>
  <c r="U624" i="46" s="1"/>
  <c r="U699" i="46" s="1"/>
  <c r="U774" i="46" s="1"/>
  <c r="U849" i="46" s="1"/>
  <c r="U924" i="46" s="1"/>
  <c r="U999" i="46" s="1"/>
  <c r="U1074" i="46" s="1"/>
  <c r="U22" i="46"/>
  <c r="T24" i="46"/>
  <c r="T22" i="46"/>
  <c r="R2048" i="36"/>
  <c r="E2020" i="36"/>
  <c r="M2025" i="36"/>
  <c r="M2026" i="36"/>
  <c r="M2027" i="36"/>
  <c r="M2028" i="36"/>
  <c r="M2029" i="36"/>
  <c r="M2030" i="36"/>
  <c r="I2035" i="36"/>
  <c r="P2035" i="36"/>
  <c r="I2036" i="36"/>
  <c r="P2036" i="36"/>
  <c r="T2036" i="36" s="1"/>
  <c r="R2036" i="36"/>
  <c r="S2036" i="36"/>
  <c r="P2037" i="36"/>
  <c r="T2037" i="36" s="1"/>
  <c r="R2037" i="36"/>
  <c r="S2037" i="36"/>
  <c r="I2038" i="36"/>
  <c r="P2038" i="36"/>
  <c r="T2038" i="36" s="1"/>
  <c r="R2038" i="36"/>
  <c r="S2038" i="36"/>
  <c r="I2039" i="36"/>
  <c r="P2039" i="36"/>
  <c r="T2039" i="36" s="1"/>
  <c r="R2039" i="36"/>
  <c r="S2039" i="36"/>
  <c r="I2040" i="36"/>
  <c r="P2040" i="36"/>
  <c r="T2040" i="36" s="1"/>
  <c r="R2040" i="36"/>
  <c r="S2040" i="36"/>
  <c r="I2041" i="36"/>
  <c r="P2041" i="36"/>
  <c r="T2041" i="36" s="1"/>
  <c r="R2041" i="36"/>
  <c r="S2041" i="36"/>
  <c r="I2042" i="36"/>
  <c r="P2042" i="36"/>
  <c r="T2042" i="36" s="1"/>
  <c r="R2042" i="36"/>
  <c r="S2042" i="36"/>
  <c r="I2043" i="36"/>
  <c r="P2043" i="36"/>
  <c r="R2043" i="36"/>
  <c r="S2043" i="36"/>
  <c r="I2044" i="36"/>
  <c r="P2044" i="36"/>
  <c r="T2044" i="36" s="1"/>
  <c r="R2044" i="36"/>
  <c r="S2044" i="36"/>
  <c r="I2045" i="36"/>
  <c r="P2045" i="36"/>
  <c r="T2045" i="36" s="1"/>
  <c r="R2045" i="36"/>
  <c r="S2045" i="36"/>
  <c r="I2046" i="36"/>
  <c r="P2046" i="36"/>
  <c r="T2046" i="36" s="1"/>
  <c r="R2046" i="36"/>
  <c r="S2046" i="36"/>
  <c r="P2047" i="36"/>
  <c r="T2047" i="36" s="1"/>
  <c r="R2047" i="36"/>
  <c r="S2047" i="36"/>
  <c r="P2048" i="36"/>
  <c r="H2049" i="36"/>
  <c r="J2049" i="36"/>
  <c r="K2049" i="36"/>
  <c r="L2049" i="36"/>
  <c r="M2049" i="36"/>
  <c r="N2049" i="36"/>
  <c r="O2049" i="36"/>
  <c r="H2062" i="36"/>
  <c r="P2063" i="36"/>
  <c r="O2063" i="36"/>
  <c r="O2064" i="36"/>
  <c r="S2064" i="36" s="1"/>
  <c r="R2064" i="36"/>
  <c r="O2065" i="36"/>
  <c r="S2065" i="36" s="1"/>
  <c r="R2065" i="36"/>
  <c r="O2066" i="36"/>
  <c r="S2066" i="36" s="1"/>
  <c r="R2066" i="36"/>
  <c r="O2067" i="36"/>
  <c r="S2067" i="36" s="1"/>
  <c r="R2067" i="36"/>
  <c r="O2068" i="36"/>
  <c r="S2068" i="36" s="1"/>
  <c r="R2068" i="36"/>
  <c r="O2069" i="36"/>
  <c r="S2069" i="36" s="1"/>
  <c r="R2069" i="36"/>
  <c r="O2070" i="36"/>
  <c r="S2070" i="36" s="1"/>
  <c r="R2070" i="36"/>
  <c r="O2071" i="36"/>
  <c r="S2071" i="36" s="1"/>
  <c r="R2071" i="36"/>
  <c r="O2072" i="36"/>
  <c r="S2072" i="36" s="1"/>
  <c r="R2072" i="36"/>
  <c r="O2073" i="36"/>
  <c r="S2073" i="36" s="1"/>
  <c r="R2073" i="36"/>
  <c r="O2074" i="36"/>
  <c r="S2074" i="36" s="1"/>
  <c r="R2074" i="36"/>
  <c r="O2075" i="36"/>
  <c r="S2075" i="36" s="1"/>
  <c r="R2075" i="36"/>
  <c r="O2076" i="36"/>
  <c r="K2077" i="36"/>
  <c r="L2077" i="36"/>
  <c r="M2077" i="36"/>
  <c r="N2077" i="36"/>
  <c r="H2090" i="36"/>
  <c r="P2091" i="36"/>
  <c r="O2091" i="36"/>
  <c r="O2092" i="36"/>
  <c r="S2092" i="36" s="1"/>
  <c r="R2092" i="36"/>
  <c r="O2093" i="36"/>
  <c r="S2093" i="36" s="1"/>
  <c r="R2093" i="36"/>
  <c r="O2094" i="36"/>
  <c r="S2094" i="36" s="1"/>
  <c r="R2094" i="36"/>
  <c r="O2095" i="36"/>
  <c r="S2095" i="36" s="1"/>
  <c r="R2095" i="36"/>
  <c r="O2096" i="36"/>
  <c r="S2096" i="36" s="1"/>
  <c r="R2096" i="36"/>
  <c r="O2097" i="36"/>
  <c r="S2097" i="36" s="1"/>
  <c r="R2097" i="36"/>
  <c r="O2098" i="36"/>
  <c r="S2098" i="36" s="1"/>
  <c r="R2098" i="36"/>
  <c r="O2099" i="36"/>
  <c r="S2099" i="36" s="1"/>
  <c r="R2099" i="36"/>
  <c r="O2100" i="36"/>
  <c r="S2100" i="36" s="1"/>
  <c r="R2100" i="36"/>
  <c r="O2101" i="36"/>
  <c r="S2101" i="36" s="1"/>
  <c r="R2101" i="36"/>
  <c r="O2102" i="36"/>
  <c r="S2102" i="36" s="1"/>
  <c r="R2102" i="36"/>
  <c r="O2103" i="36"/>
  <c r="S2103" i="36" s="1"/>
  <c r="R2103" i="36"/>
  <c r="O2104" i="36"/>
  <c r="K2105" i="36"/>
  <c r="L2105" i="36"/>
  <c r="M2105" i="36"/>
  <c r="N2105" i="36"/>
  <c r="E2113" i="36"/>
  <c r="H2118" i="36"/>
  <c r="O2119" i="36"/>
  <c r="O2120" i="36"/>
  <c r="S2120" i="36" s="1"/>
  <c r="R2120" i="36"/>
  <c r="O2121" i="36"/>
  <c r="S2121" i="36" s="1"/>
  <c r="R2121" i="36"/>
  <c r="O2122" i="36"/>
  <c r="S2122" i="36" s="1"/>
  <c r="R2122" i="36"/>
  <c r="O2123" i="36"/>
  <c r="S2123" i="36" s="1"/>
  <c r="R2123" i="36"/>
  <c r="O2124" i="36"/>
  <c r="S2124" i="36" s="1"/>
  <c r="R2124" i="36"/>
  <c r="O2125" i="36"/>
  <c r="S2125" i="36" s="1"/>
  <c r="R2125" i="36"/>
  <c r="O2126" i="36"/>
  <c r="S2126" i="36" s="1"/>
  <c r="R2126" i="36"/>
  <c r="O2127" i="36"/>
  <c r="S2127" i="36" s="1"/>
  <c r="R2127" i="36"/>
  <c r="O2128" i="36"/>
  <c r="S2128" i="36" s="1"/>
  <c r="R2128" i="36"/>
  <c r="O2129" i="36"/>
  <c r="S2129" i="36" s="1"/>
  <c r="R2129" i="36"/>
  <c r="O2130" i="36"/>
  <c r="S2130" i="36" s="1"/>
  <c r="R2130" i="36"/>
  <c r="O2131" i="36"/>
  <c r="S2131" i="36" s="1"/>
  <c r="R2131" i="36"/>
  <c r="O2132" i="36"/>
  <c r="K2133" i="36"/>
  <c r="L2133" i="36"/>
  <c r="M2133" i="36"/>
  <c r="N2133" i="36"/>
  <c r="E2141" i="36"/>
  <c r="H2146" i="36"/>
  <c r="O2147" i="36"/>
  <c r="O2148" i="36"/>
  <c r="S2148" i="36" s="1"/>
  <c r="R2148" i="36"/>
  <c r="O2149" i="36"/>
  <c r="S2149" i="36" s="1"/>
  <c r="R2149" i="36"/>
  <c r="O2150" i="36"/>
  <c r="S2150" i="36" s="1"/>
  <c r="R2150" i="36"/>
  <c r="O2151" i="36"/>
  <c r="S2151" i="36" s="1"/>
  <c r="R2151" i="36"/>
  <c r="O2152" i="36"/>
  <c r="R2152" i="36"/>
  <c r="O2153" i="36"/>
  <c r="S2153" i="36" s="1"/>
  <c r="R2153" i="36"/>
  <c r="O2154" i="36"/>
  <c r="S2154" i="36" s="1"/>
  <c r="R2154" i="36"/>
  <c r="O2155" i="36"/>
  <c r="S2155" i="36" s="1"/>
  <c r="R2155" i="36"/>
  <c r="O2156" i="36"/>
  <c r="S2156" i="36" s="1"/>
  <c r="R2156" i="36"/>
  <c r="O2157" i="36"/>
  <c r="S2157" i="36" s="1"/>
  <c r="R2157" i="36"/>
  <c r="O2158" i="36"/>
  <c r="S2158" i="36" s="1"/>
  <c r="R2158" i="36"/>
  <c r="O2159" i="36"/>
  <c r="S2159" i="36" s="1"/>
  <c r="R2159" i="36"/>
  <c r="O2160" i="36"/>
  <c r="K2161" i="36"/>
  <c r="L2161" i="36"/>
  <c r="M2161" i="36"/>
  <c r="N2161" i="36"/>
  <c r="E1876" i="36"/>
  <c r="E1732" i="36"/>
  <c r="E1588" i="36"/>
  <c r="E1444" i="36"/>
  <c r="E1300" i="36"/>
  <c r="E1156" i="36"/>
  <c r="E1012" i="36"/>
  <c r="E868" i="36"/>
  <c r="E724" i="36"/>
  <c r="F21" i="29"/>
  <c r="E21" i="29"/>
  <c r="D21" i="29"/>
  <c r="C21" i="29"/>
  <c r="F20" i="29"/>
  <c r="E20" i="29"/>
  <c r="D20" i="29"/>
  <c r="C20" i="29"/>
  <c r="F19" i="29"/>
  <c r="E19" i="29"/>
  <c r="D19" i="29"/>
  <c r="F18" i="29"/>
  <c r="E18" i="29"/>
  <c r="D18" i="29"/>
  <c r="C18" i="29"/>
  <c r="F17" i="29"/>
  <c r="E17" i="29"/>
  <c r="D17" i="29"/>
  <c r="C17" i="29"/>
  <c r="F16" i="29"/>
  <c r="E16" i="29"/>
  <c r="D16" i="29"/>
  <c r="C16" i="29"/>
  <c r="F15" i="29"/>
  <c r="E15" i="29"/>
  <c r="D15" i="29"/>
  <c r="C15" i="29"/>
  <c r="F14" i="29"/>
  <c r="E14" i="29"/>
  <c r="D14" i="29"/>
  <c r="C14" i="29"/>
  <c r="F13" i="29"/>
  <c r="E13" i="29"/>
  <c r="D13" i="29"/>
  <c r="C13" i="29"/>
  <c r="K236" i="46" a="1"/>
  <c r="E90" i="46" a="1"/>
  <c r="D65" i="46" a="1"/>
  <c r="E65" i="46" a="1"/>
  <c r="B4" i="46" a="1"/>
  <c r="K240" i="46" a="1"/>
  <c r="N65" i="46" a="1"/>
  <c r="C22" i="46" a="1"/>
  <c r="E15" i="46" a="1"/>
  <c r="E240" i="46" a="1"/>
  <c r="K90" i="46" a="1"/>
  <c r="E9" i="46" a="1"/>
  <c r="C101" i="46" a="1"/>
  <c r="E238" i="46" a="1"/>
  <c r="E13" i="46" a="1"/>
  <c r="E88" i="46" a="1"/>
  <c r="C24" i="46" a="1"/>
  <c r="K255" i="46" a="1"/>
  <c r="E86" i="46" a="1"/>
  <c r="E11" i="46" a="1"/>
  <c r="E234" i="46" a="1"/>
  <c r="E236" i="46" a="1"/>
  <c r="K15" i="46" a="1"/>
  <c r="K11" i="46" a="1"/>
  <c r="K84" i="46" a="1"/>
  <c r="C253" i="46" a="1"/>
  <c r="E84" i="46" a="1"/>
  <c r="C255" i="46" a="1"/>
  <c r="K9" i="46" a="1"/>
  <c r="P65" i="46" a="1"/>
  <c r="C176" i="46" a="1"/>
  <c r="K86" i="46" a="1"/>
  <c r="K234" i="46" a="1"/>
  <c r="G492" i="36" l="1"/>
  <c r="G490" i="36"/>
  <c r="E234" i="46"/>
  <c r="E236" i="46"/>
  <c r="E238" i="46"/>
  <c r="E240" i="46"/>
  <c r="K236" i="46"/>
  <c r="K234" i="46"/>
  <c r="K240" i="46"/>
  <c r="T309" i="46"/>
  <c r="C255" i="46"/>
  <c r="C253" i="46"/>
  <c r="C176" i="46"/>
  <c r="K255" i="46"/>
  <c r="T330" i="46"/>
  <c r="T328" i="46"/>
  <c r="T251" i="46"/>
  <c r="W330" i="46"/>
  <c r="I2120" i="36"/>
  <c r="I2128" i="36"/>
  <c r="I2119" i="36"/>
  <c r="I2121" i="36"/>
  <c r="I2129" i="36"/>
  <c r="I2125" i="36"/>
  <c r="I2126" i="36"/>
  <c r="I2127" i="36"/>
  <c r="I2122" i="36"/>
  <c r="I2130" i="36"/>
  <c r="I2132" i="36"/>
  <c r="I2123" i="36"/>
  <c r="I2131" i="36"/>
  <c r="I2124" i="36"/>
  <c r="I2148" i="36"/>
  <c r="I2156" i="36"/>
  <c r="I2149" i="36"/>
  <c r="I2157" i="36"/>
  <c r="I2160" i="36"/>
  <c r="I2150" i="36"/>
  <c r="I2158" i="36"/>
  <c r="I2152" i="36"/>
  <c r="I2147" i="36"/>
  <c r="I2155" i="36"/>
  <c r="I2151" i="36"/>
  <c r="I2159" i="36"/>
  <c r="I2153" i="36"/>
  <c r="I2154" i="36"/>
  <c r="E65" i="46"/>
  <c r="D65" i="46"/>
  <c r="C22" i="46"/>
  <c r="C24" i="46"/>
  <c r="C101" i="46"/>
  <c r="T97" i="46"/>
  <c r="T172" i="46" s="1"/>
  <c r="T99" i="46"/>
  <c r="T174" i="46" s="1"/>
  <c r="T66" i="46"/>
  <c r="T141" i="46" s="1"/>
  <c r="T216" i="46" s="1"/>
  <c r="V97" i="46"/>
  <c r="V172" i="46" s="1"/>
  <c r="V247" i="46" s="1"/>
  <c r="V322" i="46" s="1"/>
  <c r="V397" i="46" s="1"/>
  <c r="V472" i="46" s="1"/>
  <c r="V547" i="46" s="1"/>
  <c r="V622" i="46" s="1"/>
  <c r="V697" i="46" s="1"/>
  <c r="V772" i="46" s="1"/>
  <c r="V847" i="46" s="1"/>
  <c r="V922" i="46" s="1"/>
  <c r="V997" i="46" s="1"/>
  <c r="V1072" i="46" s="1"/>
  <c r="V99" i="46"/>
  <c r="V174" i="46" s="1"/>
  <c r="V249" i="46" s="1"/>
  <c r="V324" i="46" s="1"/>
  <c r="V399" i="46" s="1"/>
  <c r="V474" i="46" s="1"/>
  <c r="V549" i="46" s="1"/>
  <c r="V624" i="46" s="1"/>
  <c r="V699" i="46" s="1"/>
  <c r="V774" i="46" s="1"/>
  <c r="V849" i="46" s="1"/>
  <c r="V924" i="46" s="1"/>
  <c r="V999" i="46" s="1"/>
  <c r="V1074" i="46" s="1"/>
  <c r="U97" i="46"/>
  <c r="U172" i="46" s="1"/>
  <c r="U247" i="46" s="1"/>
  <c r="U322" i="46" s="1"/>
  <c r="U397" i="46" s="1"/>
  <c r="U472" i="46" s="1"/>
  <c r="U547" i="46" s="1"/>
  <c r="U622" i="46" s="1"/>
  <c r="U697" i="46" s="1"/>
  <c r="U772" i="46" s="1"/>
  <c r="U847" i="46" s="1"/>
  <c r="U922" i="46" s="1"/>
  <c r="U997" i="46" s="1"/>
  <c r="U1072" i="46" s="1"/>
  <c r="U133" i="46"/>
  <c r="U208" i="46" s="1"/>
  <c r="U283" i="46" s="1"/>
  <c r="U358" i="46" s="1"/>
  <c r="U433" i="46" s="1"/>
  <c r="U508" i="46" s="1"/>
  <c r="U583" i="46" s="1"/>
  <c r="U658" i="46" s="1"/>
  <c r="U733" i="46" s="1"/>
  <c r="U808" i="46" s="1"/>
  <c r="U883" i="46" s="1"/>
  <c r="U958" i="46" s="1"/>
  <c r="U1033" i="46" s="1"/>
  <c r="U1108" i="46" s="1"/>
  <c r="E11" i="46"/>
  <c r="T140" i="46"/>
  <c r="T215" i="46" s="1"/>
  <c r="K84" i="46"/>
  <c r="E88" i="46"/>
  <c r="E84" i="46"/>
  <c r="E90" i="46"/>
  <c r="K86" i="46"/>
  <c r="E86" i="46"/>
  <c r="K90" i="46"/>
  <c r="P65" i="46"/>
  <c r="N65" i="46"/>
  <c r="K15" i="46"/>
  <c r="K11" i="46"/>
  <c r="K9" i="46"/>
  <c r="E15" i="46"/>
  <c r="E13" i="46"/>
  <c r="E9" i="46"/>
  <c r="B4" i="46"/>
  <c r="O2161" i="36"/>
  <c r="O2133" i="36"/>
  <c r="K2134" i="36" s="1"/>
  <c r="S2152" i="36"/>
  <c r="S2063" i="36"/>
  <c r="P2076" i="36"/>
  <c r="R2076" i="36" s="1"/>
  <c r="P2049" i="36"/>
  <c r="P2050" i="36" s="1"/>
  <c r="O2105" i="36"/>
  <c r="O2106" i="36" s="1"/>
  <c r="G2077" i="36"/>
  <c r="I2047" i="36"/>
  <c r="T2043" i="36"/>
  <c r="S2091" i="36"/>
  <c r="G2161" i="36"/>
  <c r="G2133" i="36"/>
  <c r="R2091" i="36"/>
  <c r="I2048" i="36"/>
  <c r="P2132" i="36"/>
  <c r="R2063" i="36"/>
  <c r="I2037" i="36"/>
  <c r="P2147" i="36"/>
  <c r="P2160" i="36"/>
  <c r="G2105" i="36"/>
  <c r="P2119" i="36"/>
  <c r="O2077" i="36"/>
  <c r="O2078" i="36" s="1"/>
  <c r="Q2035" i="36"/>
  <c r="E12" i="29"/>
  <c r="E11" i="29"/>
  <c r="C12" i="29"/>
  <c r="F12" i="29"/>
  <c r="F11" i="29"/>
  <c r="F10" i="29"/>
  <c r="F9" i="29"/>
  <c r="F8" i="29"/>
  <c r="F7" i="29"/>
  <c r="E10" i="29"/>
  <c r="E9" i="29"/>
  <c r="E8" i="29"/>
  <c r="E7" i="29"/>
  <c r="D12" i="29"/>
  <c r="D11" i="29"/>
  <c r="D10" i="29"/>
  <c r="D9" i="29"/>
  <c r="D8" i="29"/>
  <c r="D7" i="29"/>
  <c r="C11" i="29"/>
  <c r="C10" i="29"/>
  <c r="C9" i="29"/>
  <c r="C8" i="29"/>
  <c r="C7" i="29"/>
  <c r="E580" i="36"/>
  <c r="E436" i="36"/>
  <c r="E292" i="36"/>
  <c r="E148" i="36"/>
  <c r="M1881" i="36"/>
  <c r="M1882" i="36"/>
  <c r="M1883" i="36"/>
  <c r="M1884" i="36"/>
  <c r="M1885" i="36"/>
  <c r="M1886" i="36"/>
  <c r="Q1891" i="36"/>
  <c r="P1891" i="36"/>
  <c r="P1892" i="36"/>
  <c r="T1892" i="36" s="1"/>
  <c r="R1892" i="36"/>
  <c r="S1892" i="36"/>
  <c r="I1893" i="36"/>
  <c r="P1893" i="36"/>
  <c r="T1893" i="36" s="1"/>
  <c r="R1893" i="36"/>
  <c r="S1893" i="36"/>
  <c r="I1894" i="36"/>
  <c r="P1894" i="36"/>
  <c r="T1894" i="36" s="1"/>
  <c r="R1894" i="36"/>
  <c r="S1894" i="36"/>
  <c r="I1895" i="36"/>
  <c r="P1895" i="36"/>
  <c r="T1895" i="36" s="1"/>
  <c r="R1895" i="36"/>
  <c r="S1895" i="36"/>
  <c r="I1896" i="36"/>
  <c r="P1896" i="36"/>
  <c r="T1896" i="36" s="1"/>
  <c r="R1896" i="36"/>
  <c r="S1896" i="36"/>
  <c r="I1897" i="36"/>
  <c r="P1897" i="36"/>
  <c r="T1897" i="36" s="1"/>
  <c r="R1897" i="36"/>
  <c r="S1897" i="36"/>
  <c r="I1898" i="36"/>
  <c r="P1898" i="36"/>
  <c r="T1898" i="36" s="1"/>
  <c r="R1898" i="36"/>
  <c r="S1898" i="36"/>
  <c r="I1899" i="36"/>
  <c r="P1899" i="36"/>
  <c r="T1899" i="36" s="1"/>
  <c r="R1899" i="36"/>
  <c r="S1899" i="36"/>
  <c r="I1900" i="36"/>
  <c r="P1900" i="36"/>
  <c r="T1900" i="36" s="1"/>
  <c r="R1900" i="36"/>
  <c r="S1900" i="36"/>
  <c r="I1901" i="36"/>
  <c r="P1901" i="36"/>
  <c r="T1901" i="36" s="1"/>
  <c r="R1901" i="36"/>
  <c r="S1901" i="36"/>
  <c r="I1902" i="36"/>
  <c r="P1902" i="36"/>
  <c r="T1902" i="36" s="1"/>
  <c r="R1902" i="36"/>
  <c r="S1902" i="36"/>
  <c r="P1903" i="36"/>
  <c r="T1903" i="36" s="1"/>
  <c r="R1903" i="36"/>
  <c r="S1903" i="36"/>
  <c r="P1904" i="36"/>
  <c r="H1905" i="36"/>
  <c r="J1905" i="36"/>
  <c r="K1905" i="36"/>
  <c r="L1905" i="36"/>
  <c r="M1905" i="36"/>
  <c r="N1905" i="36"/>
  <c r="O1905" i="36"/>
  <c r="H1918" i="36"/>
  <c r="O1919" i="36"/>
  <c r="O1920" i="36"/>
  <c r="S1920" i="36" s="1"/>
  <c r="R1920" i="36"/>
  <c r="O1921" i="36"/>
  <c r="S1921" i="36" s="1"/>
  <c r="R1921" i="36"/>
  <c r="O1922" i="36"/>
  <c r="S1922" i="36" s="1"/>
  <c r="R1922" i="36"/>
  <c r="O1923" i="36"/>
  <c r="S1923" i="36" s="1"/>
  <c r="R1923" i="36"/>
  <c r="O1924" i="36"/>
  <c r="S1924" i="36" s="1"/>
  <c r="R1924" i="36"/>
  <c r="O1925" i="36"/>
  <c r="S1925" i="36" s="1"/>
  <c r="R1925" i="36"/>
  <c r="O1926" i="36"/>
  <c r="S1926" i="36" s="1"/>
  <c r="R1926" i="36"/>
  <c r="O1927" i="36"/>
  <c r="S1927" i="36" s="1"/>
  <c r="R1927" i="36"/>
  <c r="O1928" i="36"/>
  <c r="S1928" i="36" s="1"/>
  <c r="R1928" i="36"/>
  <c r="O1929" i="36"/>
  <c r="S1929" i="36" s="1"/>
  <c r="R1929" i="36"/>
  <c r="O1930" i="36"/>
  <c r="S1930" i="36" s="1"/>
  <c r="R1930" i="36"/>
  <c r="O1931" i="36"/>
  <c r="S1931" i="36" s="1"/>
  <c r="R1931" i="36"/>
  <c r="O1932" i="36"/>
  <c r="K1933" i="36"/>
  <c r="L1933" i="36"/>
  <c r="M1933" i="36"/>
  <c r="N1933" i="36"/>
  <c r="H1946" i="36"/>
  <c r="P1947" i="36"/>
  <c r="O1947" i="36"/>
  <c r="O1948" i="36"/>
  <c r="S1948" i="36" s="1"/>
  <c r="R1948" i="36"/>
  <c r="O1949" i="36"/>
  <c r="S1949" i="36" s="1"/>
  <c r="R1949" i="36"/>
  <c r="O1950" i="36"/>
  <c r="S1950" i="36" s="1"/>
  <c r="R1950" i="36"/>
  <c r="O1951" i="36"/>
  <c r="S1951" i="36" s="1"/>
  <c r="R1951" i="36"/>
  <c r="O1952" i="36"/>
  <c r="S1952" i="36" s="1"/>
  <c r="R1952" i="36"/>
  <c r="O1953" i="36"/>
  <c r="S1953" i="36" s="1"/>
  <c r="R1953" i="36"/>
  <c r="O1954" i="36"/>
  <c r="S1954" i="36" s="1"/>
  <c r="R1954" i="36"/>
  <c r="O1955" i="36"/>
  <c r="S1955" i="36" s="1"/>
  <c r="R1955" i="36"/>
  <c r="O1956" i="36"/>
  <c r="S1956" i="36" s="1"/>
  <c r="R1956" i="36"/>
  <c r="O1957" i="36"/>
  <c r="S1957" i="36" s="1"/>
  <c r="R1957" i="36"/>
  <c r="O1958" i="36"/>
  <c r="S1958" i="36" s="1"/>
  <c r="R1958" i="36"/>
  <c r="O1959" i="36"/>
  <c r="S1959" i="36" s="1"/>
  <c r="R1959" i="36"/>
  <c r="O1960" i="36"/>
  <c r="K1961" i="36"/>
  <c r="L1961" i="36"/>
  <c r="M1961" i="36"/>
  <c r="N1961" i="36"/>
  <c r="H1974" i="36"/>
  <c r="O1975" i="36"/>
  <c r="O1976" i="36"/>
  <c r="S1976" i="36" s="1"/>
  <c r="R1976" i="36"/>
  <c r="O1977" i="36"/>
  <c r="S1977" i="36" s="1"/>
  <c r="R1977" i="36"/>
  <c r="O1978" i="36"/>
  <c r="S1978" i="36" s="1"/>
  <c r="R1978" i="36"/>
  <c r="O1979" i="36"/>
  <c r="S1979" i="36" s="1"/>
  <c r="R1979" i="36"/>
  <c r="O1980" i="36"/>
  <c r="S1980" i="36" s="1"/>
  <c r="R1980" i="36"/>
  <c r="O1981" i="36"/>
  <c r="S1981" i="36" s="1"/>
  <c r="R1981" i="36"/>
  <c r="O1982" i="36"/>
  <c r="S1982" i="36" s="1"/>
  <c r="R1982" i="36"/>
  <c r="O1983" i="36"/>
  <c r="S1983" i="36" s="1"/>
  <c r="R1983" i="36"/>
  <c r="O1984" i="36"/>
  <c r="S1984" i="36" s="1"/>
  <c r="R1984" i="36"/>
  <c r="O1985" i="36"/>
  <c r="S1985" i="36" s="1"/>
  <c r="R1985" i="36"/>
  <c r="O1986" i="36"/>
  <c r="S1986" i="36" s="1"/>
  <c r="R1986" i="36"/>
  <c r="O1987" i="36"/>
  <c r="S1987" i="36" s="1"/>
  <c r="R1987" i="36"/>
  <c r="O1988" i="36"/>
  <c r="K1989" i="36"/>
  <c r="L1989" i="36"/>
  <c r="M1989" i="36"/>
  <c r="N1989" i="36"/>
  <c r="H2002" i="36"/>
  <c r="P2003" i="36"/>
  <c r="O2003" i="36"/>
  <c r="O2004" i="36"/>
  <c r="S2004" i="36" s="1"/>
  <c r="R2004" i="36"/>
  <c r="O2005" i="36"/>
  <c r="S2005" i="36" s="1"/>
  <c r="R2005" i="36"/>
  <c r="O2006" i="36"/>
  <c r="S2006" i="36" s="1"/>
  <c r="R2006" i="36"/>
  <c r="O2007" i="36"/>
  <c r="S2007" i="36" s="1"/>
  <c r="R2007" i="36"/>
  <c r="O2008" i="36"/>
  <c r="S2008" i="36" s="1"/>
  <c r="R2008" i="36"/>
  <c r="O2009" i="36"/>
  <c r="S2009" i="36" s="1"/>
  <c r="R2009" i="36"/>
  <c r="O2010" i="36"/>
  <c r="S2010" i="36" s="1"/>
  <c r="R2010" i="36"/>
  <c r="O2011" i="36"/>
  <c r="S2011" i="36" s="1"/>
  <c r="R2011" i="36"/>
  <c r="O2012" i="36"/>
  <c r="S2012" i="36" s="1"/>
  <c r="R2012" i="36"/>
  <c r="O2013" i="36"/>
  <c r="S2013" i="36" s="1"/>
  <c r="R2013" i="36"/>
  <c r="O2014" i="36"/>
  <c r="S2014" i="36" s="1"/>
  <c r="R2014" i="36"/>
  <c r="O2015" i="36"/>
  <c r="S2015" i="36" s="1"/>
  <c r="R2015" i="36"/>
  <c r="P2016" i="36"/>
  <c r="O2016" i="36"/>
  <c r="K2017" i="36"/>
  <c r="L2017" i="36"/>
  <c r="M2017" i="36"/>
  <c r="N2017" i="36"/>
  <c r="M1737" i="36"/>
  <c r="M1738" i="36"/>
  <c r="M1739" i="36"/>
  <c r="M1740" i="36"/>
  <c r="M1741" i="36"/>
  <c r="M1742" i="36"/>
  <c r="I1747" i="36"/>
  <c r="P1747" i="36"/>
  <c r="I1748" i="36"/>
  <c r="P1748" i="36"/>
  <c r="T1748" i="36" s="1"/>
  <c r="R1748" i="36"/>
  <c r="S1748" i="36"/>
  <c r="I1749" i="36"/>
  <c r="P1749" i="36"/>
  <c r="T1749" i="36" s="1"/>
  <c r="R1749" i="36"/>
  <c r="S1749" i="36"/>
  <c r="I1750" i="36"/>
  <c r="P1750" i="36"/>
  <c r="T1750" i="36" s="1"/>
  <c r="R1750" i="36"/>
  <c r="S1750" i="36"/>
  <c r="I1751" i="36"/>
  <c r="P1751" i="36"/>
  <c r="T1751" i="36" s="1"/>
  <c r="R1751" i="36"/>
  <c r="S1751" i="36"/>
  <c r="I1752" i="36"/>
  <c r="P1752" i="36"/>
  <c r="T1752" i="36" s="1"/>
  <c r="R1752" i="36"/>
  <c r="S1752" i="36"/>
  <c r="I1753" i="36"/>
  <c r="P1753" i="36"/>
  <c r="T1753" i="36" s="1"/>
  <c r="R1753" i="36"/>
  <c r="S1753" i="36"/>
  <c r="I1754" i="36"/>
  <c r="P1754" i="36"/>
  <c r="T1754" i="36" s="1"/>
  <c r="R1754" i="36"/>
  <c r="S1754" i="36"/>
  <c r="I1755" i="36"/>
  <c r="P1755" i="36"/>
  <c r="T1755" i="36" s="1"/>
  <c r="R1755" i="36"/>
  <c r="S1755" i="36"/>
  <c r="I1756" i="36"/>
  <c r="P1756" i="36"/>
  <c r="T1756" i="36" s="1"/>
  <c r="R1756" i="36"/>
  <c r="S1756" i="36"/>
  <c r="I1757" i="36"/>
  <c r="P1757" i="36"/>
  <c r="T1757" i="36" s="1"/>
  <c r="R1757" i="36"/>
  <c r="S1757" i="36"/>
  <c r="I1758" i="36"/>
  <c r="P1758" i="36"/>
  <c r="T1758" i="36" s="1"/>
  <c r="R1758" i="36"/>
  <c r="S1758" i="36"/>
  <c r="P1759" i="36"/>
  <c r="T1759" i="36" s="1"/>
  <c r="R1759" i="36"/>
  <c r="S1759" i="36"/>
  <c r="P1760" i="36"/>
  <c r="H1761" i="36"/>
  <c r="J1761" i="36"/>
  <c r="K1761" i="36"/>
  <c r="L1761" i="36"/>
  <c r="M1761" i="36"/>
  <c r="N1761" i="36"/>
  <c r="O1761" i="36"/>
  <c r="H1774" i="36"/>
  <c r="O1775" i="36"/>
  <c r="O1776" i="36"/>
  <c r="S1776" i="36" s="1"/>
  <c r="R1776" i="36"/>
  <c r="O1777" i="36"/>
  <c r="R1777" i="36"/>
  <c r="O1778" i="36"/>
  <c r="S1778" i="36" s="1"/>
  <c r="R1778" i="36"/>
  <c r="O1779" i="36"/>
  <c r="S1779" i="36" s="1"/>
  <c r="R1779" i="36"/>
  <c r="O1780" i="36"/>
  <c r="S1780" i="36" s="1"/>
  <c r="R1780" i="36"/>
  <c r="O1781" i="36"/>
  <c r="S1781" i="36" s="1"/>
  <c r="R1781" i="36"/>
  <c r="O1782" i="36"/>
  <c r="S1782" i="36" s="1"/>
  <c r="R1782" i="36"/>
  <c r="O1783" i="36"/>
  <c r="S1783" i="36" s="1"/>
  <c r="R1783" i="36"/>
  <c r="O1784" i="36"/>
  <c r="S1784" i="36" s="1"/>
  <c r="R1784" i="36"/>
  <c r="O1785" i="36"/>
  <c r="S1785" i="36" s="1"/>
  <c r="R1785" i="36"/>
  <c r="O1786" i="36"/>
  <c r="S1786" i="36" s="1"/>
  <c r="R1786" i="36"/>
  <c r="O1787" i="36"/>
  <c r="S1787" i="36" s="1"/>
  <c r="R1787" i="36"/>
  <c r="O1788" i="36"/>
  <c r="K1789" i="36"/>
  <c r="L1789" i="36"/>
  <c r="M1789" i="36"/>
  <c r="N1789" i="36"/>
  <c r="H1802" i="36"/>
  <c r="P1803" i="36"/>
  <c r="O1803" i="36"/>
  <c r="O1804" i="36"/>
  <c r="S1804" i="36" s="1"/>
  <c r="R1804" i="36"/>
  <c r="O1805" i="36"/>
  <c r="S1805" i="36" s="1"/>
  <c r="R1805" i="36"/>
  <c r="O1806" i="36"/>
  <c r="S1806" i="36" s="1"/>
  <c r="R1806" i="36"/>
  <c r="O1807" i="36"/>
  <c r="S1807" i="36" s="1"/>
  <c r="R1807" i="36"/>
  <c r="O1808" i="36"/>
  <c r="S1808" i="36" s="1"/>
  <c r="R1808" i="36"/>
  <c r="O1809" i="36"/>
  <c r="S1809" i="36" s="1"/>
  <c r="R1809" i="36"/>
  <c r="O1810" i="36"/>
  <c r="S1810" i="36" s="1"/>
  <c r="R1810" i="36"/>
  <c r="O1811" i="36"/>
  <c r="S1811" i="36" s="1"/>
  <c r="R1811" i="36"/>
  <c r="O1812" i="36"/>
  <c r="S1812" i="36" s="1"/>
  <c r="R1812" i="36"/>
  <c r="O1813" i="36"/>
  <c r="S1813" i="36" s="1"/>
  <c r="R1813" i="36"/>
  <c r="O1814" i="36"/>
  <c r="S1814" i="36" s="1"/>
  <c r="R1814" i="36"/>
  <c r="O1815" i="36"/>
  <c r="S1815" i="36" s="1"/>
  <c r="R1815" i="36"/>
  <c r="P1816" i="36"/>
  <c r="R1816" i="36" s="1"/>
  <c r="O1816" i="36"/>
  <c r="K1817" i="36"/>
  <c r="L1817" i="36"/>
  <c r="M1817" i="36"/>
  <c r="N1817" i="36"/>
  <c r="H1830" i="36"/>
  <c r="O1831" i="36"/>
  <c r="O1832" i="36"/>
  <c r="S1832" i="36" s="1"/>
  <c r="R1832" i="36"/>
  <c r="O1833" i="36"/>
  <c r="S1833" i="36" s="1"/>
  <c r="R1833" i="36"/>
  <c r="O1834" i="36"/>
  <c r="S1834" i="36" s="1"/>
  <c r="R1834" i="36"/>
  <c r="O1835" i="36"/>
  <c r="S1835" i="36" s="1"/>
  <c r="R1835" i="36"/>
  <c r="O1836" i="36"/>
  <c r="S1836" i="36" s="1"/>
  <c r="R1836" i="36"/>
  <c r="O1837" i="36"/>
  <c r="S1837" i="36" s="1"/>
  <c r="R1837" i="36"/>
  <c r="O1838" i="36"/>
  <c r="S1838" i="36" s="1"/>
  <c r="R1838" i="36"/>
  <c r="O1839" i="36"/>
  <c r="S1839" i="36" s="1"/>
  <c r="R1839" i="36"/>
  <c r="O1840" i="36"/>
  <c r="S1840" i="36" s="1"/>
  <c r="R1840" i="36"/>
  <c r="O1841" i="36"/>
  <c r="S1841" i="36" s="1"/>
  <c r="R1841" i="36"/>
  <c r="O1842" i="36"/>
  <c r="S1842" i="36" s="1"/>
  <c r="R1842" i="36"/>
  <c r="O1843" i="36"/>
  <c r="S1843" i="36" s="1"/>
  <c r="R1843" i="36"/>
  <c r="P1844" i="36"/>
  <c r="O1844" i="36"/>
  <c r="K1845" i="36"/>
  <c r="L1845" i="36"/>
  <c r="M1845" i="36"/>
  <c r="N1845" i="36"/>
  <c r="W1851" i="36"/>
  <c r="E1853" i="36"/>
  <c r="H1858" i="36"/>
  <c r="P1859" i="36"/>
  <c r="O1859" i="36"/>
  <c r="O1860" i="36"/>
  <c r="S1860" i="36" s="1"/>
  <c r="R1860" i="36"/>
  <c r="O1861" i="36"/>
  <c r="S1861" i="36" s="1"/>
  <c r="R1861" i="36"/>
  <c r="O1862" i="36"/>
  <c r="S1862" i="36" s="1"/>
  <c r="R1862" i="36"/>
  <c r="O1863" i="36"/>
  <c r="S1863" i="36" s="1"/>
  <c r="R1863" i="36"/>
  <c r="O1864" i="36"/>
  <c r="S1864" i="36" s="1"/>
  <c r="R1864" i="36"/>
  <c r="O1865" i="36"/>
  <c r="S1865" i="36" s="1"/>
  <c r="R1865" i="36"/>
  <c r="O1866" i="36"/>
  <c r="S1866" i="36" s="1"/>
  <c r="R1866" i="36"/>
  <c r="O1867" i="36"/>
  <c r="S1867" i="36" s="1"/>
  <c r="R1867" i="36"/>
  <c r="O1868" i="36"/>
  <c r="S1868" i="36" s="1"/>
  <c r="R1868" i="36"/>
  <c r="O1869" i="36"/>
  <c r="S1869" i="36" s="1"/>
  <c r="R1869" i="36"/>
  <c r="O1870" i="36"/>
  <c r="S1870" i="36" s="1"/>
  <c r="R1870" i="36"/>
  <c r="O1871" i="36"/>
  <c r="S1871" i="36" s="1"/>
  <c r="R1871" i="36"/>
  <c r="O1872" i="36"/>
  <c r="K1873" i="36"/>
  <c r="L1873" i="36"/>
  <c r="M1873" i="36"/>
  <c r="N1873" i="36"/>
  <c r="M1593" i="36"/>
  <c r="M1594" i="36"/>
  <c r="M1595" i="36"/>
  <c r="M1596" i="36"/>
  <c r="M1597" i="36"/>
  <c r="M1598" i="36"/>
  <c r="I1603" i="36"/>
  <c r="P1603" i="36"/>
  <c r="I1604" i="36"/>
  <c r="P1604" i="36"/>
  <c r="T1604" i="36" s="1"/>
  <c r="R1604" i="36"/>
  <c r="S1604" i="36"/>
  <c r="I1605" i="36"/>
  <c r="P1605" i="36"/>
  <c r="T1605" i="36" s="1"/>
  <c r="R1605" i="36"/>
  <c r="S1605" i="36"/>
  <c r="I1606" i="36"/>
  <c r="P1606" i="36"/>
  <c r="T1606" i="36" s="1"/>
  <c r="R1606" i="36"/>
  <c r="S1606" i="36"/>
  <c r="I1607" i="36"/>
  <c r="P1607" i="36"/>
  <c r="T1607" i="36" s="1"/>
  <c r="R1607" i="36"/>
  <c r="S1607" i="36"/>
  <c r="I1608" i="36"/>
  <c r="P1608" i="36"/>
  <c r="T1608" i="36" s="1"/>
  <c r="R1608" i="36"/>
  <c r="S1608" i="36"/>
  <c r="I1609" i="36"/>
  <c r="P1609" i="36"/>
  <c r="T1609" i="36" s="1"/>
  <c r="R1609" i="36"/>
  <c r="S1609" i="36"/>
  <c r="I1610" i="36"/>
  <c r="P1610" i="36"/>
  <c r="T1610" i="36" s="1"/>
  <c r="R1610" i="36"/>
  <c r="S1610" i="36"/>
  <c r="I1611" i="36"/>
  <c r="P1611" i="36"/>
  <c r="T1611" i="36" s="1"/>
  <c r="R1611" i="36"/>
  <c r="S1611" i="36"/>
  <c r="I1612" i="36"/>
  <c r="P1612" i="36"/>
  <c r="T1612" i="36" s="1"/>
  <c r="R1612" i="36"/>
  <c r="S1612" i="36"/>
  <c r="I1613" i="36"/>
  <c r="P1613" i="36"/>
  <c r="T1613" i="36" s="1"/>
  <c r="R1613" i="36"/>
  <c r="S1613" i="36"/>
  <c r="I1614" i="36"/>
  <c r="P1614" i="36"/>
  <c r="T1614" i="36" s="1"/>
  <c r="R1614" i="36"/>
  <c r="S1614" i="36"/>
  <c r="P1615" i="36"/>
  <c r="T1615" i="36" s="1"/>
  <c r="R1615" i="36"/>
  <c r="S1615" i="36"/>
  <c r="P1616" i="36"/>
  <c r="H1617" i="36"/>
  <c r="J1617" i="36"/>
  <c r="K1617" i="36"/>
  <c r="L1617" i="36"/>
  <c r="M1617" i="36"/>
  <c r="N1617" i="36"/>
  <c r="O1617" i="36"/>
  <c r="H1630" i="36"/>
  <c r="P1631" i="36"/>
  <c r="R1631" i="36" s="1"/>
  <c r="O1631" i="36"/>
  <c r="O1632" i="36"/>
  <c r="S1632" i="36" s="1"/>
  <c r="R1632" i="36"/>
  <c r="O1633" i="36"/>
  <c r="S1633" i="36" s="1"/>
  <c r="R1633" i="36"/>
  <c r="O1634" i="36"/>
  <c r="S1634" i="36" s="1"/>
  <c r="R1634" i="36"/>
  <c r="O1635" i="36"/>
  <c r="S1635" i="36" s="1"/>
  <c r="R1635" i="36"/>
  <c r="O1636" i="36"/>
  <c r="S1636" i="36" s="1"/>
  <c r="R1636" i="36"/>
  <c r="O1637" i="36"/>
  <c r="S1637" i="36" s="1"/>
  <c r="R1637" i="36"/>
  <c r="O1638" i="36"/>
  <c r="S1638" i="36" s="1"/>
  <c r="R1638" i="36"/>
  <c r="O1639" i="36"/>
  <c r="S1639" i="36" s="1"/>
  <c r="R1639" i="36"/>
  <c r="O1640" i="36"/>
  <c r="S1640" i="36" s="1"/>
  <c r="R1640" i="36"/>
  <c r="O1641" i="36"/>
  <c r="S1641" i="36" s="1"/>
  <c r="R1641" i="36"/>
  <c r="O1642" i="36"/>
  <c r="S1642" i="36" s="1"/>
  <c r="R1642" i="36"/>
  <c r="O1643" i="36"/>
  <c r="S1643" i="36" s="1"/>
  <c r="R1643" i="36"/>
  <c r="O1644" i="36"/>
  <c r="K1645" i="36"/>
  <c r="L1645" i="36"/>
  <c r="M1645" i="36"/>
  <c r="N1645" i="36"/>
  <c r="H1658" i="36"/>
  <c r="P1659" i="36"/>
  <c r="O1659" i="36"/>
  <c r="O1660" i="36"/>
  <c r="S1660" i="36" s="1"/>
  <c r="R1660" i="36"/>
  <c r="O1661" i="36"/>
  <c r="S1661" i="36" s="1"/>
  <c r="R1661" i="36"/>
  <c r="O1662" i="36"/>
  <c r="S1662" i="36" s="1"/>
  <c r="R1662" i="36"/>
  <c r="O1663" i="36"/>
  <c r="S1663" i="36" s="1"/>
  <c r="R1663" i="36"/>
  <c r="O1664" i="36"/>
  <c r="S1664" i="36" s="1"/>
  <c r="R1664" i="36"/>
  <c r="O1665" i="36"/>
  <c r="S1665" i="36" s="1"/>
  <c r="R1665" i="36"/>
  <c r="O1666" i="36"/>
  <c r="S1666" i="36" s="1"/>
  <c r="R1666" i="36"/>
  <c r="O1667" i="36"/>
  <c r="S1667" i="36" s="1"/>
  <c r="R1667" i="36"/>
  <c r="O1668" i="36"/>
  <c r="S1668" i="36" s="1"/>
  <c r="R1668" i="36"/>
  <c r="O1669" i="36"/>
  <c r="S1669" i="36" s="1"/>
  <c r="R1669" i="36"/>
  <c r="O1670" i="36"/>
  <c r="S1670" i="36" s="1"/>
  <c r="R1670" i="36"/>
  <c r="O1671" i="36"/>
  <c r="S1671" i="36" s="1"/>
  <c r="R1671" i="36"/>
  <c r="O1672" i="36"/>
  <c r="K1673" i="36"/>
  <c r="L1673" i="36"/>
  <c r="M1673" i="36"/>
  <c r="N1673" i="36"/>
  <c r="H1686" i="36"/>
  <c r="P1687" i="36"/>
  <c r="O1687" i="36"/>
  <c r="O1688" i="36"/>
  <c r="S1688" i="36" s="1"/>
  <c r="R1688" i="36"/>
  <c r="O1689" i="36"/>
  <c r="S1689" i="36" s="1"/>
  <c r="R1689" i="36"/>
  <c r="O1690" i="36"/>
  <c r="S1690" i="36" s="1"/>
  <c r="R1690" i="36"/>
  <c r="O1691" i="36"/>
  <c r="S1691" i="36" s="1"/>
  <c r="R1691" i="36"/>
  <c r="O1692" i="36"/>
  <c r="S1692" i="36" s="1"/>
  <c r="R1692" i="36"/>
  <c r="O1693" i="36"/>
  <c r="S1693" i="36" s="1"/>
  <c r="R1693" i="36"/>
  <c r="O1694" i="36"/>
  <c r="S1694" i="36" s="1"/>
  <c r="R1694" i="36"/>
  <c r="O1695" i="36"/>
  <c r="S1695" i="36" s="1"/>
  <c r="R1695" i="36"/>
  <c r="O1696" i="36"/>
  <c r="S1696" i="36" s="1"/>
  <c r="R1696" i="36"/>
  <c r="O1697" i="36"/>
  <c r="S1697" i="36" s="1"/>
  <c r="R1697" i="36"/>
  <c r="O1698" i="36"/>
  <c r="S1698" i="36" s="1"/>
  <c r="R1698" i="36"/>
  <c r="O1699" i="36"/>
  <c r="S1699" i="36" s="1"/>
  <c r="R1699" i="36"/>
  <c r="O1700" i="36"/>
  <c r="K1701" i="36"/>
  <c r="L1701" i="36"/>
  <c r="M1701" i="36"/>
  <c r="N1701" i="36"/>
  <c r="H1714" i="36"/>
  <c r="P1715" i="36"/>
  <c r="R1715" i="36" s="1"/>
  <c r="O1715" i="36"/>
  <c r="O1716" i="36"/>
  <c r="S1716" i="36" s="1"/>
  <c r="R1716" i="36"/>
  <c r="O1717" i="36"/>
  <c r="S1717" i="36" s="1"/>
  <c r="R1717" i="36"/>
  <c r="O1718" i="36"/>
  <c r="S1718" i="36" s="1"/>
  <c r="R1718" i="36"/>
  <c r="O1719" i="36"/>
  <c r="S1719" i="36" s="1"/>
  <c r="R1719" i="36"/>
  <c r="O1720" i="36"/>
  <c r="S1720" i="36" s="1"/>
  <c r="R1720" i="36"/>
  <c r="O1721" i="36"/>
  <c r="S1721" i="36" s="1"/>
  <c r="R1721" i="36"/>
  <c r="O1722" i="36"/>
  <c r="S1722" i="36" s="1"/>
  <c r="R1722" i="36"/>
  <c r="O1723" i="36"/>
  <c r="S1723" i="36" s="1"/>
  <c r="R1723" i="36"/>
  <c r="O1724" i="36"/>
  <c r="S1724" i="36" s="1"/>
  <c r="R1724" i="36"/>
  <c r="O1725" i="36"/>
  <c r="S1725" i="36" s="1"/>
  <c r="R1725" i="36"/>
  <c r="O1726" i="36"/>
  <c r="S1726" i="36" s="1"/>
  <c r="R1726" i="36"/>
  <c r="O1727" i="36"/>
  <c r="S1727" i="36" s="1"/>
  <c r="R1727" i="36"/>
  <c r="O1728" i="36"/>
  <c r="K1729" i="36"/>
  <c r="L1729" i="36"/>
  <c r="M1729" i="36"/>
  <c r="N1729" i="36"/>
  <c r="M1449" i="36"/>
  <c r="M1450" i="36"/>
  <c r="M1451" i="36"/>
  <c r="M1452" i="36"/>
  <c r="M1453" i="36"/>
  <c r="M1454" i="36"/>
  <c r="I1459" i="36"/>
  <c r="P1459" i="36"/>
  <c r="I1460" i="36"/>
  <c r="P1460" i="36"/>
  <c r="T1460" i="36" s="1"/>
  <c r="R1460" i="36"/>
  <c r="S1460" i="36"/>
  <c r="I1461" i="36"/>
  <c r="P1461" i="36"/>
  <c r="T1461" i="36" s="1"/>
  <c r="R1461" i="36"/>
  <c r="S1461" i="36"/>
  <c r="I1462" i="36"/>
  <c r="P1462" i="36"/>
  <c r="R1462" i="36"/>
  <c r="S1462" i="36"/>
  <c r="I1463" i="36"/>
  <c r="P1463" i="36"/>
  <c r="T1463" i="36" s="1"/>
  <c r="R1463" i="36"/>
  <c r="S1463" i="36"/>
  <c r="I1464" i="36"/>
  <c r="P1464" i="36"/>
  <c r="T1464" i="36" s="1"/>
  <c r="R1464" i="36"/>
  <c r="S1464" i="36"/>
  <c r="I1465" i="36"/>
  <c r="P1465" i="36"/>
  <c r="T1465" i="36" s="1"/>
  <c r="R1465" i="36"/>
  <c r="S1465" i="36"/>
  <c r="I1466" i="36"/>
  <c r="P1466" i="36"/>
  <c r="T1466" i="36" s="1"/>
  <c r="R1466" i="36"/>
  <c r="S1466" i="36"/>
  <c r="I1467" i="36"/>
  <c r="P1467" i="36"/>
  <c r="T1467" i="36" s="1"/>
  <c r="R1467" i="36"/>
  <c r="S1467" i="36"/>
  <c r="I1468" i="36"/>
  <c r="P1468" i="36"/>
  <c r="T1468" i="36" s="1"/>
  <c r="R1468" i="36"/>
  <c r="S1468" i="36"/>
  <c r="I1469" i="36"/>
  <c r="P1469" i="36"/>
  <c r="T1469" i="36" s="1"/>
  <c r="R1469" i="36"/>
  <c r="S1469" i="36"/>
  <c r="I1470" i="36"/>
  <c r="P1470" i="36"/>
  <c r="T1470" i="36" s="1"/>
  <c r="R1470" i="36"/>
  <c r="S1470" i="36"/>
  <c r="P1471" i="36"/>
  <c r="T1471" i="36" s="1"/>
  <c r="R1471" i="36"/>
  <c r="S1471" i="36"/>
  <c r="P1472" i="36"/>
  <c r="H1473" i="36"/>
  <c r="J1473" i="36"/>
  <c r="K1473" i="36"/>
  <c r="L1473" i="36"/>
  <c r="M1473" i="36"/>
  <c r="N1473" i="36"/>
  <c r="O1473" i="36"/>
  <c r="H1486" i="36"/>
  <c r="O1487" i="36"/>
  <c r="O1488" i="36"/>
  <c r="S1488" i="36" s="1"/>
  <c r="R1488" i="36"/>
  <c r="O1489" i="36"/>
  <c r="S1489" i="36" s="1"/>
  <c r="R1489" i="36"/>
  <c r="O1490" i="36"/>
  <c r="S1490" i="36" s="1"/>
  <c r="R1490" i="36"/>
  <c r="O1491" i="36"/>
  <c r="S1491" i="36" s="1"/>
  <c r="R1491" i="36"/>
  <c r="O1492" i="36"/>
  <c r="S1492" i="36" s="1"/>
  <c r="R1492" i="36"/>
  <c r="O1493" i="36"/>
  <c r="S1493" i="36" s="1"/>
  <c r="R1493" i="36"/>
  <c r="O1494" i="36"/>
  <c r="S1494" i="36" s="1"/>
  <c r="R1494" i="36"/>
  <c r="O1495" i="36"/>
  <c r="S1495" i="36" s="1"/>
  <c r="R1495" i="36"/>
  <c r="O1496" i="36"/>
  <c r="S1496" i="36" s="1"/>
  <c r="R1496" i="36"/>
  <c r="O1497" i="36"/>
  <c r="S1497" i="36" s="1"/>
  <c r="R1497" i="36"/>
  <c r="O1498" i="36"/>
  <c r="S1498" i="36" s="1"/>
  <c r="R1498" i="36"/>
  <c r="O1499" i="36"/>
  <c r="S1499" i="36" s="1"/>
  <c r="R1499" i="36"/>
  <c r="O1500" i="36"/>
  <c r="K1501" i="36"/>
  <c r="L1501" i="36"/>
  <c r="M1501" i="36"/>
  <c r="N1501" i="36"/>
  <c r="H1514" i="36"/>
  <c r="P1515" i="36"/>
  <c r="O1515" i="36"/>
  <c r="O1516" i="36"/>
  <c r="S1516" i="36" s="1"/>
  <c r="R1516" i="36"/>
  <c r="O1517" i="36"/>
  <c r="S1517" i="36" s="1"/>
  <c r="R1517" i="36"/>
  <c r="O1518" i="36"/>
  <c r="S1518" i="36" s="1"/>
  <c r="R1518" i="36"/>
  <c r="O1519" i="36"/>
  <c r="S1519" i="36" s="1"/>
  <c r="R1519" i="36"/>
  <c r="O1520" i="36"/>
  <c r="R1520" i="36"/>
  <c r="O1521" i="36"/>
  <c r="S1521" i="36" s="1"/>
  <c r="R1521" i="36"/>
  <c r="O1522" i="36"/>
  <c r="S1522" i="36" s="1"/>
  <c r="R1522" i="36"/>
  <c r="O1523" i="36"/>
  <c r="S1523" i="36" s="1"/>
  <c r="R1523" i="36"/>
  <c r="O1524" i="36"/>
  <c r="S1524" i="36" s="1"/>
  <c r="R1524" i="36"/>
  <c r="O1525" i="36"/>
  <c r="S1525" i="36" s="1"/>
  <c r="R1525" i="36"/>
  <c r="O1526" i="36"/>
  <c r="S1526" i="36" s="1"/>
  <c r="R1526" i="36"/>
  <c r="O1527" i="36"/>
  <c r="S1527" i="36" s="1"/>
  <c r="R1527" i="36"/>
  <c r="O1528" i="36"/>
  <c r="K1529" i="36"/>
  <c r="L1529" i="36"/>
  <c r="M1529" i="36"/>
  <c r="N1529" i="36"/>
  <c r="H1542" i="36"/>
  <c r="O1543" i="36"/>
  <c r="O1544" i="36"/>
  <c r="S1544" i="36" s="1"/>
  <c r="R1544" i="36"/>
  <c r="O1545" i="36"/>
  <c r="S1545" i="36" s="1"/>
  <c r="R1545" i="36"/>
  <c r="O1546" i="36"/>
  <c r="S1546" i="36" s="1"/>
  <c r="R1546" i="36"/>
  <c r="O1547" i="36"/>
  <c r="S1547" i="36" s="1"/>
  <c r="R1547" i="36"/>
  <c r="O1548" i="36"/>
  <c r="S1548" i="36" s="1"/>
  <c r="R1548" i="36"/>
  <c r="O1549" i="36"/>
  <c r="S1549" i="36" s="1"/>
  <c r="R1549" i="36"/>
  <c r="O1550" i="36"/>
  <c r="S1550" i="36" s="1"/>
  <c r="R1550" i="36"/>
  <c r="O1551" i="36"/>
  <c r="S1551" i="36" s="1"/>
  <c r="R1551" i="36"/>
  <c r="O1552" i="36"/>
  <c r="S1552" i="36" s="1"/>
  <c r="R1552" i="36"/>
  <c r="O1553" i="36"/>
  <c r="S1553" i="36" s="1"/>
  <c r="R1553" i="36"/>
  <c r="O1554" i="36"/>
  <c r="S1554" i="36" s="1"/>
  <c r="R1554" i="36"/>
  <c r="O1555" i="36"/>
  <c r="S1555" i="36" s="1"/>
  <c r="R1555" i="36"/>
  <c r="O1556" i="36"/>
  <c r="K1557" i="36"/>
  <c r="L1557" i="36"/>
  <c r="M1557" i="36"/>
  <c r="N1557" i="36"/>
  <c r="H1570" i="36"/>
  <c r="P1571" i="36"/>
  <c r="O1571" i="36"/>
  <c r="O1572" i="36"/>
  <c r="S1572" i="36" s="1"/>
  <c r="R1572" i="36"/>
  <c r="O1573" i="36"/>
  <c r="S1573" i="36" s="1"/>
  <c r="R1573" i="36"/>
  <c r="O1574" i="36"/>
  <c r="S1574" i="36" s="1"/>
  <c r="R1574" i="36"/>
  <c r="O1575" i="36"/>
  <c r="S1575" i="36" s="1"/>
  <c r="R1575" i="36"/>
  <c r="O1576" i="36"/>
  <c r="S1576" i="36" s="1"/>
  <c r="R1576" i="36"/>
  <c r="O1577" i="36"/>
  <c r="S1577" i="36" s="1"/>
  <c r="R1577" i="36"/>
  <c r="O1578" i="36"/>
  <c r="S1578" i="36" s="1"/>
  <c r="R1578" i="36"/>
  <c r="O1579" i="36"/>
  <c r="S1579" i="36" s="1"/>
  <c r="R1579" i="36"/>
  <c r="O1580" i="36"/>
  <c r="S1580" i="36" s="1"/>
  <c r="R1580" i="36"/>
  <c r="O1581" i="36"/>
  <c r="S1581" i="36" s="1"/>
  <c r="R1581" i="36"/>
  <c r="O1582" i="36"/>
  <c r="S1582" i="36" s="1"/>
  <c r="R1582" i="36"/>
  <c r="O1583" i="36"/>
  <c r="S1583" i="36" s="1"/>
  <c r="R1583" i="36"/>
  <c r="O1584" i="36"/>
  <c r="K1585" i="36"/>
  <c r="L1585" i="36"/>
  <c r="M1585" i="36"/>
  <c r="N1585" i="36"/>
  <c r="M1305" i="36"/>
  <c r="M1306" i="36"/>
  <c r="M1307" i="36"/>
  <c r="M1308" i="36"/>
  <c r="M1309" i="36"/>
  <c r="M1310" i="36"/>
  <c r="I1315" i="36"/>
  <c r="P1315" i="36"/>
  <c r="I1316" i="36"/>
  <c r="P1316" i="36"/>
  <c r="T1316" i="36" s="1"/>
  <c r="R1316" i="36"/>
  <c r="S1316" i="36"/>
  <c r="I1317" i="36"/>
  <c r="P1317" i="36"/>
  <c r="T1317" i="36" s="1"/>
  <c r="R1317" i="36"/>
  <c r="S1317" i="36"/>
  <c r="I1318" i="36"/>
  <c r="P1318" i="36"/>
  <c r="T1318" i="36" s="1"/>
  <c r="R1318" i="36"/>
  <c r="S1318" i="36"/>
  <c r="I1319" i="36"/>
  <c r="P1319" i="36"/>
  <c r="T1319" i="36" s="1"/>
  <c r="R1319" i="36"/>
  <c r="S1319" i="36"/>
  <c r="I1320" i="36"/>
  <c r="P1320" i="36"/>
  <c r="T1320" i="36" s="1"/>
  <c r="R1320" i="36"/>
  <c r="S1320" i="36"/>
  <c r="I1321" i="36"/>
  <c r="P1321" i="36"/>
  <c r="T1321" i="36" s="1"/>
  <c r="R1321" i="36"/>
  <c r="S1321" i="36"/>
  <c r="I1322" i="36"/>
  <c r="P1322" i="36"/>
  <c r="T1322" i="36" s="1"/>
  <c r="R1322" i="36"/>
  <c r="S1322" i="36"/>
  <c r="I1323" i="36"/>
  <c r="P1323" i="36"/>
  <c r="T1323" i="36" s="1"/>
  <c r="R1323" i="36"/>
  <c r="S1323" i="36"/>
  <c r="I1324" i="36"/>
  <c r="P1324" i="36"/>
  <c r="T1324" i="36" s="1"/>
  <c r="R1324" i="36"/>
  <c r="S1324" i="36"/>
  <c r="I1325" i="36"/>
  <c r="P1325" i="36"/>
  <c r="T1325" i="36" s="1"/>
  <c r="R1325" i="36"/>
  <c r="S1325" i="36"/>
  <c r="I1326" i="36"/>
  <c r="P1326" i="36"/>
  <c r="T1326" i="36" s="1"/>
  <c r="R1326" i="36"/>
  <c r="S1326" i="36"/>
  <c r="P1327" i="36"/>
  <c r="T1327" i="36" s="1"/>
  <c r="R1327" i="36"/>
  <c r="S1327" i="36"/>
  <c r="P1328" i="36"/>
  <c r="H1329" i="36"/>
  <c r="J1329" i="36"/>
  <c r="K1329" i="36"/>
  <c r="L1329" i="36"/>
  <c r="M1329" i="36"/>
  <c r="N1329" i="36"/>
  <c r="O1329" i="36"/>
  <c r="H1342" i="36"/>
  <c r="O1343" i="36"/>
  <c r="O1344" i="36"/>
  <c r="S1344" i="36" s="1"/>
  <c r="R1344" i="36"/>
  <c r="O1345" i="36"/>
  <c r="S1345" i="36" s="1"/>
  <c r="R1345" i="36"/>
  <c r="O1346" i="36"/>
  <c r="S1346" i="36" s="1"/>
  <c r="R1346" i="36"/>
  <c r="O1347" i="36"/>
  <c r="S1347" i="36" s="1"/>
  <c r="R1347" i="36"/>
  <c r="O1348" i="36"/>
  <c r="S1348" i="36" s="1"/>
  <c r="R1348" i="36"/>
  <c r="O1349" i="36"/>
  <c r="S1349" i="36" s="1"/>
  <c r="R1349" i="36"/>
  <c r="O1350" i="36"/>
  <c r="S1350" i="36" s="1"/>
  <c r="R1350" i="36"/>
  <c r="O1351" i="36"/>
  <c r="S1351" i="36" s="1"/>
  <c r="R1351" i="36"/>
  <c r="O1352" i="36"/>
  <c r="S1352" i="36" s="1"/>
  <c r="R1352" i="36"/>
  <c r="O1353" i="36"/>
  <c r="S1353" i="36" s="1"/>
  <c r="R1353" i="36"/>
  <c r="O1354" i="36"/>
  <c r="S1354" i="36" s="1"/>
  <c r="R1354" i="36"/>
  <c r="O1355" i="36"/>
  <c r="S1355" i="36" s="1"/>
  <c r="R1355" i="36"/>
  <c r="O1356" i="36"/>
  <c r="K1357" i="36"/>
  <c r="L1357" i="36"/>
  <c r="M1357" i="36"/>
  <c r="N1357" i="36"/>
  <c r="H1370" i="36"/>
  <c r="P1371" i="36"/>
  <c r="O1371" i="36"/>
  <c r="O1372" i="36"/>
  <c r="S1372" i="36" s="1"/>
  <c r="R1372" i="36"/>
  <c r="O1373" i="36"/>
  <c r="S1373" i="36" s="1"/>
  <c r="R1373" i="36"/>
  <c r="O1374" i="36"/>
  <c r="S1374" i="36" s="1"/>
  <c r="R1374" i="36"/>
  <c r="O1375" i="36"/>
  <c r="S1375" i="36" s="1"/>
  <c r="R1375" i="36"/>
  <c r="O1376" i="36"/>
  <c r="S1376" i="36" s="1"/>
  <c r="R1376" i="36"/>
  <c r="O1377" i="36"/>
  <c r="S1377" i="36" s="1"/>
  <c r="R1377" i="36"/>
  <c r="O1378" i="36"/>
  <c r="S1378" i="36" s="1"/>
  <c r="R1378" i="36"/>
  <c r="O1379" i="36"/>
  <c r="S1379" i="36" s="1"/>
  <c r="R1379" i="36"/>
  <c r="O1380" i="36"/>
  <c r="S1380" i="36" s="1"/>
  <c r="R1380" i="36"/>
  <c r="O1381" i="36"/>
  <c r="S1381" i="36" s="1"/>
  <c r="R1381" i="36"/>
  <c r="O1382" i="36"/>
  <c r="S1382" i="36" s="1"/>
  <c r="R1382" i="36"/>
  <c r="O1383" i="36"/>
  <c r="S1383" i="36" s="1"/>
  <c r="R1383" i="36"/>
  <c r="O1384" i="36"/>
  <c r="K1385" i="36"/>
  <c r="L1385" i="36"/>
  <c r="M1385" i="36"/>
  <c r="N1385" i="36"/>
  <c r="H1398" i="36"/>
  <c r="P1399" i="36"/>
  <c r="O1399" i="36"/>
  <c r="O1400" i="36"/>
  <c r="R1400" i="36"/>
  <c r="O1401" i="36"/>
  <c r="S1401" i="36" s="1"/>
  <c r="R1401" i="36"/>
  <c r="O1402" i="36"/>
  <c r="S1402" i="36" s="1"/>
  <c r="R1402" i="36"/>
  <c r="O1403" i="36"/>
  <c r="S1403" i="36" s="1"/>
  <c r="R1403" i="36"/>
  <c r="O1404" i="36"/>
  <c r="S1404" i="36" s="1"/>
  <c r="R1404" i="36"/>
  <c r="O1405" i="36"/>
  <c r="S1405" i="36" s="1"/>
  <c r="R1405" i="36"/>
  <c r="O1406" i="36"/>
  <c r="S1406" i="36" s="1"/>
  <c r="R1406" i="36"/>
  <c r="O1407" i="36"/>
  <c r="S1407" i="36" s="1"/>
  <c r="R1407" i="36"/>
  <c r="O1408" i="36"/>
  <c r="S1408" i="36" s="1"/>
  <c r="R1408" i="36"/>
  <c r="O1409" i="36"/>
  <c r="S1409" i="36" s="1"/>
  <c r="R1409" i="36"/>
  <c r="O1410" i="36"/>
  <c r="S1410" i="36" s="1"/>
  <c r="R1410" i="36"/>
  <c r="O1411" i="36"/>
  <c r="S1411" i="36" s="1"/>
  <c r="R1411" i="36"/>
  <c r="O1412" i="36"/>
  <c r="K1413" i="36"/>
  <c r="L1413" i="36"/>
  <c r="M1413" i="36"/>
  <c r="N1413" i="36"/>
  <c r="H1426" i="36"/>
  <c r="P1427" i="36"/>
  <c r="R1427" i="36" s="1"/>
  <c r="O1427" i="36"/>
  <c r="O1428" i="36"/>
  <c r="S1428" i="36" s="1"/>
  <c r="R1428" i="36"/>
  <c r="O1429" i="36"/>
  <c r="S1429" i="36" s="1"/>
  <c r="R1429" i="36"/>
  <c r="O1430" i="36"/>
  <c r="S1430" i="36" s="1"/>
  <c r="R1430" i="36"/>
  <c r="O1431" i="36"/>
  <c r="S1431" i="36" s="1"/>
  <c r="R1431" i="36"/>
  <c r="O1432" i="36"/>
  <c r="S1432" i="36" s="1"/>
  <c r="R1432" i="36"/>
  <c r="O1433" i="36"/>
  <c r="S1433" i="36" s="1"/>
  <c r="R1433" i="36"/>
  <c r="O1434" i="36"/>
  <c r="S1434" i="36" s="1"/>
  <c r="R1434" i="36"/>
  <c r="O1435" i="36"/>
  <c r="S1435" i="36" s="1"/>
  <c r="R1435" i="36"/>
  <c r="O1436" i="36"/>
  <c r="S1436" i="36" s="1"/>
  <c r="R1436" i="36"/>
  <c r="O1437" i="36"/>
  <c r="S1437" i="36" s="1"/>
  <c r="R1437" i="36"/>
  <c r="O1438" i="36"/>
  <c r="S1438" i="36" s="1"/>
  <c r="R1438" i="36"/>
  <c r="O1439" i="36"/>
  <c r="S1439" i="36" s="1"/>
  <c r="R1439" i="36"/>
  <c r="O1440" i="36"/>
  <c r="K1441" i="36"/>
  <c r="L1441" i="36"/>
  <c r="M1441" i="36"/>
  <c r="N1441" i="36"/>
  <c r="M1161" i="36"/>
  <c r="M1162" i="36"/>
  <c r="M1163" i="36"/>
  <c r="M1164" i="36"/>
  <c r="M1165" i="36"/>
  <c r="M1166" i="36"/>
  <c r="I1171" i="36"/>
  <c r="P1171" i="36"/>
  <c r="I1172" i="36"/>
  <c r="P1172" i="36"/>
  <c r="T1172" i="36" s="1"/>
  <c r="R1172" i="36"/>
  <c r="S1172" i="36"/>
  <c r="I1173" i="36"/>
  <c r="P1173" i="36"/>
  <c r="T1173" i="36" s="1"/>
  <c r="R1173" i="36"/>
  <c r="S1173" i="36"/>
  <c r="I1174" i="36"/>
  <c r="P1174" i="36"/>
  <c r="T1174" i="36" s="1"/>
  <c r="R1174" i="36"/>
  <c r="S1174" i="36"/>
  <c r="I1175" i="36"/>
  <c r="P1175" i="36"/>
  <c r="T1175" i="36" s="1"/>
  <c r="R1175" i="36"/>
  <c r="S1175" i="36"/>
  <c r="I1176" i="36"/>
  <c r="P1176" i="36"/>
  <c r="T1176" i="36" s="1"/>
  <c r="R1176" i="36"/>
  <c r="S1176" i="36"/>
  <c r="I1177" i="36"/>
  <c r="P1177" i="36"/>
  <c r="T1177" i="36" s="1"/>
  <c r="R1177" i="36"/>
  <c r="S1177" i="36"/>
  <c r="I1178" i="36"/>
  <c r="P1178" i="36"/>
  <c r="T1178" i="36" s="1"/>
  <c r="R1178" i="36"/>
  <c r="S1178" i="36"/>
  <c r="I1179" i="36"/>
  <c r="P1179" i="36"/>
  <c r="T1179" i="36" s="1"/>
  <c r="R1179" i="36"/>
  <c r="S1179" i="36"/>
  <c r="I1180" i="36"/>
  <c r="P1180" i="36"/>
  <c r="T1180" i="36" s="1"/>
  <c r="R1180" i="36"/>
  <c r="S1180" i="36"/>
  <c r="I1181" i="36"/>
  <c r="P1181" i="36"/>
  <c r="T1181" i="36" s="1"/>
  <c r="R1181" i="36"/>
  <c r="S1181" i="36"/>
  <c r="I1182" i="36"/>
  <c r="P1182" i="36"/>
  <c r="T1182" i="36" s="1"/>
  <c r="R1182" i="36"/>
  <c r="S1182" i="36"/>
  <c r="P1183" i="36"/>
  <c r="T1183" i="36" s="1"/>
  <c r="R1183" i="36"/>
  <c r="S1183" i="36"/>
  <c r="P1184" i="36"/>
  <c r="H1185" i="36"/>
  <c r="J1185" i="36"/>
  <c r="K1185" i="36"/>
  <c r="L1185" i="36"/>
  <c r="M1185" i="36"/>
  <c r="N1185" i="36"/>
  <c r="O1185" i="36"/>
  <c r="H1198" i="36"/>
  <c r="O1199" i="36"/>
  <c r="O1200" i="36"/>
  <c r="S1200" i="36" s="1"/>
  <c r="R1200" i="36"/>
  <c r="O1201" i="36"/>
  <c r="S1201" i="36" s="1"/>
  <c r="R1201" i="36"/>
  <c r="O1202" i="36"/>
  <c r="S1202" i="36" s="1"/>
  <c r="R1202" i="36"/>
  <c r="O1203" i="36"/>
  <c r="S1203" i="36" s="1"/>
  <c r="R1203" i="36"/>
  <c r="O1204" i="36"/>
  <c r="S1204" i="36" s="1"/>
  <c r="R1204" i="36"/>
  <c r="O1205" i="36"/>
  <c r="S1205" i="36" s="1"/>
  <c r="R1205" i="36"/>
  <c r="O1206" i="36"/>
  <c r="S1206" i="36" s="1"/>
  <c r="R1206" i="36"/>
  <c r="O1207" i="36"/>
  <c r="S1207" i="36" s="1"/>
  <c r="R1207" i="36"/>
  <c r="O1208" i="36"/>
  <c r="S1208" i="36" s="1"/>
  <c r="R1208" i="36"/>
  <c r="O1209" i="36"/>
  <c r="S1209" i="36" s="1"/>
  <c r="R1209" i="36"/>
  <c r="O1210" i="36"/>
  <c r="S1210" i="36" s="1"/>
  <c r="R1210" i="36"/>
  <c r="O1211" i="36"/>
  <c r="S1211" i="36" s="1"/>
  <c r="R1211" i="36"/>
  <c r="O1212" i="36"/>
  <c r="K1213" i="36"/>
  <c r="L1213" i="36"/>
  <c r="M1213" i="36"/>
  <c r="N1213" i="36"/>
  <c r="H1226" i="36"/>
  <c r="P1227" i="36"/>
  <c r="O1227" i="36"/>
  <c r="O1228" i="36"/>
  <c r="S1228" i="36" s="1"/>
  <c r="R1228" i="36"/>
  <c r="O1229" i="36"/>
  <c r="S1229" i="36" s="1"/>
  <c r="R1229" i="36"/>
  <c r="O1230" i="36"/>
  <c r="S1230" i="36" s="1"/>
  <c r="R1230" i="36"/>
  <c r="O1231" i="36"/>
  <c r="S1231" i="36" s="1"/>
  <c r="R1231" i="36"/>
  <c r="O1232" i="36"/>
  <c r="S1232" i="36" s="1"/>
  <c r="R1232" i="36"/>
  <c r="O1233" i="36"/>
  <c r="S1233" i="36" s="1"/>
  <c r="R1233" i="36"/>
  <c r="O1234" i="36"/>
  <c r="S1234" i="36" s="1"/>
  <c r="R1234" i="36"/>
  <c r="O1235" i="36"/>
  <c r="S1235" i="36" s="1"/>
  <c r="R1235" i="36"/>
  <c r="O1236" i="36"/>
  <c r="S1236" i="36" s="1"/>
  <c r="R1236" i="36"/>
  <c r="O1237" i="36"/>
  <c r="S1237" i="36" s="1"/>
  <c r="R1237" i="36"/>
  <c r="O1238" i="36"/>
  <c r="S1238" i="36" s="1"/>
  <c r="R1238" i="36"/>
  <c r="O1239" i="36"/>
  <c r="S1239" i="36" s="1"/>
  <c r="R1239" i="36"/>
  <c r="O1240" i="36"/>
  <c r="K1241" i="36"/>
  <c r="L1241" i="36"/>
  <c r="M1241" i="36"/>
  <c r="N1241" i="36"/>
  <c r="H1254" i="36"/>
  <c r="O1255" i="36"/>
  <c r="O1256" i="36"/>
  <c r="S1256" i="36" s="1"/>
  <c r="R1256" i="36"/>
  <c r="O1257" i="36"/>
  <c r="S1257" i="36" s="1"/>
  <c r="R1257" i="36"/>
  <c r="O1258" i="36"/>
  <c r="S1258" i="36" s="1"/>
  <c r="R1258" i="36"/>
  <c r="O1259" i="36"/>
  <c r="S1259" i="36" s="1"/>
  <c r="R1259" i="36"/>
  <c r="O1260" i="36"/>
  <c r="S1260" i="36" s="1"/>
  <c r="R1260" i="36"/>
  <c r="O1261" i="36"/>
  <c r="S1261" i="36" s="1"/>
  <c r="R1261" i="36"/>
  <c r="O1262" i="36"/>
  <c r="S1262" i="36" s="1"/>
  <c r="R1262" i="36"/>
  <c r="O1263" i="36"/>
  <c r="S1263" i="36" s="1"/>
  <c r="R1263" i="36"/>
  <c r="O1264" i="36"/>
  <c r="S1264" i="36" s="1"/>
  <c r="R1264" i="36"/>
  <c r="O1265" i="36"/>
  <c r="S1265" i="36" s="1"/>
  <c r="R1265" i="36"/>
  <c r="O1266" i="36"/>
  <c r="S1266" i="36" s="1"/>
  <c r="R1266" i="36"/>
  <c r="O1267" i="36"/>
  <c r="S1267" i="36" s="1"/>
  <c r="R1267" i="36"/>
  <c r="O1268" i="36"/>
  <c r="K1269" i="36"/>
  <c r="L1269" i="36"/>
  <c r="M1269" i="36"/>
  <c r="N1269" i="36"/>
  <c r="H1282" i="36"/>
  <c r="P1283" i="36"/>
  <c r="O1283" i="36"/>
  <c r="O1284" i="36"/>
  <c r="S1284" i="36" s="1"/>
  <c r="R1284" i="36"/>
  <c r="O1285" i="36"/>
  <c r="S1285" i="36" s="1"/>
  <c r="R1285" i="36"/>
  <c r="O1286" i="36"/>
  <c r="S1286" i="36" s="1"/>
  <c r="R1286" i="36"/>
  <c r="O1287" i="36"/>
  <c r="S1287" i="36" s="1"/>
  <c r="R1287" i="36"/>
  <c r="O1288" i="36"/>
  <c r="S1288" i="36" s="1"/>
  <c r="R1288" i="36"/>
  <c r="O1289" i="36"/>
  <c r="S1289" i="36" s="1"/>
  <c r="R1289" i="36"/>
  <c r="O1290" i="36"/>
  <c r="S1290" i="36" s="1"/>
  <c r="R1290" i="36"/>
  <c r="O1291" i="36"/>
  <c r="S1291" i="36" s="1"/>
  <c r="R1291" i="36"/>
  <c r="O1292" i="36"/>
  <c r="S1292" i="36" s="1"/>
  <c r="R1292" i="36"/>
  <c r="O1293" i="36"/>
  <c r="S1293" i="36" s="1"/>
  <c r="R1293" i="36"/>
  <c r="O1294" i="36"/>
  <c r="S1294" i="36" s="1"/>
  <c r="R1294" i="36"/>
  <c r="O1295" i="36"/>
  <c r="S1295" i="36" s="1"/>
  <c r="R1295" i="36"/>
  <c r="P1296" i="36"/>
  <c r="R1296" i="36" s="1"/>
  <c r="O1296" i="36"/>
  <c r="K1297" i="36"/>
  <c r="L1297" i="36"/>
  <c r="M1297" i="36"/>
  <c r="N1297" i="36"/>
  <c r="M1017" i="36"/>
  <c r="M1018" i="36"/>
  <c r="M1019" i="36"/>
  <c r="M1020" i="36"/>
  <c r="M1021" i="36"/>
  <c r="M1022" i="36"/>
  <c r="I1027" i="36"/>
  <c r="P1027" i="36"/>
  <c r="I1028" i="36"/>
  <c r="P1028" i="36"/>
  <c r="T1028" i="36" s="1"/>
  <c r="R1028" i="36"/>
  <c r="S1028" i="36"/>
  <c r="I1029" i="36"/>
  <c r="P1029" i="36"/>
  <c r="T1029" i="36" s="1"/>
  <c r="R1029" i="36"/>
  <c r="S1029" i="36"/>
  <c r="I1030" i="36"/>
  <c r="P1030" i="36"/>
  <c r="T1030" i="36" s="1"/>
  <c r="R1030" i="36"/>
  <c r="S1030" i="36"/>
  <c r="I1031" i="36"/>
  <c r="P1031" i="36"/>
  <c r="T1031" i="36" s="1"/>
  <c r="R1031" i="36"/>
  <c r="S1031" i="36"/>
  <c r="I1032" i="36"/>
  <c r="P1032" i="36"/>
  <c r="T1032" i="36" s="1"/>
  <c r="R1032" i="36"/>
  <c r="S1032" i="36"/>
  <c r="I1033" i="36"/>
  <c r="P1033" i="36"/>
  <c r="T1033" i="36" s="1"/>
  <c r="R1033" i="36"/>
  <c r="S1033" i="36"/>
  <c r="I1034" i="36"/>
  <c r="P1034" i="36"/>
  <c r="T1034" i="36" s="1"/>
  <c r="R1034" i="36"/>
  <c r="S1034" i="36"/>
  <c r="I1035" i="36"/>
  <c r="P1035" i="36"/>
  <c r="T1035" i="36" s="1"/>
  <c r="R1035" i="36"/>
  <c r="S1035" i="36"/>
  <c r="I1036" i="36"/>
  <c r="P1036" i="36"/>
  <c r="T1036" i="36" s="1"/>
  <c r="R1036" i="36"/>
  <c r="S1036" i="36"/>
  <c r="I1037" i="36"/>
  <c r="P1037" i="36"/>
  <c r="T1037" i="36" s="1"/>
  <c r="R1037" i="36"/>
  <c r="S1037" i="36"/>
  <c r="I1038" i="36"/>
  <c r="P1038" i="36"/>
  <c r="T1038" i="36" s="1"/>
  <c r="R1038" i="36"/>
  <c r="S1038" i="36"/>
  <c r="P1039" i="36"/>
  <c r="T1039" i="36" s="1"/>
  <c r="R1039" i="36"/>
  <c r="S1039" i="36"/>
  <c r="P1040" i="36"/>
  <c r="H1041" i="36"/>
  <c r="J1041" i="36"/>
  <c r="K1041" i="36"/>
  <c r="L1041" i="36"/>
  <c r="M1041" i="36"/>
  <c r="N1041" i="36"/>
  <c r="O1041" i="36"/>
  <c r="H1054" i="36"/>
  <c r="P1055" i="36"/>
  <c r="R1055" i="36" s="1"/>
  <c r="O1055" i="36"/>
  <c r="O1056" i="36"/>
  <c r="S1056" i="36" s="1"/>
  <c r="R1056" i="36"/>
  <c r="O1057" i="36"/>
  <c r="S1057" i="36" s="1"/>
  <c r="R1057" i="36"/>
  <c r="O1058" i="36"/>
  <c r="S1058" i="36" s="1"/>
  <c r="R1058" i="36"/>
  <c r="O1059" i="36"/>
  <c r="S1059" i="36" s="1"/>
  <c r="R1059" i="36"/>
  <c r="O1060" i="36"/>
  <c r="S1060" i="36" s="1"/>
  <c r="R1060" i="36"/>
  <c r="O1061" i="36"/>
  <c r="S1061" i="36" s="1"/>
  <c r="R1061" i="36"/>
  <c r="O1062" i="36"/>
  <c r="S1062" i="36" s="1"/>
  <c r="R1062" i="36"/>
  <c r="O1063" i="36"/>
  <c r="S1063" i="36" s="1"/>
  <c r="R1063" i="36"/>
  <c r="O1064" i="36"/>
  <c r="S1064" i="36" s="1"/>
  <c r="R1064" i="36"/>
  <c r="O1065" i="36"/>
  <c r="S1065" i="36" s="1"/>
  <c r="R1065" i="36"/>
  <c r="O1066" i="36"/>
  <c r="S1066" i="36" s="1"/>
  <c r="R1066" i="36"/>
  <c r="O1067" i="36"/>
  <c r="S1067" i="36" s="1"/>
  <c r="R1067" i="36"/>
  <c r="O1068" i="36"/>
  <c r="K1069" i="36"/>
  <c r="L1069" i="36"/>
  <c r="M1069" i="36"/>
  <c r="N1069" i="36"/>
  <c r="H1082" i="36"/>
  <c r="P1083" i="36"/>
  <c r="O1083" i="36"/>
  <c r="O1084" i="36"/>
  <c r="S1084" i="36" s="1"/>
  <c r="R1084" i="36"/>
  <c r="O1085" i="36"/>
  <c r="S1085" i="36" s="1"/>
  <c r="R1085" i="36"/>
  <c r="O1086" i="36"/>
  <c r="S1086" i="36" s="1"/>
  <c r="R1086" i="36"/>
  <c r="O1087" i="36"/>
  <c r="R1087" i="36"/>
  <c r="O1088" i="36"/>
  <c r="S1088" i="36" s="1"/>
  <c r="R1088" i="36"/>
  <c r="O1089" i="36"/>
  <c r="S1089" i="36" s="1"/>
  <c r="R1089" i="36"/>
  <c r="O1090" i="36"/>
  <c r="S1090" i="36" s="1"/>
  <c r="R1090" i="36"/>
  <c r="O1091" i="36"/>
  <c r="S1091" i="36" s="1"/>
  <c r="R1091" i="36"/>
  <c r="O1092" i="36"/>
  <c r="S1092" i="36" s="1"/>
  <c r="R1092" i="36"/>
  <c r="O1093" i="36"/>
  <c r="S1093" i="36" s="1"/>
  <c r="R1093" i="36"/>
  <c r="O1094" i="36"/>
  <c r="S1094" i="36" s="1"/>
  <c r="R1094" i="36"/>
  <c r="O1095" i="36"/>
  <c r="S1095" i="36" s="1"/>
  <c r="R1095" i="36"/>
  <c r="O1096" i="36"/>
  <c r="K1097" i="36"/>
  <c r="L1097" i="36"/>
  <c r="M1097" i="36"/>
  <c r="N1097" i="36"/>
  <c r="H1110" i="36"/>
  <c r="P1111" i="36"/>
  <c r="O1111" i="36"/>
  <c r="O1112" i="36"/>
  <c r="S1112" i="36" s="1"/>
  <c r="R1112" i="36"/>
  <c r="O1113" i="36"/>
  <c r="S1113" i="36" s="1"/>
  <c r="R1113" i="36"/>
  <c r="O1114" i="36"/>
  <c r="S1114" i="36" s="1"/>
  <c r="R1114" i="36"/>
  <c r="O1115" i="36"/>
  <c r="S1115" i="36" s="1"/>
  <c r="R1115" i="36"/>
  <c r="O1116" i="36"/>
  <c r="S1116" i="36" s="1"/>
  <c r="R1116" i="36"/>
  <c r="O1117" i="36"/>
  <c r="S1117" i="36" s="1"/>
  <c r="R1117" i="36"/>
  <c r="O1118" i="36"/>
  <c r="S1118" i="36" s="1"/>
  <c r="R1118" i="36"/>
  <c r="O1119" i="36"/>
  <c r="S1119" i="36" s="1"/>
  <c r="R1119" i="36"/>
  <c r="O1120" i="36"/>
  <c r="S1120" i="36" s="1"/>
  <c r="R1120" i="36"/>
  <c r="O1121" i="36"/>
  <c r="S1121" i="36" s="1"/>
  <c r="R1121" i="36"/>
  <c r="O1122" i="36"/>
  <c r="S1122" i="36" s="1"/>
  <c r="R1122" i="36"/>
  <c r="O1123" i="36"/>
  <c r="S1123" i="36" s="1"/>
  <c r="R1123" i="36"/>
  <c r="P1124" i="36"/>
  <c r="O1124" i="36"/>
  <c r="K1125" i="36"/>
  <c r="L1125" i="36"/>
  <c r="M1125" i="36"/>
  <c r="N1125" i="36"/>
  <c r="H1138" i="36"/>
  <c r="P1139" i="36"/>
  <c r="O1139" i="36"/>
  <c r="O1140" i="36"/>
  <c r="S1140" i="36" s="1"/>
  <c r="R1140" i="36"/>
  <c r="O1141" i="36"/>
  <c r="S1141" i="36" s="1"/>
  <c r="R1141" i="36"/>
  <c r="O1142" i="36"/>
  <c r="S1142" i="36" s="1"/>
  <c r="R1142" i="36"/>
  <c r="O1143" i="36"/>
  <c r="S1143" i="36" s="1"/>
  <c r="R1143" i="36"/>
  <c r="O1144" i="36"/>
  <c r="S1144" i="36" s="1"/>
  <c r="R1144" i="36"/>
  <c r="O1145" i="36"/>
  <c r="S1145" i="36" s="1"/>
  <c r="R1145" i="36"/>
  <c r="O1146" i="36"/>
  <c r="S1146" i="36" s="1"/>
  <c r="R1146" i="36"/>
  <c r="O1147" i="36"/>
  <c r="S1147" i="36" s="1"/>
  <c r="R1147" i="36"/>
  <c r="O1148" i="36"/>
  <c r="S1148" i="36" s="1"/>
  <c r="R1148" i="36"/>
  <c r="O1149" i="36"/>
  <c r="S1149" i="36" s="1"/>
  <c r="R1149" i="36"/>
  <c r="O1150" i="36"/>
  <c r="S1150" i="36" s="1"/>
  <c r="R1150" i="36"/>
  <c r="O1151" i="36"/>
  <c r="S1151" i="36" s="1"/>
  <c r="R1151" i="36"/>
  <c r="O1152" i="36"/>
  <c r="K1153" i="36"/>
  <c r="L1153" i="36"/>
  <c r="M1153" i="36"/>
  <c r="N1153" i="36"/>
  <c r="M873" i="36"/>
  <c r="M874" i="36"/>
  <c r="M875" i="36"/>
  <c r="M876" i="36"/>
  <c r="M877" i="36"/>
  <c r="M878" i="36"/>
  <c r="I883" i="36"/>
  <c r="P883" i="36"/>
  <c r="I884" i="36"/>
  <c r="P884" i="36"/>
  <c r="T884" i="36" s="1"/>
  <c r="R884" i="36"/>
  <c r="S884" i="36"/>
  <c r="I885" i="36"/>
  <c r="P885" i="36"/>
  <c r="T885" i="36" s="1"/>
  <c r="R885" i="36"/>
  <c r="S885" i="36"/>
  <c r="I886" i="36"/>
  <c r="P886" i="36"/>
  <c r="T886" i="36" s="1"/>
  <c r="R886" i="36"/>
  <c r="S886" i="36"/>
  <c r="I887" i="36"/>
  <c r="P887" i="36"/>
  <c r="T887" i="36" s="1"/>
  <c r="R887" i="36"/>
  <c r="S887" i="36"/>
  <c r="I888" i="36"/>
  <c r="P888" i="36"/>
  <c r="T888" i="36" s="1"/>
  <c r="R888" i="36"/>
  <c r="S888" i="36"/>
  <c r="I889" i="36"/>
  <c r="P889" i="36"/>
  <c r="T889" i="36" s="1"/>
  <c r="R889" i="36"/>
  <c r="S889" i="36"/>
  <c r="I890" i="36"/>
  <c r="P890" i="36"/>
  <c r="T890" i="36" s="1"/>
  <c r="R890" i="36"/>
  <c r="S890" i="36"/>
  <c r="I891" i="36"/>
  <c r="P891" i="36"/>
  <c r="T891" i="36" s="1"/>
  <c r="R891" i="36"/>
  <c r="S891" i="36"/>
  <c r="I892" i="36"/>
  <c r="P892" i="36"/>
  <c r="T892" i="36" s="1"/>
  <c r="R892" i="36"/>
  <c r="S892" i="36"/>
  <c r="I893" i="36"/>
  <c r="P893" i="36"/>
  <c r="T893" i="36" s="1"/>
  <c r="R893" i="36"/>
  <c r="S893" i="36"/>
  <c r="I894" i="36"/>
  <c r="P894" i="36"/>
  <c r="T894" i="36" s="1"/>
  <c r="R894" i="36"/>
  <c r="S894" i="36"/>
  <c r="P895" i="36"/>
  <c r="T895" i="36" s="1"/>
  <c r="R895" i="36"/>
  <c r="S895" i="36"/>
  <c r="P896" i="36"/>
  <c r="H897" i="36"/>
  <c r="J897" i="36"/>
  <c r="K897" i="36"/>
  <c r="L897" i="36"/>
  <c r="M897" i="36"/>
  <c r="N897" i="36"/>
  <c r="O897" i="36"/>
  <c r="H910" i="36"/>
  <c r="O911" i="36"/>
  <c r="O912" i="36"/>
  <c r="S912" i="36" s="1"/>
  <c r="R912" i="36"/>
  <c r="O913" i="36"/>
  <c r="S913" i="36" s="1"/>
  <c r="R913" i="36"/>
  <c r="O914" i="36"/>
  <c r="S914" i="36" s="1"/>
  <c r="R914" i="36"/>
  <c r="O915" i="36"/>
  <c r="S915" i="36" s="1"/>
  <c r="R915" i="36"/>
  <c r="O916" i="36"/>
  <c r="S916" i="36" s="1"/>
  <c r="R916" i="36"/>
  <c r="O917" i="36"/>
  <c r="S917" i="36" s="1"/>
  <c r="R917" i="36"/>
  <c r="O918" i="36"/>
  <c r="S918" i="36" s="1"/>
  <c r="R918" i="36"/>
  <c r="O919" i="36"/>
  <c r="S919" i="36" s="1"/>
  <c r="R919" i="36"/>
  <c r="O920" i="36"/>
  <c r="S920" i="36" s="1"/>
  <c r="R920" i="36"/>
  <c r="O921" i="36"/>
  <c r="S921" i="36" s="1"/>
  <c r="R921" i="36"/>
  <c r="O922" i="36"/>
  <c r="S922" i="36" s="1"/>
  <c r="R922" i="36"/>
  <c r="O923" i="36"/>
  <c r="S923" i="36" s="1"/>
  <c r="R923" i="36"/>
  <c r="O924" i="36"/>
  <c r="K925" i="36"/>
  <c r="L925" i="36"/>
  <c r="M925" i="36"/>
  <c r="N925" i="36"/>
  <c r="H938" i="36"/>
  <c r="P939" i="36"/>
  <c r="O939" i="36"/>
  <c r="O940" i="36"/>
  <c r="S940" i="36" s="1"/>
  <c r="R940" i="36"/>
  <c r="O941" i="36"/>
  <c r="S941" i="36" s="1"/>
  <c r="R941" i="36"/>
  <c r="O942" i="36"/>
  <c r="S942" i="36" s="1"/>
  <c r="R942" i="36"/>
  <c r="O943" i="36"/>
  <c r="S943" i="36" s="1"/>
  <c r="R943" i="36"/>
  <c r="O944" i="36"/>
  <c r="S944" i="36" s="1"/>
  <c r="R944" i="36"/>
  <c r="O945" i="36"/>
  <c r="S945" i="36" s="1"/>
  <c r="R945" i="36"/>
  <c r="O946" i="36"/>
  <c r="S946" i="36" s="1"/>
  <c r="R946" i="36"/>
  <c r="O947" i="36"/>
  <c r="S947" i="36" s="1"/>
  <c r="R947" i="36"/>
  <c r="O948" i="36"/>
  <c r="S948" i="36" s="1"/>
  <c r="R948" i="36"/>
  <c r="O949" i="36"/>
  <c r="S949" i="36" s="1"/>
  <c r="R949" i="36"/>
  <c r="O950" i="36"/>
  <c r="S950" i="36" s="1"/>
  <c r="R950" i="36"/>
  <c r="O951" i="36"/>
  <c r="S951" i="36" s="1"/>
  <c r="R951" i="36"/>
  <c r="O952" i="36"/>
  <c r="K953" i="36"/>
  <c r="L953" i="36"/>
  <c r="M953" i="36"/>
  <c r="N953" i="36"/>
  <c r="H966" i="36"/>
  <c r="O967" i="36"/>
  <c r="O968" i="36"/>
  <c r="S968" i="36" s="1"/>
  <c r="R968" i="36"/>
  <c r="O969" i="36"/>
  <c r="S969" i="36" s="1"/>
  <c r="R969" i="36"/>
  <c r="O970" i="36"/>
  <c r="S970" i="36" s="1"/>
  <c r="R970" i="36"/>
  <c r="O971" i="36"/>
  <c r="S971" i="36" s="1"/>
  <c r="R971" i="36"/>
  <c r="O972" i="36"/>
  <c r="S972" i="36" s="1"/>
  <c r="R972" i="36"/>
  <c r="O973" i="36"/>
  <c r="S973" i="36" s="1"/>
  <c r="R973" i="36"/>
  <c r="O974" i="36"/>
  <c r="S974" i="36" s="1"/>
  <c r="R974" i="36"/>
  <c r="O975" i="36"/>
  <c r="S975" i="36" s="1"/>
  <c r="R975" i="36"/>
  <c r="O976" i="36"/>
  <c r="S976" i="36" s="1"/>
  <c r="R976" i="36"/>
  <c r="O977" i="36"/>
  <c r="S977" i="36" s="1"/>
  <c r="R977" i="36"/>
  <c r="O978" i="36"/>
  <c r="S978" i="36" s="1"/>
  <c r="R978" i="36"/>
  <c r="O979" i="36"/>
  <c r="S979" i="36" s="1"/>
  <c r="R979" i="36"/>
  <c r="P980" i="36"/>
  <c r="O980" i="36"/>
  <c r="K981" i="36"/>
  <c r="L981" i="36"/>
  <c r="M981" i="36"/>
  <c r="N981" i="36"/>
  <c r="H994" i="36"/>
  <c r="P995" i="36"/>
  <c r="O995" i="36"/>
  <c r="O996" i="36"/>
  <c r="S996" i="36" s="1"/>
  <c r="R996" i="36"/>
  <c r="O997" i="36"/>
  <c r="S997" i="36" s="1"/>
  <c r="R997" i="36"/>
  <c r="O998" i="36"/>
  <c r="S998" i="36" s="1"/>
  <c r="R998" i="36"/>
  <c r="O999" i="36"/>
  <c r="S999" i="36" s="1"/>
  <c r="R999" i="36"/>
  <c r="O1000" i="36"/>
  <c r="S1000" i="36" s="1"/>
  <c r="R1000" i="36"/>
  <c r="O1001" i="36"/>
  <c r="S1001" i="36" s="1"/>
  <c r="R1001" i="36"/>
  <c r="O1002" i="36"/>
  <c r="S1002" i="36" s="1"/>
  <c r="R1002" i="36"/>
  <c r="O1003" i="36"/>
  <c r="S1003" i="36" s="1"/>
  <c r="R1003" i="36"/>
  <c r="O1004" i="36"/>
  <c r="S1004" i="36" s="1"/>
  <c r="R1004" i="36"/>
  <c r="O1005" i="36"/>
  <c r="S1005" i="36" s="1"/>
  <c r="R1005" i="36"/>
  <c r="O1006" i="36"/>
  <c r="S1006" i="36" s="1"/>
  <c r="R1006" i="36"/>
  <c r="O1007" i="36"/>
  <c r="S1007" i="36" s="1"/>
  <c r="R1007" i="36"/>
  <c r="O1008" i="36"/>
  <c r="K1009" i="36"/>
  <c r="L1009" i="36"/>
  <c r="M1009" i="36"/>
  <c r="N1009" i="36"/>
  <c r="M729" i="36"/>
  <c r="M730" i="36"/>
  <c r="M731" i="36"/>
  <c r="M732" i="36"/>
  <c r="M733" i="36"/>
  <c r="M734" i="36"/>
  <c r="I739" i="36"/>
  <c r="P739" i="36"/>
  <c r="I740" i="36"/>
  <c r="P740" i="36"/>
  <c r="T740" i="36" s="1"/>
  <c r="R740" i="36"/>
  <c r="S740" i="36"/>
  <c r="I741" i="36"/>
  <c r="P741" i="36"/>
  <c r="T741" i="36" s="1"/>
  <c r="R741" i="36"/>
  <c r="S741" i="36"/>
  <c r="I742" i="36"/>
  <c r="P742" i="36"/>
  <c r="R742" i="36"/>
  <c r="S742" i="36"/>
  <c r="I743" i="36"/>
  <c r="P743" i="36"/>
  <c r="T743" i="36" s="1"/>
  <c r="R743" i="36"/>
  <c r="S743" i="36"/>
  <c r="I744" i="36"/>
  <c r="P744" i="36"/>
  <c r="T744" i="36" s="1"/>
  <c r="R744" i="36"/>
  <c r="S744" i="36"/>
  <c r="I745" i="36"/>
  <c r="P745" i="36"/>
  <c r="T745" i="36" s="1"/>
  <c r="R745" i="36"/>
  <c r="S745" i="36"/>
  <c r="I746" i="36"/>
  <c r="P746" i="36"/>
  <c r="T746" i="36" s="1"/>
  <c r="R746" i="36"/>
  <c r="S746" i="36"/>
  <c r="I747" i="36"/>
  <c r="P747" i="36"/>
  <c r="T747" i="36" s="1"/>
  <c r="R747" i="36"/>
  <c r="S747" i="36"/>
  <c r="I748" i="36"/>
  <c r="P748" i="36"/>
  <c r="T748" i="36" s="1"/>
  <c r="R748" i="36"/>
  <c r="S748" i="36"/>
  <c r="I749" i="36"/>
  <c r="P749" i="36"/>
  <c r="T749" i="36" s="1"/>
  <c r="R749" i="36"/>
  <c r="S749" i="36"/>
  <c r="I750" i="36"/>
  <c r="P750" i="36"/>
  <c r="T750" i="36" s="1"/>
  <c r="R750" i="36"/>
  <c r="S750" i="36"/>
  <c r="P751" i="36"/>
  <c r="T751" i="36" s="1"/>
  <c r="R751" i="36"/>
  <c r="S751" i="36"/>
  <c r="P752" i="36"/>
  <c r="H753" i="36"/>
  <c r="J753" i="36"/>
  <c r="K753" i="36"/>
  <c r="L753" i="36"/>
  <c r="M753" i="36"/>
  <c r="N753" i="36"/>
  <c r="O753" i="36"/>
  <c r="H766" i="36"/>
  <c r="O767" i="36"/>
  <c r="O768" i="36"/>
  <c r="S768" i="36" s="1"/>
  <c r="R768" i="36"/>
  <c r="O769" i="36"/>
  <c r="S769" i="36" s="1"/>
  <c r="R769" i="36"/>
  <c r="O770" i="36"/>
  <c r="S770" i="36" s="1"/>
  <c r="R770" i="36"/>
  <c r="O771" i="36"/>
  <c r="S771" i="36" s="1"/>
  <c r="R771" i="36"/>
  <c r="O772" i="36"/>
  <c r="S772" i="36" s="1"/>
  <c r="R772" i="36"/>
  <c r="O773" i="36"/>
  <c r="S773" i="36" s="1"/>
  <c r="R773" i="36"/>
  <c r="O774" i="36"/>
  <c r="S774" i="36" s="1"/>
  <c r="R774" i="36"/>
  <c r="O775" i="36"/>
  <c r="S775" i="36" s="1"/>
  <c r="R775" i="36"/>
  <c r="O776" i="36"/>
  <c r="S776" i="36" s="1"/>
  <c r="R776" i="36"/>
  <c r="O777" i="36"/>
  <c r="S777" i="36" s="1"/>
  <c r="R777" i="36"/>
  <c r="O778" i="36"/>
  <c r="S778" i="36" s="1"/>
  <c r="R778" i="36"/>
  <c r="O779" i="36"/>
  <c r="S779" i="36" s="1"/>
  <c r="R779" i="36"/>
  <c r="O780" i="36"/>
  <c r="K781" i="36"/>
  <c r="L781" i="36"/>
  <c r="M781" i="36"/>
  <c r="N781" i="36"/>
  <c r="H794" i="36"/>
  <c r="P795" i="36"/>
  <c r="O795" i="36"/>
  <c r="O796" i="36"/>
  <c r="R796" i="36"/>
  <c r="O797" i="36"/>
  <c r="S797" i="36" s="1"/>
  <c r="R797" i="36"/>
  <c r="O798" i="36"/>
  <c r="S798" i="36" s="1"/>
  <c r="R798" i="36"/>
  <c r="O799" i="36"/>
  <c r="S799" i="36" s="1"/>
  <c r="R799" i="36"/>
  <c r="O800" i="36"/>
  <c r="S800" i="36" s="1"/>
  <c r="R800" i="36"/>
  <c r="O801" i="36"/>
  <c r="S801" i="36" s="1"/>
  <c r="R801" i="36"/>
  <c r="O802" i="36"/>
  <c r="S802" i="36" s="1"/>
  <c r="R802" i="36"/>
  <c r="O803" i="36"/>
  <c r="S803" i="36" s="1"/>
  <c r="R803" i="36"/>
  <c r="O804" i="36"/>
  <c r="S804" i="36" s="1"/>
  <c r="R804" i="36"/>
  <c r="O805" i="36"/>
  <c r="S805" i="36" s="1"/>
  <c r="R805" i="36"/>
  <c r="O806" i="36"/>
  <c r="S806" i="36" s="1"/>
  <c r="R806" i="36"/>
  <c r="O807" i="36"/>
  <c r="S807" i="36" s="1"/>
  <c r="R807" i="36"/>
  <c r="O808" i="36"/>
  <c r="K809" i="36"/>
  <c r="L809" i="36"/>
  <c r="M809" i="36"/>
  <c r="N809" i="36"/>
  <c r="H822" i="36"/>
  <c r="O823" i="36"/>
  <c r="O824" i="36"/>
  <c r="S824" i="36" s="1"/>
  <c r="R824" i="36"/>
  <c r="O825" i="36"/>
  <c r="S825" i="36" s="1"/>
  <c r="R825" i="36"/>
  <c r="O826" i="36"/>
  <c r="S826" i="36" s="1"/>
  <c r="R826" i="36"/>
  <c r="O827" i="36"/>
  <c r="S827" i="36" s="1"/>
  <c r="R827" i="36"/>
  <c r="O828" i="36"/>
  <c r="S828" i="36" s="1"/>
  <c r="R828" i="36"/>
  <c r="O829" i="36"/>
  <c r="S829" i="36" s="1"/>
  <c r="R829" i="36"/>
  <c r="O830" i="36"/>
  <c r="S830" i="36" s="1"/>
  <c r="R830" i="36"/>
  <c r="O831" i="36"/>
  <c r="S831" i="36" s="1"/>
  <c r="R831" i="36"/>
  <c r="O832" i="36"/>
  <c r="S832" i="36" s="1"/>
  <c r="R832" i="36"/>
  <c r="O833" i="36"/>
  <c r="S833" i="36" s="1"/>
  <c r="R833" i="36"/>
  <c r="O834" i="36"/>
  <c r="S834" i="36" s="1"/>
  <c r="R834" i="36"/>
  <c r="O835" i="36"/>
  <c r="S835" i="36" s="1"/>
  <c r="R835" i="36"/>
  <c r="O836" i="36"/>
  <c r="K837" i="36"/>
  <c r="L837" i="36"/>
  <c r="M837" i="36"/>
  <c r="N837" i="36"/>
  <c r="H850" i="36"/>
  <c r="P851" i="36"/>
  <c r="O851" i="36"/>
  <c r="O852" i="36"/>
  <c r="S852" i="36" s="1"/>
  <c r="R852" i="36"/>
  <c r="O853" i="36"/>
  <c r="S853" i="36" s="1"/>
  <c r="R853" i="36"/>
  <c r="O854" i="36"/>
  <c r="S854" i="36" s="1"/>
  <c r="R854" i="36"/>
  <c r="O855" i="36"/>
  <c r="S855" i="36" s="1"/>
  <c r="R855" i="36"/>
  <c r="O856" i="36"/>
  <c r="S856" i="36" s="1"/>
  <c r="R856" i="36"/>
  <c r="O857" i="36"/>
  <c r="S857" i="36" s="1"/>
  <c r="R857" i="36"/>
  <c r="O858" i="36"/>
  <c r="S858" i="36" s="1"/>
  <c r="R858" i="36"/>
  <c r="O859" i="36"/>
  <c r="S859" i="36" s="1"/>
  <c r="R859" i="36"/>
  <c r="O860" i="36"/>
  <c r="S860" i="36" s="1"/>
  <c r="R860" i="36"/>
  <c r="O861" i="36"/>
  <c r="S861" i="36" s="1"/>
  <c r="R861" i="36"/>
  <c r="O862" i="36"/>
  <c r="S862" i="36" s="1"/>
  <c r="R862" i="36"/>
  <c r="O863" i="36"/>
  <c r="S863" i="36" s="1"/>
  <c r="R863" i="36"/>
  <c r="P864" i="36"/>
  <c r="R864" i="36" s="1"/>
  <c r="O864" i="36"/>
  <c r="K865" i="36"/>
  <c r="L865" i="36"/>
  <c r="M865" i="36"/>
  <c r="N865" i="36"/>
  <c r="M585" i="36"/>
  <c r="M586" i="36"/>
  <c r="M587" i="36"/>
  <c r="M588" i="36"/>
  <c r="M589" i="36"/>
  <c r="M590" i="36"/>
  <c r="I595" i="36"/>
  <c r="P595" i="36"/>
  <c r="I596" i="36"/>
  <c r="P596" i="36"/>
  <c r="T596" i="36" s="1"/>
  <c r="R596" i="36"/>
  <c r="S596" i="36"/>
  <c r="I597" i="36"/>
  <c r="P597" i="36"/>
  <c r="T597" i="36" s="1"/>
  <c r="R597" i="36"/>
  <c r="S597" i="36"/>
  <c r="I598" i="36"/>
  <c r="P598" i="36"/>
  <c r="T598" i="36" s="1"/>
  <c r="R598" i="36"/>
  <c r="S598" i="36"/>
  <c r="I599" i="36"/>
  <c r="P599" i="36"/>
  <c r="T599" i="36" s="1"/>
  <c r="R599" i="36"/>
  <c r="S599" i="36"/>
  <c r="I600" i="36"/>
  <c r="P600" i="36"/>
  <c r="T600" i="36" s="1"/>
  <c r="R600" i="36"/>
  <c r="S600" i="36"/>
  <c r="I601" i="36"/>
  <c r="P601" i="36"/>
  <c r="T601" i="36" s="1"/>
  <c r="R601" i="36"/>
  <c r="S601" i="36"/>
  <c r="I602" i="36"/>
  <c r="P602" i="36"/>
  <c r="T602" i="36" s="1"/>
  <c r="R602" i="36"/>
  <c r="S602" i="36"/>
  <c r="I603" i="36"/>
  <c r="P603" i="36"/>
  <c r="T603" i="36" s="1"/>
  <c r="R603" i="36"/>
  <c r="S603" i="36"/>
  <c r="I604" i="36"/>
  <c r="P604" i="36"/>
  <c r="T604" i="36" s="1"/>
  <c r="R604" i="36"/>
  <c r="S604" i="36"/>
  <c r="I605" i="36"/>
  <c r="P605" i="36"/>
  <c r="T605" i="36" s="1"/>
  <c r="R605" i="36"/>
  <c r="S605" i="36"/>
  <c r="I606" i="36"/>
  <c r="P606" i="36"/>
  <c r="T606" i="36" s="1"/>
  <c r="R606" i="36"/>
  <c r="S606" i="36"/>
  <c r="P607" i="36"/>
  <c r="T607" i="36" s="1"/>
  <c r="R607" i="36"/>
  <c r="S607" i="36"/>
  <c r="P608" i="36"/>
  <c r="H609" i="36"/>
  <c r="J609" i="36"/>
  <c r="K609" i="36"/>
  <c r="L609" i="36"/>
  <c r="M609" i="36"/>
  <c r="N609" i="36"/>
  <c r="O609" i="36"/>
  <c r="H622" i="36"/>
  <c r="O623" i="36"/>
  <c r="O624" i="36"/>
  <c r="S624" i="36" s="1"/>
  <c r="R624" i="36"/>
  <c r="O625" i="36"/>
  <c r="S625" i="36" s="1"/>
  <c r="R625" i="36"/>
  <c r="O626" i="36"/>
  <c r="S626" i="36" s="1"/>
  <c r="R626" i="36"/>
  <c r="O627" i="36"/>
  <c r="S627" i="36" s="1"/>
  <c r="R627" i="36"/>
  <c r="O628" i="36"/>
  <c r="S628" i="36" s="1"/>
  <c r="R628" i="36"/>
  <c r="O629" i="36"/>
  <c r="S629" i="36" s="1"/>
  <c r="R629" i="36"/>
  <c r="O630" i="36"/>
  <c r="S630" i="36" s="1"/>
  <c r="R630" i="36"/>
  <c r="O631" i="36"/>
  <c r="S631" i="36" s="1"/>
  <c r="R631" i="36"/>
  <c r="O632" i="36"/>
  <c r="S632" i="36" s="1"/>
  <c r="R632" i="36"/>
  <c r="O633" i="36"/>
  <c r="S633" i="36" s="1"/>
  <c r="R633" i="36"/>
  <c r="O634" i="36"/>
  <c r="S634" i="36" s="1"/>
  <c r="R634" i="36"/>
  <c r="O635" i="36"/>
  <c r="S635" i="36" s="1"/>
  <c r="R635" i="36"/>
  <c r="P636" i="36"/>
  <c r="O636" i="36"/>
  <c r="K637" i="36"/>
  <c r="L637" i="36"/>
  <c r="M637" i="36"/>
  <c r="N637" i="36"/>
  <c r="H650" i="36"/>
  <c r="P651" i="36"/>
  <c r="O651" i="36"/>
  <c r="O652" i="36"/>
  <c r="S652" i="36" s="1"/>
  <c r="R652" i="36"/>
  <c r="O653" i="36"/>
  <c r="S653" i="36" s="1"/>
  <c r="R653" i="36"/>
  <c r="O654" i="36"/>
  <c r="S654" i="36" s="1"/>
  <c r="R654" i="36"/>
  <c r="O655" i="36"/>
  <c r="S655" i="36" s="1"/>
  <c r="R655" i="36"/>
  <c r="O656" i="36"/>
  <c r="S656" i="36" s="1"/>
  <c r="R656" i="36"/>
  <c r="O657" i="36"/>
  <c r="S657" i="36" s="1"/>
  <c r="R657" i="36"/>
  <c r="O658" i="36"/>
  <c r="S658" i="36" s="1"/>
  <c r="R658" i="36"/>
  <c r="O659" i="36"/>
  <c r="S659" i="36" s="1"/>
  <c r="R659" i="36"/>
  <c r="O660" i="36"/>
  <c r="S660" i="36" s="1"/>
  <c r="R660" i="36"/>
  <c r="O661" i="36"/>
  <c r="S661" i="36" s="1"/>
  <c r="R661" i="36"/>
  <c r="O662" i="36"/>
  <c r="S662" i="36" s="1"/>
  <c r="R662" i="36"/>
  <c r="O663" i="36"/>
  <c r="S663" i="36" s="1"/>
  <c r="R663" i="36"/>
  <c r="O664" i="36"/>
  <c r="K665" i="36"/>
  <c r="L665" i="36"/>
  <c r="M665" i="36"/>
  <c r="N665" i="36"/>
  <c r="H678" i="36"/>
  <c r="O679" i="36"/>
  <c r="O680" i="36"/>
  <c r="S680" i="36" s="1"/>
  <c r="R680" i="36"/>
  <c r="O681" i="36"/>
  <c r="S681" i="36" s="1"/>
  <c r="R681" i="36"/>
  <c r="O682" i="36"/>
  <c r="S682" i="36" s="1"/>
  <c r="R682" i="36"/>
  <c r="O683" i="36"/>
  <c r="S683" i="36" s="1"/>
  <c r="R683" i="36"/>
  <c r="O684" i="36"/>
  <c r="S684" i="36" s="1"/>
  <c r="R684" i="36"/>
  <c r="O685" i="36"/>
  <c r="S685" i="36" s="1"/>
  <c r="R685" i="36"/>
  <c r="O686" i="36"/>
  <c r="S686" i="36" s="1"/>
  <c r="R686" i="36"/>
  <c r="O687" i="36"/>
  <c r="S687" i="36" s="1"/>
  <c r="R687" i="36"/>
  <c r="O688" i="36"/>
  <c r="S688" i="36" s="1"/>
  <c r="R688" i="36"/>
  <c r="O689" i="36"/>
  <c r="S689" i="36" s="1"/>
  <c r="R689" i="36"/>
  <c r="O690" i="36"/>
  <c r="S690" i="36" s="1"/>
  <c r="R690" i="36"/>
  <c r="O691" i="36"/>
  <c r="S691" i="36" s="1"/>
  <c r="R691" i="36"/>
  <c r="O692" i="36"/>
  <c r="K693" i="36"/>
  <c r="L693" i="36"/>
  <c r="M693" i="36"/>
  <c r="N693" i="36"/>
  <c r="H706" i="36"/>
  <c r="P707" i="36"/>
  <c r="O707" i="36"/>
  <c r="O708" i="36"/>
  <c r="S708" i="36" s="1"/>
  <c r="R708" i="36"/>
  <c r="O709" i="36"/>
  <c r="S709" i="36" s="1"/>
  <c r="R709" i="36"/>
  <c r="O710" i="36"/>
  <c r="S710" i="36" s="1"/>
  <c r="R710" i="36"/>
  <c r="O711" i="36"/>
  <c r="S711" i="36" s="1"/>
  <c r="R711" i="36"/>
  <c r="O712" i="36"/>
  <c r="S712" i="36" s="1"/>
  <c r="R712" i="36"/>
  <c r="O713" i="36"/>
  <c r="S713" i="36" s="1"/>
  <c r="R713" i="36"/>
  <c r="O714" i="36"/>
  <c r="S714" i="36" s="1"/>
  <c r="R714" i="36"/>
  <c r="O715" i="36"/>
  <c r="S715" i="36" s="1"/>
  <c r="R715" i="36"/>
  <c r="O716" i="36"/>
  <c r="S716" i="36" s="1"/>
  <c r="R716" i="36"/>
  <c r="O717" i="36"/>
  <c r="S717" i="36" s="1"/>
  <c r="R717" i="36"/>
  <c r="O718" i="36"/>
  <c r="S718" i="36" s="1"/>
  <c r="R718" i="36"/>
  <c r="O719" i="36"/>
  <c r="S719" i="36" s="1"/>
  <c r="R719" i="36"/>
  <c r="O720" i="36"/>
  <c r="K721" i="36"/>
  <c r="L721" i="36"/>
  <c r="M721" i="36"/>
  <c r="N721" i="36"/>
  <c r="M441" i="36"/>
  <c r="M442" i="36"/>
  <c r="M443" i="36"/>
  <c r="M444" i="36"/>
  <c r="M445" i="36"/>
  <c r="M446" i="36"/>
  <c r="I451" i="36"/>
  <c r="P451" i="36"/>
  <c r="I452" i="36"/>
  <c r="P452" i="36"/>
  <c r="T452" i="36" s="1"/>
  <c r="R452" i="36"/>
  <c r="S452" i="36"/>
  <c r="I453" i="36"/>
  <c r="P453" i="36"/>
  <c r="T453" i="36" s="1"/>
  <c r="R453" i="36"/>
  <c r="S453" i="36"/>
  <c r="I454" i="36"/>
  <c r="P454" i="36"/>
  <c r="T454" i="36" s="1"/>
  <c r="R454" i="36"/>
  <c r="S454" i="36"/>
  <c r="I455" i="36"/>
  <c r="P455" i="36"/>
  <c r="T455" i="36" s="1"/>
  <c r="R455" i="36"/>
  <c r="S455" i="36"/>
  <c r="I456" i="36"/>
  <c r="P456" i="36"/>
  <c r="T456" i="36" s="1"/>
  <c r="R456" i="36"/>
  <c r="S456" i="36"/>
  <c r="I457" i="36"/>
  <c r="P457" i="36"/>
  <c r="T457" i="36" s="1"/>
  <c r="R457" i="36"/>
  <c r="S457" i="36"/>
  <c r="I458" i="36"/>
  <c r="P458" i="36"/>
  <c r="T458" i="36" s="1"/>
  <c r="R458" i="36"/>
  <c r="S458" i="36"/>
  <c r="I459" i="36"/>
  <c r="P459" i="36"/>
  <c r="T459" i="36" s="1"/>
  <c r="R459" i="36"/>
  <c r="S459" i="36"/>
  <c r="I460" i="36"/>
  <c r="P460" i="36"/>
  <c r="T460" i="36" s="1"/>
  <c r="R460" i="36"/>
  <c r="S460" i="36"/>
  <c r="I461" i="36"/>
  <c r="P461" i="36"/>
  <c r="T461" i="36" s="1"/>
  <c r="R461" i="36"/>
  <c r="S461" i="36"/>
  <c r="I462" i="36"/>
  <c r="P462" i="36"/>
  <c r="T462" i="36" s="1"/>
  <c r="R462" i="36"/>
  <c r="S462" i="36"/>
  <c r="P463" i="36"/>
  <c r="T463" i="36" s="1"/>
  <c r="R463" i="36"/>
  <c r="S463" i="36"/>
  <c r="P464" i="36"/>
  <c r="H465" i="36"/>
  <c r="J465" i="36"/>
  <c r="K465" i="36"/>
  <c r="L465" i="36"/>
  <c r="M465" i="36"/>
  <c r="N465" i="36"/>
  <c r="O465" i="36"/>
  <c r="H478" i="36"/>
  <c r="P479" i="36"/>
  <c r="R479" i="36" s="1"/>
  <c r="O479" i="36"/>
  <c r="O480" i="36"/>
  <c r="S480" i="36" s="1"/>
  <c r="R480" i="36"/>
  <c r="O481" i="36"/>
  <c r="S481" i="36" s="1"/>
  <c r="R481" i="36"/>
  <c r="O482" i="36"/>
  <c r="S482" i="36" s="1"/>
  <c r="R482" i="36"/>
  <c r="O483" i="36"/>
  <c r="S483" i="36" s="1"/>
  <c r="R483" i="36"/>
  <c r="O484" i="36"/>
  <c r="S484" i="36" s="1"/>
  <c r="R484" i="36"/>
  <c r="O485" i="36"/>
  <c r="S485" i="36" s="1"/>
  <c r="R485" i="36"/>
  <c r="O486" i="36"/>
  <c r="S486" i="36" s="1"/>
  <c r="R486" i="36"/>
  <c r="O487" i="36"/>
  <c r="S487" i="36" s="1"/>
  <c r="R487" i="36"/>
  <c r="O488" i="36"/>
  <c r="S488" i="36" s="1"/>
  <c r="R488" i="36"/>
  <c r="O489" i="36"/>
  <c r="S489" i="36" s="1"/>
  <c r="R489" i="36"/>
  <c r="O490" i="36"/>
  <c r="S490" i="36" s="1"/>
  <c r="R490" i="36"/>
  <c r="O491" i="36"/>
  <c r="S491" i="36" s="1"/>
  <c r="R491" i="36"/>
  <c r="O492" i="36"/>
  <c r="K493" i="36"/>
  <c r="L493" i="36"/>
  <c r="M493" i="36"/>
  <c r="N493" i="36"/>
  <c r="H506" i="36"/>
  <c r="P507" i="36"/>
  <c r="O507" i="36"/>
  <c r="O508" i="36"/>
  <c r="S508" i="36" s="1"/>
  <c r="R508" i="36"/>
  <c r="O509" i="36"/>
  <c r="S509" i="36" s="1"/>
  <c r="R509" i="36"/>
  <c r="O510" i="36"/>
  <c r="S510" i="36" s="1"/>
  <c r="R510" i="36"/>
  <c r="O511" i="36"/>
  <c r="S511" i="36" s="1"/>
  <c r="R511" i="36"/>
  <c r="O512" i="36"/>
  <c r="S512" i="36" s="1"/>
  <c r="R512" i="36"/>
  <c r="O513" i="36"/>
  <c r="S513" i="36" s="1"/>
  <c r="R513" i="36"/>
  <c r="O514" i="36"/>
  <c r="S514" i="36" s="1"/>
  <c r="R514" i="36"/>
  <c r="O515" i="36"/>
  <c r="S515" i="36" s="1"/>
  <c r="R515" i="36"/>
  <c r="O516" i="36"/>
  <c r="S516" i="36" s="1"/>
  <c r="R516" i="36"/>
  <c r="O517" i="36"/>
  <c r="S517" i="36" s="1"/>
  <c r="R517" i="36"/>
  <c r="O518" i="36"/>
  <c r="S518" i="36" s="1"/>
  <c r="R518" i="36"/>
  <c r="O519" i="36"/>
  <c r="S519" i="36" s="1"/>
  <c r="R519" i="36"/>
  <c r="O520" i="36"/>
  <c r="K521" i="36"/>
  <c r="L521" i="36"/>
  <c r="M521" i="36"/>
  <c r="N521" i="36"/>
  <c r="H534" i="36"/>
  <c r="O535" i="36"/>
  <c r="O536" i="36"/>
  <c r="S536" i="36" s="1"/>
  <c r="R536" i="36"/>
  <c r="O537" i="36"/>
  <c r="S537" i="36" s="1"/>
  <c r="R537" i="36"/>
  <c r="O538" i="36"/>
  <c r="S538" i="36" s="1"/>
  <c r="R538" i="36"/>
  <c r="O539" i="36"/>
  <c r="S539" i="36" s="1"/>
  <c r="R539" i="36"/>
  <c r="O540" i="36"/>
  <c r="S540" i="36" s="1"/>
  <c r="R540" i="36"/>
  <c r="O541" i="36"/>
  <c r="S541" i="36" s="1"/>
  <c r="R541" i="36"/>
  <c r="O542" i="36"/>
  <c r="S542" i="36" s="1"/>
  <c r="R542" i="36"/>
  <c r="O543" i="36"/>
  <c r="S543" i="36" s="1"/>
  <c r="R543" i="36"/>
  <c r="O544" i="36"/>
  <c r="S544" i="36" s="1"/>
  <c r="R544" i="36"/>
  <c r="O545" i="36"/>
  <c r="S545" i="36" s="1"/>
  <c r="R545" i="36"/>
  <c r="O546" i="36"/>
  <c r="S546" i="36" s="1"/>
  <c r="R546" i="36"/>
  <c r="O547" i="36"/>
  <c r="S547" i="36" s="1"/>
  <c r="R547" i="36"/>
  <c r="O548" i="36"/>
  <c r="K549" i="36"/>
  <c r="L549" i="36"/>
  <c r="M549" i="36"/>
  <c r="N549" i="36"/>
  <c r="H562" i="36"/>
  <c r="P563" i="36"/>
  <c r="O563" i="36"/>
  <c r="O564" i="36"/>
  <c r="S564" i="36" s="1"/>
  <c r="R564" i="36"/>
  <c r="O565" i="36"/>
  <c r="S565" i="36" s="1"/>
  <c r="R565" i="36"/>
  <c r="O566" i="36"/>
  <c r="S566" i="36" s="1"/>
  <c r="R566" i="36"/>
  <c r="O567" i="36"/>
  <c r="S567" i="36" s="1"/>
  <c r="R567" i="36"/>
  <c r="O568" i="36"/>
  <c r="S568" i="36" s="1"/>
  <c r="R568" i="36"/>
  <c r="O569" i="36"/>
  <c r="S569" i="36" s="1"/>
  <c r="R569" i="36"/>
  <c r="O570" i="36"/>
  <c r="S570" i="36" s="1"/>
  <c r="R570" i="36"/>
  <c r="O571" i="36"/>
  <c r="S571" i="36" s="1"/>
  <c r="R571" i="36"/>
  <c r="O572" i="36"/>
  <c r="S572" i="36" s="1"/>
  <c r="R572" i="36"/>
  <c r="O573" i="36"/>
  <c r="S573" i="36" s="1"/>
  <c r="R573" i="36"/>
  <c r="O574" i="36"/>
  <c r="S574" i="36" s="1"/>
  <c r="R574" i="36"/>
  <c r="O575" i="36"/>
  <c r="S575" i="36" s="1"/>
  <c r="R575" i="36"/>
  <c r="O576" i="36"/>
  <c r="K577" i="36"/>
  <c r="L577" i="36"/>
  <c r="M577" i="36"/>
  <c r="N577" i="36"/>
  <c r="M297" i="36"/>
  <c r="M298" i="36"/>
  <c r="M299" i="36"/>
  <c r="M300" i="36"/>
  <c r="M301" i="36"/>
  <c r="M302" i="36"/>
  <c r="I307" i="36"/>
  <c r="P307" i="36"/>
  <c r="I308" i="36"/>
  <c r="P308" i="36"/>
  <c r="T308" i="36" s="1"/>
  <c r="R308" i="36"/>
  <c r="S308" i="36"/>
  <c r="I309" i="36"/>
  <c r="P309" i="36"/>
  <c r="T309" i="36" s="1"/>
  <c r="R309" i="36"/>
  <c r="S309" i="36"/>
  <c r="I310" i="36"/>
  <c r="P310" i="36"/>
  <c r="T310" i="36" s="1"/>
  <c r="R310" i="36"/>
  <c r="S310" i="36"/>
  <c r="I311" i="36"/>
  <c r="P311" i="36"/>
  <c r="T311" i="36" s="1"/>
  <c r="R311" i="36"/>
  <c r="S311" i="36"/>
  <c r="I312" i="36"/>
  <c r="P312" i="36"/>
  <c r="T312" i="36" s="1"/>
  <c r="R312" i="36"/>
  <c r="S312" i="36"/>
  <c r="I313" i="36"/>
  <c r="P313" i="36"/>
  <c r="T313" i="36" s="1"/>
  <c r="R313" i="36"/>
  <c r="S313" i="36"/>
  <c r="I314" i="36"/>
  <c r="P314" i="36"/>
  <c r="T314" i="36" s="1"/>
  <c r="R314" i="36"/>
  <c r="S314" i="36"/>
  <c r="I315" i="36"/>
  <c r="P315" i="36"/>
  <c r="T315" i="36" s="1"/>
  <c r="R315" i="36"/>
  <c r="S315" i="36"/>
  <c r="I316" i="36"/>
  <c r="P316" i="36"/>
  <c r="T316" i="36" s="1"/>
  <c r="R316" i="36"/>
  <c r="S316" i="36"/>
  <c r="I317" i="36"/>
  <c r="P317" i="36"/>
  <c r="T317" i="36" s="1"/>
  <c r="R317" i="36"/>
  <c r="S317" i="36"/>
  <c r="I318" i="36"/>
  <c r="P318" i="36"/>
  <c r="T318" i="36" s="1"/>
  <c r="R318" i="36"/>
  <c r="S318" i="36"/>
  <c r="P319" i="36"/>
  <c r="T319" i="36" s="1"/>
  <c r="R319" i="36"/>
  <c r="S319" i="36"/>
  <c r="P320" i="36"/>
  <c r="H321" i="36"/>
  <c r="J321" i="36"/>
  <c r="K321" i="36"/>
  <c r="L321" i="36"/>
  <c r="M321" i="36"/>
  <c r="N321" i="36"/>
  <c r="O321" i="36"/>
  <c r="H334" i="36"/>
  <c r="O335" i="36"/>
  <c r="O336" i="36"/>
  <c r="S336" i="36" s="1"/>
  <c r="R336" i="36"/>
  <c r="O337" i="36"/>
  <c r="S337" i="36" s="1"/>
  <c r="R337" i="36"/>
  <c r="O338" i="36"/>
  <c r="S338" i="36" s="1"/>
  <c r="R338" i="36"/>
  <c r="O339" i="36"/>
  <c r="S339" i="36" s="1"/>
  <c r="R339" i="36"/>
  <c r="O340" i="36"/>
  <c r="S340" i="36" s="1"/>
  <c r="R340" i="36"/>
  <c r="O341" i="36"/>
  <c r="S341" i="36" s="1"/>
  <c r="R341" i="36"/>
  <c r="O342" i="36"/>
  <c r="S342" i="36" s="1"/>
  <c r="R342" i="36"/>
  <c r="O343" i="36"/>
  <c r="S343" i="36" s="1"/>
  <c r="R343" i="36"/>
  <c r="O344" i="36"/>
  <c r="S344" i="36" s="1"/>
  <c r="R344" i="36"/>
  <c r="O345" i="36"/>
  <c r="S345" i="36" s="1"/>
  <c r="R345" i="36"/>
  <c r="O346" i="36"/>
  <c r="S346" i="36" s="1"/>
  <c r="R346" i="36"/>
  <c r="O347" i="36"/>
  <c r="S347" i="36" s="1"/>
  <c r="R347" i="36"/>
  <c r="O348" i="36"/>
  <c r="K349" i="36"/>
  <c r="L349" i="36"/>
  <c r="M349" i="36"/>
  <c r="N349" i="36"/>
  <c r="H362" i="36"/>
  <c r="P363" i="36"/>
  <c r="O363" i="36"/>
  <c r="O364" i="36"/>
  <c r="S364" i="36" s="1"/>
  <c r="R364" i="36"/>
  <c r="O365" i="36"/>
  <c r="S365" i="36" s="1"/>
  <c r="R365" i="36"/>
  <c r="O366" i="36"/>
  <c r="S366" i="36" s="1"/>
  <c r="R366" i="36"/>
  <c r="O367" i="36"/>
  <c r="S367" i="36" s="1"/>
  <c r="R367" i="36"/>
  <c r="O368" i="36"/>
  <c r="S368" i="36" s="1"/>
  <c r="R368" i="36"/>
  <c r="O369" i="36"/>
  <c r="R369" i="36"/>
  <c r="O370" i="36"/>
  <c r="S370" i="36" s="1"/>
  <c r="R370" i="36"/>
  <c r="O371" i="36"/>
  <c r="S371" i="36" s="1"/>
  <c r="R371" i="36"/>
  <c r="O372" i="36"/>
  <c r="S372" i="36" s="1"/>
  <c r="R372" i="36"/>
  <c r="O373" i="36"/>
  <c r="S373" i="36" s="1"/>
  <c r="R373" i="36"/>
  <c r="O374" i="36"/>
  <c r="S374" i="36" s="1"/>
  <c r="R374" i="36"/>
  <c r="O375" i="36"/>
  <c r="S375" i="36" s="1"/>
  <c r="R375" i="36"/>
  <c r="O376" i="36"/>
  <c r="K377" i="36"/>
  <c r="L377" i="36"/>
  <c r="M377" i="36"/>
  <c r="N377" i="36"/>
  <c r="H390" i="36"/>
  <c r="O391" i="36"/>
  <c r="O392" i="36"/>
  <c r="S392" i="36" s="1"/>
  <c r="R392" i="36"/>
  <c r="O393" i="36"/>
  <c r="S393" i="36" s="1"/>
  <c r="R393" i="36"/>
  <c r="O394" i="36"/>
  <c r="S394" i="36" s="1"/>
  <c r="R394" i="36"/>
  <c r="O395" i="36"/>
  <c r="S395" i="36" s="1"/>
  <c r="R395" i="36"/>
  <c r="O396" i="36"/>
  <c r="S396" i="36" s="1"/>
  <c r="R396" i="36"/>
  <c r="O397" i="36"/>
  <c r="S397" i="36" s="1"/>
  <c r="R397" i="36"/>
  <c r="O398" i="36"/>
  <c r="S398" i="36" s="1"/>
  <c r="R398" i="36"/>
  <c r="O399" i="36"/>
  <c r="S399" i="36" s="1"/>
  <c r="R399" i="36"/>
  <c r="O400" i="36"/>
  <c r="S400" i="36" s="1"/>
  <c r="R400" i="36"/>
  <c r="O401" i="36"/>
  <c r="S401" i="36" s="1"/>
  <c r="R401" i="36"/>
  <c r="O402" i="36"/>
  <c r="S402" i="36" s="1"/>
  <c r="R402" i="36"/>
  <c r="O403" i="36"/>
  <c r="S403" i="36" s="1"/>
  <c r="R403" i="36"/>
  <c r="O404" i="36"/>
  <c r="K405" i="36"/>
  <c r="L405" i="36"/>
  <c r="M405" i="36"/>
  <c r="N405" i="36"/>
  <c r="H418" i="36"/>
  <c r="P419" i="36"/>
  <c r="O419" i="36"/>
  <c r="O420" i="36"/>
  <c r="S420" i="36" s="1"/>
  <c r="R420" i="36"/>
  <c r="O421" i="36"/>
  <c r="S421" i="36" s="1"/>
  <c r="R421" i="36"/>
  <c r="O422" i="36"/>
  <c r="S422" i="36" s="1"/>
  <c r="R422" i="36"/>
  <c r="O423" i="36"/>
  <c r="S423" i="36" s="1"/>
  <c r="R423" i="36"/>
  <c r="O424" i="36"/>
  <c r="S424" i="36" s="1"/>
  <c r="R424" i="36"/>
  <c r="O425" i="36"/>
  <c r="S425" i="36" s="1"/>
  <c r="R425" i="36"/>
  <c r="O426" i="36"/>
  <c r="S426" i="36" s="1"/>
  <c r="R426" i="36"/>
  <c r="O427" i="36"/>
  <c r="S427" i="36" s="1"/>
  <c r="R427" i="36"/>
  <c r="O428" i="36"/>
  <c r="S428" i="36" s="1"/>
  <c r="R428" i="36"/>
  <c r="O429" i="36"/>
  <c r="S429" i="36" s="1"/>
  <c r="R429" i="36"/>
  <c r="O430" i="36"/>
  <c r="S430" i="36" s="1"/>
  <c r="R430" i="36"/>
  <c r="O431" i="36"/>
  <c r="S431" i="36" s="1"/>
  <c r="R431" i="36"/>
  <c r="O432" i="36"/>
  <c r="K433" i="36"/>
  <c r="L433" i="36"/>
  <c r="M433" i="36"/>
  <c r="N433" i="36"/>
  <c r="M153" i="36"/>
  <c r="M154" i="36"/>
  <c r="M155" i="36"/>
  <c r="M156" i="36"/>
  <c r="M157" i="36"/>
  <c r="M158" i="36"/>
  <c r="P163" i="36"/>
  <c r="P164" i="36"/>
  <c r="T164" i="36" s="1"/>
  <c r="R164" i="36"/>
  <c r="S164" i="36"/>
  <c r="P165" i="36"/>
  <c r="T165" i="36" s="1"/>
  <c r="R165" i="36"/>
  <c r="S165" i="36"/>
  <c r="P166" i="36"/>
  <c r="T166" i="36" s="1"/>
  <c r="R166" i="36"/>
  <c r="S166" i="36"/>
  <c r="P167" i="36"/>
  <c r="T167" i="36" s="1"/>
  <c r="R167" i="36"/>
  <c r="S167" i="36"/>
  <c r="P168" i="36"/>
  <c r="T168" i="36" s="1"/>
  <c r="R168" i="36"/>
  <c r="S168" i="36"/>
  <c r="P169" i="36"/>
  <c r="T169" i="36" s="1"/>
  <c r="R169" i="36"/>
  <c r="S169" i="36"/>
  <c r="P170" i="36"/>
  <c r="T170" i="36" s="1"/>
  <c r="R170" i="36"/>
  <c r="S170" i="36"/>
  <c r="P171" i="36"/>
  <c r="T171" i="36" s="1"/>
  <c r="R171" i="36"/>
  <c r="S171" i="36"/>
  <c r="P172" i="36"/>
  <c r="T172" i="36" s="1"/>
  <c r="R172" i="36"/>
  <c r="S172" i="36"/>
  <c r="P173" i="36"/>
  <c r="T173" i="36" s="1"/>
  <c r="R173" i="36"/>
  <c r="S173" i="36"/>
  <c r="P174" i="36"/>
  <c r="T174" i="36" s="1"/>
  <c r="R174" i="36"/>
  <c r="S174" i="36"/>
  <c r="P175" i="36"/>
  <c r="T175" i="36" s="1"/>
  <c r="R175" i="36"/>
  <c r="S175" i="36"/>
  <c r="P176" i="36"/>
  <c r="H177" i="36"/>
  <c r="J177" i="36"/>
  <c r="K177" i="36"/>
  <c r="L177" i="36"/>
  <c r="M177" i="36"/>
  <c r="N177" i="36"/>
  <c r="O177" i="36"/>
  <c r="H190" i="36"/>
  <c r="O191" i="36"/>
  <c r="O192" i="36"/>
  <c r="S192" i="36" s="1"/>
  <c r="R192" i="36"/>
  <c r="O193" i="36"/>
  <c r="S193" i="36" s="1"/>
  <c r="R193" i="36"/>
  <c r="O194" i="36"/>
  <c r="S194" i="36" s="1"/>
  <c r="R194" i="36"/>
  <c r="O195" i="36"/>
  <c r="S195" i="36" s="1"/>
  <c r="R195" i="36"/>
  <c r="O196" i="36"/>
  <c r="S196" i="36" s="1"/>
  <c r="R196" i="36"/>
  <c r="O197" i="36"/>
  <c r="S197" i="36" s="1"/>
  <c r="R197" i="36"/>
  <c r="O198" i="36"/>
  <c r="S198" i="36" s="1"/>
  <c r="R198" i="36"/>
  <c r="O199" i="36"/>
  <c r="S199" i="36" s="1"/>
  <c r="R199" i="36"/>
  <c r="O200" i="36"/>
  <c r="S200" i="36" s="1"/>
  <c r="R200" i="36"/>
  <c r="O201" i="36"/>
  <c r="S201" i="36" s="1"/>
  <c r="R201" i="36"/>
  <c r="O202" i="36"/>
  <c r="S202" i="36" s="1"/>
  <c r="R202" i="36"/>
  <c r="O203" i="36"/>
  <c r="S203" i="36" s="1"/>
  <c r="R203" i="36"/>
  <c r="O204" i="36"/>
  <c r="K205" i="36"/>
  <c r="L205" i="36"/>
  <c r="M205" i="36"/>
  <c r="N205" i="36"/>
  <c r="H218" i="36"/>
  <c r="P219" i="36"/>
  <c r="O219" i="36"/>
  <c r="O220" i="36"/>
  <c r="S220" i="36" s="1"/>
  <c r="R220" i="36"/>
  <c r="O221" i="36"/>
  <c r="S221" i="36" s="1"/>
  <c r="R221" i="36"/>
  <c r="O222" i="36"/>
  <c r="S222" i="36" s="1"/>
  <c r="R222" i="36"/>
  <c r="O223" i="36"/>
  <c r="S223" i="36" s="1"/>
  <c r="R223" i="36"/>
  <c r="O224" i="36"/>
  <c r="S224" i="36" s="1"/>
  <c r="R224" i="36"/>
  <c r="O225" i="36"/>
  <c r="S225" i="36" s="1"/>
  <c r="R225" i="36"/>
  <c r="O226" i="36"/>
  <c r="S226" i="36" s="1"/>
  <c r="R226" i="36"/>
  <c r="O227" i="36"/>
  <c r="S227" i="36" s="1"/>
  <c r="R227" i="36"/>
  <c r="O228" i="36"/>
  <c r="S228" i="36" s="1"/>
  <c r="R228" i="36"/>
  <c r="O229" i="36"/>
  <c r="S229" i="36" s="1"/>
  <c r="R229" i="36"/>
  <c r="O230" i="36"/>
  <c r="S230" i="36" s="1"/>
  <c r="R230" i="36"/>
  <c r="O231" i="36"/>
  <c r="S231" i="36" s="1"/>
  <c r="R231" i="36"/>
  <c r="P232" i="36"/>
  <c r="R232" i="36" s="1"/>
  <c r="O232" i="36"/>
  <c r="K233" i="36"/>
  <c r="L233" i="36"/>
  <c r="M233" i="36"/>
  <c r="N233" i="36"/>
  <c r="H246" i="36"/>
  <c r="P247" i="36"/>
  <c r="O247" i="36"/>
  <c r="O248" i="36"/>
  <c r="S248" i="36" s="1"/>
  <c r="R248" i="36"/>
  <c r="O249" i="36"/>
  <c r="S249" i="36" s="1"/>
  <c r="R249" i="36"/>
  <c r="O250" i="36"/>
  <c r="S250" i="36" s="1"/>
  <c r="R250" i="36"/>
  <c r="O251" i="36"/>
  <c r="S251" i="36" s="1"/>
  <c r="R251" i="36"/>
  <c r="O252" i="36"/>
  <c r="S252" i="36" s="1"/>
  <c r="R252" i="36"/>
  <c r="O253" i="36"/>
  <c r="S253" i="36" s="1"/>
  <c r="R253" i="36"/>
  <c r="O254" i="36"/>
  <c r="S254" i="36" s="1"/>
  <c r="R254" i="36"/>
  <c r="O255" i="36"/>
  <c r="S255" i="36" s="1"/>
  <c r="R255" i="36"/>
  <c r="O256" i="36"/>
  <c r="S256" i="36" s="1"/>
  <c r="R256" i="36"/>
  <c r="O257" i="36"/>
  <c r="S257" i="36" s="1"/>
  <c r="R257" i="36"/>
  <c r="O258" i="36"/>
  <c r="S258" i="36" s="1"/>
  <c r="R258" i="36"/>
  <c r="O259" i="36"/>
  <c r="S259" i="36" s="1"/>
  <c r="R259" i="36"/>
  <c r="O260" i="36"/>
  <c r="K261" i="36"/>
  <c r="L261" i="36"/>
  <c r="M261" i="36"/>
  <c r="N261" i="36"/>
  <c r="H274" i="36"/>
  <c r="P275" i="36"/>
  <c r="O275" i="36"/>
  <c r="O276" i="36"/>
  <c r="R276" i="36"/>
  <c r="O277" i="36"/>
  <c r="S277" i="36" s="1"/>
  <c r="R277" i="36"/>
  <c r="O278" i="36"/>
  <c r="S278" i="36" s="1"/>
  <c r="R278" i="36"/>
  <c r="O279" i="36"/>
  <c r="S279" i="36" s="1"/>
  <c r="R279" i="36"/>
  <c r="O280" i="36"/>
  <c r="S280" i="36" s="1"/>
  <c r="R280" i="36"/>
  <c r="O281" i="36"/>
  <c r="S281" i="36" s="1"/>
  <c r="R281" i="36"/>
  <c r="O282" i="36"/>
  <c r="S282" i="36" s="1"/>
  <c r="R282" i="36"/>
  <c r="O283" i="36"/>
  <c r="S283" i="36" s="1"/>
  <c r="R283" i="36"/>
  <c r="O284" i="36"/>
  <c r="S284" i="36" s="1"/>
  <c r="R284" i="36"/>
  <c r="O285" i="36"/>
  <c r="S285" i="36" s="1"/>
  <c r="R285" i="36"/>
  <c r="O286" i="36"/>
  <c r="S286" i="36" s="1"/>
  <c r="R286" i="36"/>
  <c r="O287" i="36"/>
  <c r="S287" i="36" s="1"/>
  <c r="R287" i="36"/>
  <c r="P288" i="36"/>
  <c r="O288" i="36"/>
  <c r="K289" i="36"/>
  <c r="L289" i="36"/>
  <c r="M289" i="36"/>
  <c r="N289" i="36"/>
  <c r="E4" i="36"/>
  <c r="W8" i="36"/>
  <c r="G9" i="45"/>
  <c r="R14" i="45"/>
  <c r="R16" i="45"/>
  <c r="R18" i="45"/>
  <c r="R20" i="45"/>
  <c r="R22" i="45"/>
  <c r="R24" i="45"/>
  <c r="R26" i="45"/>
  <c r="R28" i="45"/>
  <c r="R30" i="45"/>
  <c r="R32" i="45"/>
  <c r="R34" i="45"/>
  <c r="R36" i="45"/>
  <c r="R38" i="45"/>
  <c r="R39" i="45"/>
  <c r="R40" i="45"/>
  <c r="R12" i="45"/>
  <c r="B7" i="29"/>
  <c r="I2" i="29"/>
  <c r="I2" i="46"/>
  <c r="M9" i="36"/>
  <c r="N145" i="36"/>
  <c r="M145" i="36"/>
  <c r="L145" i="36"/>
  <c r="K145" i="36"/>
  <c r="O144" i="36"/>
  <c r="R143" i="36"/>
  <c r="O143" i="36"/>
  <c r="S143" i="36" s="1"/>
  <c r="R142" i="36"/>
  <c r="O142" i="36"/>
  <c r="S142" i="36" s="1"/>
  <c r="R141" i="36"/>
  <c r="O141" i="36"/>
  <c r="S141" i="36" s="1"/>
  <c r="R140" i="36"/>
  <c r="O140" i="36"/>
  <c r="S140" i="36" s="1"/>
  <c r="R139" i="36"/>
  <c r="O139" i="36"/>
  <c r="S139" i="36" s="1"/>
  <c r="R138" i="36"/>
  <c r="O138" i="36"/>
  <c r="S138" i="36" s="1"/>
  <c r="R137" i="36"/>
  <c r="O137" i="36"/>
  <c r="S137" i="36" s="1"/>
  <c r="R136" i="36"/>
  <c r="O136" i="36"/>
  <c r="S136" i="36" s="1"/>
  <c r="R135" i="36"/>
  <c r="O135" i="36"/>
  <c r="S135" i="36" s="1"/>
  <c r="R134" i="36"/>
  <c r="O134" i="36"/>
  <c r="S134" i="36" s="1"/>
  <c r="R133" i="36"/>
  <c r="O133" i="36"/>
  <c r="S133" i="36" s="1"/>
  <c r="R132" i="36"/>
  <c r="O132" i="36"/>
  <c r="S132" i="36" s="1"/>
  <c r="O131" i="36"/>
  <c r="P131" i="36"/>
  <c r="R131" i="36" s="1"/>
  <c r="H130" i="36"/>
  <c r="E125" i="36"/>
  <c r="N117" i="36"/>
  <c r="M117" i="36"/>
  <c r="L117" i="36"/>
  <c r="O116" i="36"/>
  <c r="R115" i="36"/>
  <c r="O115" i="36"/>
  <c r="S115" i="36" s="1"/>
  <c r="R114" i="36"/>
  <c r="O114" i="36"/>
  <c r="S114" i="36" s="1"/>
  <c r="R113" i="36"/>
  <c r="O113" i="36"/>
  <c r="S113" i="36" s="1"/>
  <c r="R112" i="36"/>
  <c r="O112" i="36"/>
  <c r="S112" i="36" s="1"/>
  <c r="R111" i="36"/>
  <c r="O111" i="36"/>
  <c r="S111" i="36" s="1"/>
  <c r="R110" i="36"/>
  <c r="O110" i="36"/>
  <c r="S110" i="36" s="1"/>
  <c r="R109" i="36"/>
  <c r="O109" i="36"/>
  <c r="S109" i="36" s="1"/>
  <c r="R108" i="36"/>
  <c r="O108" i="36"/>
  <c r="S108" i="36" s="1"/>
  <c r="R107" i="36"/>
  <c r="O107" i="36"/>
  <c r="S107" i="36" s="1"/>
  <c r="R106" i="36"/>
  <c r="O106" i="36"/>
  <c r="S106" i="36" s="1"/>
  <c r="R105" i="36"/>
  <c r="O105" i="36"/>
  <c r="S105" i="36" s="1"/>
  <c r="R104" i="36"/>
  <c r="O104" i="36"/>
  <c r="S104" i="36" s="1"/>
  <c r="O103" i="36"/>
  <c r="P103" i="36"/>
  <c r="R103" i="36" s="1"/>
  <c r="H102" i="36"/>
  <c r="S20" i="36"/>
  <c r="Q19" i="36"/>
  <c r="R19" i="36" s="1"/>
  <c r="C251" i="46" a="1"/>
  <c r="E309" i="46" a="1"/>
  <c r="E141" i="46" a="1"/>
  <c r="N140" i="46" a="1"/>
  <c r="E311" i="46" a="1"/>
  <c r="P215" i="46" a="1"/>
  <c r="P140" i="46" a="1"/>
  <c r="G215" i="46" a="1"/>
  <c r="C99" i="46" a="1"/>
  <c r="F215" i="46" a="1"/>
  <c r="K315" i="46" a="1"/>
  <c r="K311" i="46" a="1"/>
  <c r="D140" i="46" a="1"/>
  <c r="E140" i="46" a="1"/>
  <c r="P66" i="46" a="1"/>
  <c r="G141" i="46" a="1"/>
  <c r="E216" i="46" a="1"/>
  <c r="D215" i="46" a="1"/>
  <c r="B304" i="46" a="1"/>
  <c r="F216" i="46" a="1"/>
  <c r="D216" i="46" a="1"/>
  <c r="N216" i="46" a="1"/>
  <c r="B79" i="46" a="1"/>
  <c r="E66" i="46" a="1"/>
  <c r="C328" i="46" a="1"/>
  <c r="C97" i="46" a="1"/>
  <c r="G65" i="46" a="1"/>
  <c r="K330" i="46" a="1"/>
  <c r="B154" i="46" a="1"/>
  <c r="E313" i="46" a="1"/>
  <c r="C172" i="46" a="1"/>
  <c r="F140" i="46" a="1"/>
  <c r="N66" i="46" a="1"/>
  <c r="G140" i="46" a="1"/>
  <c r="E215" i="46" a="1"/>
  <c r="D66" i="46" a="1"/>
  <c r="F141" i="46" a="1"/>
  <c r="E315" i="46" a="1"/>
  <c r="K309" i="46" a="1"/>
  <c r="F65" i="46" a="1"/>
  <c r="C174" i="46" a="1"/>
  <c r="N215" i="46" a="1"/>
  <c r="P216" i="46" a="1"/>
  <c r="G216" i="46" a="1"/>
  <c r="B229" i="46" a="1"/>
  <c r="C330" i="46" a="1"/>
  <c r="G491" i="36" l="1"/>
  <c r="G493" i="36" s="1"/>
  <c r="I1861" i="36"/>
  <c r="I1869" i="36"/>
  <c r="I1872" i="36"/>
  <c r="I1873" i="36"/>
  <c r="I1862" i="36"/>
  <c r="I1870" i="36"/>
  <c r="I1865" i="36"/>
  <c r="I1866" i="36"/>
  <c r="I1863" i="36"/>
  <c r="I1871" i="36"/>
  <c r="I1864" i="36"/>
  <c r="I1859" i="36"/>
  <c r="I1860" i="36"/>
  <c r="I1867" i="36"/>
  <c r="I1868" i="36"/>
  <c r="I136" i="36"/>
  <c r="I144" i="36"/>
  <c r="I134" i="36"/>
  <c r="I137" i="36"/>
  <c r="I145" i="36"/>
  <c r="I139" i="36"/>
  <c r="I132" i="36"/>
  <c r="I133" i="36"/>
  <c r="I143" i="36"/>
  <c r="I138" i="36"/>
  <c r="I131" i="36"/>
  <c r="I140" i="36"/>
  <c r="I141" i="36"/>
  <c r="I142" i="36"/>
  <c r="I135" i="36"/>
  <c r="K309" i="46"/>
  <c r="E309" i="46"/>
  <c r="K315" i="46"/>
  <c r="E313" i="46"/>
  <c r="E315" i="46"/>
  <c r="K311" i="46"/>
  <c r="E311" i="46"/>
  <c r="T384" i="46"/>
  <c r="E216" i="46"/>
  <c r="N216" i="46"/>
  <c r="P216" i="46"/>
  <c r="D216" i="46"/>
  <c r="C251" i="46"/>
  <c r="C328" i="46"/>
  <c r="C330" i="46"/>
  <c r="K330" i="46"/>
  <c r="P215" i="46"/>
  <c r="E215" i="46"/>
  <c r="D215" i="46"/>
  <c r="N215" i="46"/>
  <c r="C172" i="46"/>
  <c r="C174" i="46"/>
  <c r="T291" i="46"/>
  <c r="T326" i="46"/>
  <c r="T403" i="46"/>
  <c r="T405" i="46"/>
  <c r="W405" i="46"/>
  <c r="T290" i="46"/>
  <c r="T247" i="46"/>
  <c r="T249" i="46"/>
  <c r="K2106" i="36"/>
  <c r="N2106" i="36"/>
  <c r="L2106" i="36"/>
  <c r="M2106" i="36"/>
  <c r="L2078" i="36"/>
  <c r="K2078" i="36"/>
  <c r="N2078" i="36"/>
  <c r="M2078" i="36"/>
  <c r="I2133" i="36"/>
  <c r="M2134" i="36"/>
  <c r="O2134" i="36"/>
  <c r="N2134" i="36"/>
  <c r="L2134" i="36"/>
  <c r="O2162" i="36"/>
  <c r="N2162" i="36"/>
  <c r="M2162" i="36"/>
  <c r="L2162" i="36"/>
  <c r="K2162" i="36"/>
  <c r="I276" i="36"/>
  <c r="I284" i="36"/>
  <c r="I285" i="36"/>
  <c r="I275" i="36"/>
  <c r="I277" i="36"/>
  <c r="I278" i="36"/>
  <c r="I286" i="36"/>
  <c r="I280" i="36"/>
  <c r="I281" i="36"/>
  <c r="I282" i="36"/>
  <c r="I283" i="36"/>
  <c r="I279" i="36"/>
  <c r="I287" i="36"/>
  <c r="I288" i="36"/>
  <c r="I250" i="36"/>
  <c r="I258" i="36"/>
  <c r="I251" i="36"/>
  <c r="I259" i="36"/>
  <c r="I248" i="36"/>
  <c r="I257" i="36"/>
  <c r="I252" i="36"/>
  <c r="I260" i="36"/>
  <c r="I249" i="36"/>
  <c r="I253" i="36"/>
  <c r="I247" i="36"/>
  <c r="I254" i="36"/>
  <c r="I255" i="36"/>
  <c r="I256" i="36"/>
  <c r="I224" i="36"/>
  <c r="I232" i="36"/>
  <c r="I225" i="36"/>
  <c r="I219" i="36"/>
  <c r="I228" i="36"/>
  <c r="I226" i="36"/>
  <c r="I227" i="36"/>
  <c r="I220" i="36"/>
  <c r="I221" i="36"/>
  <c r="I229" i="36"/>
  <c r="I223" i="36"/>
  <c r="I222" i="36"/>
  <c r="I230" i="36"/>
  <c r="I231" i="36"/>
  <c r="I426" i="36"/>
  <c r="J426" i="36" s="1"/>
  <c r="I420" i="36"/>
  <c r="J420" i="36" s="1"/>
  <c r="I428" i="36"/>
  <c r="J428" i="36" s="1"/>
  <c r="I429" i="36"/>
  <c r="J429" i="36" s="1"/>
  <c r="I422" i="36"/>
  <c r="J422" i="36" s="1"/>
  <c r="I430" i="36"/>
  <c r="J430" i="36" s="1"/>
  <c r="I423" i="36"/>
  <c r="J423" i="36" s="1"/>
  <c r="I431" i="36"/>
  <c r="J431" i="36" s="1"/>
  <c r="I424" i="36"/>
  <c r="J424" i="36" s="1"/>
  <c r="I432" i="36"/>
  <c r="I425" i="36"/>
  <c r="J425" i="36" s="1"/>
  <c r="I419" i="36"/>
  <c r="J419" i="36" s="1"/>
  <c r="I427" i="36"/>
  <c r="J427" i="36" s="1"/>
  <c r="I421" i="36"/>
  <c r="J421" i="36" s="1"/>
  <c r="I392" i="36"/>
  <c r="J392" i="36" s="1"/>
  <c r="I400" i="36"/>
  <c r="J400" i="36" s="1"/>
  <c r="I393" i="36"/>
  <c r="J393" i="36" s="1"/>
  <c r="I401" i="36"/>
  <c r="J401" i="36" s="1"/>
  <c r="I394" i="36"/>
  <c r="J394" i="36" s="1"/>
  <c r="I402" i="36"/>
  <c r="J402" i="36" s="1"/>
  <c r="I398" i="36"/>
  <c r="J398" i="36" s="1"/>
  <c r="I399" i="36"/>
  <c r="J399" i="36" s="1"/>
  <c r="I395" i="36"/>
  <c r="J395" i="36" s="1"/>
  <c r="I403" i="36"/>
  <c r="J403" i="36" s="1"/>
  <c r="I391" i="36"/>
  <c r="J391" i="36" s="1"/>
  <c r="I396" i="36"/>
  <c r="J396" i="36" s="1"/>
  <c r="I404" i="36"/>
  <c r="J404" i="36" s="1"/>
  <c r="I397" i="36"/>
  <c r="J397" i="36" s="1"/>
  <c r="I366" i="36"/>
  <c r="I374" i="36"/>
  <c r="I367" i="36"/>
  <c r="I375" i="36"/>
  <c r="I368" i="36"/>
  <c r="I363" i="36"/>
  <c r="I369" i="36"/>
  <c r="I370" i="36"/>
  <c r="I376" i="36"/>
  <c r="I371" i="36"/>
  <c r="I364" i="36"/>
  <c r="I372" i="36"/>
  <c r="I365" i="36"/>
  <c r="I373" i="36"/>
  <c r="M2050" i="36"/>
  <c r="N2050" i="36"/>
  <c r="L2050" i="36"/>
  <c r="O2050" i="36"/>
  <c r="J2050" i="36"/>
  <c r="K2050" i="36"/>
  <c r="B229" i="46"/>
  <c r="B304" i="46"/>
  <c r="B154" i="46"/>
  <c r="B580" i="36"/>
  <c r="F23" i="29"/>
  <c r="E23" i="29"/>
  <c r="G216" i="46"/>
  <c r="F216" i="46"/>
  <c r="F215" i="46"/>
  <c r="G215" i="46"/>
  <c r="G65" i="46"/>
  <c r="F65" i="46"/>
  <c r="G140" i="46"/>
  <c r="F140" i="46"/>
  <c r="C99" i="46"/>
  <c r="C97" i="46"/>
  <c r="E66" i="46"/>
  <c r="D66" i="46"/>
  <c r="G141" i="46"/>
  <c r="F141" i="46"/>
  <c r="E140" i="46"/>
  <c r="D140" i="46"/>
  <c r="N140" i="46"/>
  <c r="E141" i="46"/>
  <c r="N66" i="46"/>
  <c r="P66" i="46"/>
  <c r="T67" i="46"/>
  <c r="B79" i="46"/>
  <c r="B436" i="36"/>
  <c r="B1012" i="36"/>
  <c r="B148" i="36"/>
  <c r="B724" i="36"/>
  <c r="B9" i="29"/>
  <c r="P2161" i="36"/>
  <c r="P2133" i="36"/>
  <c r="P140" i="46"/>
  <c r="B12" i="29"/>
  <c r="B4" i="36"/>
  <c r="B1444" i="36"/>
  <c r="B17" i="29"/>
  <c r="B1732" i="36"/>
  <c r="B19" i="29"/>
  <c r="B13" i="29"/>
  <c r="B868" i="36"/>
  <c r="B2020" i="36"/>
  <c r="B21" i="29"/>
  <c r="B10" i="29"/>
  <c r="B292" i="36"/>
  <c r="B16" i="29"/>
  <c r="B1300" i="36"/>
  <c r="B1588" i="36"/>
  <c r="B18" i="29"/>
  <c r="B1876" i="36"/>
  <c r="B20" i="29"/>
  <c r="B8" i="29"/>
  <c r="B11" i="29"/>
  <c r="B15" i="29"/>
  <c r="B1156" i="36"/>
  <c r="R2077" i="36"/>
  <c r="P2077" i="36"/>
  <c r="S2076" i="36"/>
  <c r="S2077" i="36" s="1"/>
  <c r="G2049" i="36"/>
  <c r="I2049" i="36" s="1"/>
  <c r="R2132" i="36"/>
  <c r="S2132" i="36"/>
  <c r="R2160" i="36"/>
  <c r="S2160" i="36"/>
  <c r="R2035" i="36"/>
  <c r="S2035" i="36"/>
  <c r="T2035" i="36"/>
  <c r="P2104" i="36"/>
  <c r="R2119" i="36"/>
  <c r="S2119" i="36"/>
  <c r="R2147" i="36"/>
  <c r="S2147" i="36"/>
  <c r="S2161" i="36" s="1"/>
  <c r="B14" i="29"/>
  <c r="O1961" i="36"/>
  <c r="O1962" i="36" s="1"/>
  <c r="P1905" i="36"/>
  <c r="G721" i="36"/>
  <c r="G2017" i="36"/>
  <c r="O837" i="36"/>
  <c r="O838" i="36" s="1"/>
  <c r="S479" i="36"/>
  <c r="O1673" i="36"/>
  <c r="O1674" i="36" s="1"/>
  <c r="O809" i="36"/>
  <c r="O810" i="36" s="1"/>
  <c r="S1947" i="36"/>
  <c r="O377" i="36"/>
  <c r="S1399" i="36"/>
  <c r="P1329" i="36"/>
  <c r="P1330" i="36" s="1"/>
  <c r="O1097" i="36"/>
  <c r="O1098" i="36" s="1"/>
  <c r="S1803" i="36"/>
  <c r="T1891" i="36"/>
  <c r="S1571" i="36"/>
  <c r="O1989" i="36"/>
  <c r="O1990" i="36" s="1"/>
  <c r="S563" i="36"/>
  <c r="S796" i="36"/>
  <c r="O1269" i="36"/>
  <c r="O1270" i="36" s="1"/>
  <c r="G521" i="36"/>
  <c r="S507" i="36"/>
  <c r="O693" i="36"/>
  <c r="O694" i="36" s="1"/>
  <c r="O521" i="36"/>
  <c r="O522" i="36" s="1"/>
  <c r="P520" i="36"/>
  <c r="R520" i="36" s="1"/>
  <c r="S419" i="36"/>
  <c r="O549" i="36"/>
  <c r="O550" i="36" s="1"/>
  <c r="I464" i="36"/>
  <c r="I463" i="36"/>
  <c r="S369" i="36"/>
  <c r="O637" i="36"/>
  <c r="O638" i="36" s="1"/>
  <c r="S707" i="36"/>
  <c r="O1125" i="36"/>
  <c r="O1126" i="36" s="1"/>
  <c r="I751" i="36"/>
  <c r="O925" i="36"/>
  <c r="O926" i="36" s="1"/>
  <c r="G1097" i="36"/>
  <c r="S651" i="36"/>
  <c r="G865" i="36"/>
  <c r="O953" i="36"/>
  <c r="O954" i="36" s="1"/>
  <c r="G1413" i="36"/>
  <c r="P753" i="36"/>
  <c r="P754" i="36" s="1"/>
  <c r="S1087" i="36"/>
  <c r="O1413" i="36"/>
  <c r="O1414" i="36" s="1"/>
  <c r="S1400" i="36"/>
  <c r="G1441" i="36"/>
  <c r="G1269" i="36"/>
  <c r="P1412" i="36"/>
  <c r="P1413" i="36" s="1"/>
  <c r="O1385" i="36"/>
  <c r="O1386" i="36" s="1"/>
  <c r="I1328" i="36"/>
  <c r="I1327" i="36"/>
  <c r="S1227" i="36"/>
  <c r="S1520" i="36"/>
  <c r="O1529" i="36"/>
  <c r="O1530" i="36" s="1"/>
  <c r="S1139" i="36"/>
  <c r="P1096" i="36"/>
  <c r="S1096" i="36" s="1"/>
  <c r="S1055" i="36"/>
  <c r="O1213" i="36"/>
  <c r="O1214" i="36" s="1"/>
  <c r="P1440" i="36"/>
  <c r="R1440" i="36" s="1"/>
  <c r="R1441" i="36" s="1"/>
  <c r="S1777" i="36"/>
  <c r="O1789" i="36"/>
  <c r="O1790" i="36" s="1"/>
  <c r="O1557" i="36"/>
  <c r="O1558" i="36" s="1"/>
  <c r="O1701" i="36"/>
  <c r="O1702" i="36" s="1"/>
  <c r="O1845" i="36"/>
  <c r="O1846" i="36" s="1"/>
  <c r="I1904" i="36"/>
  <c r="I1903" i="36"/>
  <c r="P1473" i="36"/>
  <c r="P1474" i="36" s="1"/>
  <c r="G1673" i="36"/>
  <c r="P1831" i="36"/>
  <c r="P1845" i="36" s="1"/>
  <c r="G1845" i="36"/>
  <c r="S1427" i="36"/>
  <c r="S1715" i="36"/>
  <c r="P1672" i="36"/>
  <c r="R1672" i="36" s="1"/>
  <c r="S1631" i="36"/>
  <c r="I1891" i="36"/>
  <c r="R2003" i="36"/>
  <c r="P2017" i="36"/>
  <c r="O1933" i="36"/>
  <c r="O1934" i="36" s="1"/>
  <c r="I1892" i="36"/>
  <c r="R2016" i="36"/>
  <c r="S2016" i="36"/>
  <c r="G1989" i="36"/>
  <c r="G1933" i="36"/>
  <c r="R1947" i="36"/>
  <c r="S2003" i="36"/>
  <c r="O2017" i="36"/>
  <c r="O2018" i="36" s="1"/>
  <c r="S1891" i="36"/>
  <c r="R1891" i="36"/>
  <c r="P1988" i="36"/>
  <c r="P1932" i="36"/>
  <c r="P1919" i="36"/>
  <c r="P1975" i="36"/>
  <c r="S1975" i="36" s="1"/>
  <c r="P1788" i="36"/>
  <c r="G1817" i="36"/>
  <c r="S1816" i="36"/>
  <c r="G1789" i="36"/>
  <c r="S1844" i="36"/>
  <c r="R1844" i="36"/>
  <c r="I1759" i="36"/>
  <c r="P1817" i="36"/>
  <c r="P1775" i="36"/>
  <c r="O1817" i="36"/>
  <c r="O1818" i="36" s="1"/>
  <c r="P1761" i="36"/>
  <c r="P1762" i="36" s="1"/>
  <c r="P1872" i="36"/>
  <c r="O1873" i="36"/>
  <c r="R1803" i="36"/>
  <c r="R1817" i="36" s="1"/>
  <c r="S1859" i="36"/>
  <c r="Q1747" i="36"/>
  <c r="T1747" i="36" s="1"/>
  <c r="R1859" i="36"/>
  <c r="G1645" i="36"/>
  <c r="G1701" i="36"/>
  <c r="R1659" i="36"/>
  <c r="I1615" i="36"/>
  <c r="P1700" i="36"/>
  <c r="P1701" i="36" s="1"/>
  <c r="S1687" i="36"/>
  <c r="R1687" i="36"/>
  <c r="S1659" i="36"/>
  <c r="P1644" i="36"/>
  <c r="S1644" i="36" s="1"/>
  <c r="P1617" i="36"/>
  <c r="P1618" i="36" s="1"/>
  <c r="O1729" i="36"/>
  <c r="O1730" i="36" s="1"/>
  <c r="O1645" i="36"/>
  <c r="O1646" i="36" s="1"/>
  <c r="Q1603" i="36"/>
  <c r="T1603" i="36" s="1"/>
  <c r="R1515" i="36"/>
  <c r="G1501" i="36"/>
  <c r="S1515" i="36"/>
  <c r="P1500" i="36"/>
  <c r="P1556" i="36"/>
  <c r="G1557" i="36"/>
  <c r="I1471" i="36"/>
  <c r="P1528" i="36"/>
  <c r="P1487" i="36"/>
  <c r="P1584" i="36"/>
  <c r="P1543" i="36"/>
  <c r="O1585" i="36"/>
  <c r="O1586" i="36" s="1"/>
  <c r="O1501" i="36"/>
  <c r="O1502" i="36" s="1"/>
  <c r="T1462" i="36"/>
  <c r="Q1459" i="36"/>
  <c r="R1571" i="36"/>
  <c r="R1371" i="36"/>
  <c r="S1371" i="36"/>
  <c r="G1357" i="36"/>
  <c r="P1356" i="36"/>
  <c r="R1399" i="36"/>
  <c r="P1384" i="36"/>
  <c r="P1343" i="36"/>
  <c r="O1441" i="36"/>
  <c r="O1442" i="36" s="1"/>
  <c r="O1357" i="36"/>
  <c r="O1358" i="36" s="1"/>
  <c r="Q1315" i="36"/>
  <c r="P1297" i="36"/>
  <c r="G1213" i="36"/>
  <c r="P1212" i="36"/>
  <c r="I1184" i="36"/>
  <c r="S1296" i="36"/>
  <c r="R1227" i="36"/>
  <c r="G1297" i="36"/>
  <c r="P1199" i="36"/>
  <c r="P1268" i="36"/>
  <c r="O1241" i="36"/>
  <c r="O1242" i="36" s="1"/>
  <c r="P1185" i="36"/>
  <c r="P1186" i="36" s="1"/>
  <c r="I1183" i="36"/>
  <c r="P1255" i="36"/>
  <c r="O1297" i="36"/>
  <c r="O1298" i="36" s="1"/>
  <c r="S1283" i="36"/>
  <c r="Q1171" i="36"/>
  <c r="T1171" i="36" s="1"/>
  <c r="R1283" i="36"/>
  <c r="R1297" i="36" s="1"/>
  <c r="S995" i="36"/>
  <c r="O981" i="36"/>
  <c r="O982" i="36" s="1"/>
  <c r="S1124" i="36"/>
  <c r="R1124" i="36"/>
  <c r="G1125" i="36"/>
  <c r="P1125" i="36"/>
  <c r="R1083" i="36"/>
  <c r="I1039" i="36"/>
  <c r="S1111" i="36"/>
  <c r="R1111" i="36"/>
  <c r="S1083" i="36"/>
  <c r="P1068" i="36"/>
  <c r="P1069" i="36" s="1"/>
  <c r="G1069" i="36"/>
  <c r="P1041" i="36"/>
  <c r="P1042" i="36" s="1"/>
  <c r="P1152" i="36"/>
  <c r="S1152" i="36" s="1"/>
  <c r="O1153" i="36"/>
  <c r="O1154" i="36" s="1"/>
  <c r="O1069" i="36"/>
  <c r="O1070" i="36" s="1"/>
  <c r="Q1027" i="36"/>
  <c r="R1139" i="36"/>
  <c r="G981" i="36"/>
  <c r="R939" i="36"/>
  <c r="I896" i="36"/>
  <c r="S980" i="36"/>
  <c r="R980" i="36"/>
  <c r="S939" i="36"/>
  <c r="G925" i="36"/>
  <c r="P924" i="36"/>
  <c r="P911" i="36"/>
  <c r="S911" i="36" s="1"/>
  <c r="P897" i="36"/>
  <c r="P898" i="36" s="1"/>
  <c r="I895" i="36"/>
  <c r="P967" i="36"/>
  <c r="P981" i="36" s="1"/>
  <c r="O1009" i="36"/>
  <c r="O1010" i="36" s="1"/>
  <c r="Q883" i="36"/>
  <c r="R995" i="36"/>
  <c r="G781" i="36"/>
  <c r="S795" i="36"/>
  <c r="P780" i="36"/>
  <c r="P836" i="36"/>
  <c r="R795" i="36"/>
  <c r="I752" i="36"/>
  <c r="S864" i="36"/>
  <c r="G837" i="36"/>
  <c r="G809" i="36"/>
  <c r="P767" i="36"/>
  <c r="P865" i="36"/>
  <c r="P823" i="36"/>
  <c r="O865" i="36"/>
  <c r="O866" i="36" s="1"/>
  <c r="S851" i="36"/>
  <c r="O781" i="36"/>
  <c r="O782" i="36" s="1"/>
  <c r="T742" i="36"/>
  <c r="Q739" i="36"/>
  <c r="R851" i="36"/>
  <c r="R865" i="36" s="1"/>
  <c r="R636" i="36"/>
  <c r="S636" i="36"/>
  <c r="R651" i="36"/>
  <c r="I608" i="36"/>
  <c r="G693" i="36"/>
  <c r="G637" i="36"/>
  <c r="P664" i="36"/>
  <c r="P665" i="36" s="1"/>
  <c r="P623" i="36"/>
  <c r="P637" i="36" s="1"/>
  <c r="P692" i="36"/>
  <c r="O665" i="36"/>
  <c r="O666" i="36" s="1"/>
  <c r="P609" i="36"/>
  <c r="P610" i="36" s="1"/>
  <c r="I607" i="36"/>
  <c r="P679" i="36"/>
  <c r="O721" i="36"/>
  <c r="O722" i="36" s="1"/>
  <c r="Q595" i="36"/>
  <c r="R707" i="36"/>
  <c r="G577" i="36"/>
  <c r="G549" i="36"/>
  <c r="R507" i="36"/>
  <c r="P492" i="36"/>
  <c r="S492" i="36" s="1"/>
  <c r="P548" i="36"/>
  <c r="P576" i="36"/>
  <c r="R576" i="36" s="1"/>
  <c r="P535" i="36"/>
  <c r="O577" i="36"/>
  <c r="O578" i="36" s="1"/>
  <c r="P465" i="36"/>
  <c r="P466" i="36" s="1"/>
  <c r="O493" i="36"/>
  <c r="O494" i="36" s="1"/>
  <c r="Q451" i="36"/>
  <c r="R563" i="36"/>
  <c r="O205" i="36"/>
  <c r="K206" i="36" s="1"/>
  <c r="O261" i="36"/>
  <c r="O405" i="36"/>
  <c r="O289" i="36"/>
  <c r="O349" i="36"/>
  <c r="P260" i="36"/>
  <c r="S260" i="36" s="1"/>
  <c r="G261" i="36"/>
  <c r="S219" i="36"/>
  <c r="S276" i="36"/>
  <c r="S363" i="36"/>
  <c r="G349" i="36"/>
  <c r="P404" i="36"/>
  <c r="G405" i="36"/>
  <c r="P348" i="36"/>
  <c r="R363" i="36"/>
  <c r="I320" i="36"/>
  <c r="P335" i="36"/>
  <c r="S335" i="36" s="1"/>
  <c r="P321" i="36"/>
  <c r="P322" i="36" s="1"/>
  <c r="I319" i="36"/>
  <c r="P391" i="36"/>
  <c r="O433" i="36"/>
  <c r="Q307" i="36"/>
  <c r="T307" i="36" s="1"/>
  <c r="R419" i="36"/>
  <c r="G233" i="36"/>
  <c r="G289" i="36"/>
  <c r="S288" i="36"/>
  <c r="G205" i="36"/>
  <c r="R288" i="36"/>
  <c r="S247" i="36"/>
  <c r="R247" i="36"/>
  <c r="S232" i="36"/>
  <c r="P204" i="36"/>
  <c r="P233" i="36"/>
  <c r="P191" i="36"/>
  <c r="R275" i="36"/>
  <c r="O233" i="36"/>
  <c r="P177" i="36"/>
  <c r="P178" i="36" s="1"/>
  <c r="P289" i="36"/>
  <c r="R219" i="36"/>
  <c r="R233" i="36" s="1"/>
  <c r="S275" i="36"/>
  <c r="Q163" i="36"/>
  <c r="P144" i="36"/>
  <c r="O145" i="36"/>
  <c r="O146" i="36" s="1"/>
  <c r="G117" i="36"/>
  <c r="O117" i="36"/>
  <c r="K118" i="36" s="1"/>
  <c r="S131" i="36"/>
  <c r="S103" i="36"/>
  <c r="E291" i="46" a="1"/>
  <c r="P291" i="46" a="1"/>
  <c r="D290" i="46" a="1"/>
  <c r="F290" i="46" a="1"/>
  <c r="K386" i="46" a="1"/>
  <c r="K405" i="46" a="1"/>
  <c r="N141" i="46" a="1"/>
  <c r="D67" i="46" a="1"/>
  <c r="E390" i="46" a="1"/>
  <c r="C247" i="46" a="1"/>
  <c r="E67" i="46" a="1"/>
  <c r="B379" i="46" a="1"/>
  <c r="N67" i="46" a="1"/>
  <c r="D141" i="46" a="1"/>
  <c r="F291" i="46" a="1"/>
  <c r="G290" i="46" a="1"/>
  <c r="C405" i="46" a="1"/>
  <c r="E290" i="46" a="1"/>
  <c r="K390" i="46" a="1"/>
  <c r="C326" i="46" a="1"/>
  <c r="K384" i="46" a="1"/>
  <c r="G291" i="46" a="1"/>
  <c r="H1080" i="46" a="1"/>
  <c r="E386" i="46" a="1"/>
  <c r="C403" i="46" a="1"/>
  <c r="N291" i="46" a="1"/>
  <c r="P290" i="46" a="1"/>
  <c r="H1074" i="46" a="1"/>
  <c r="E384" i="46" a="1"/>
  <c r="E388" i="46" a="1"/>
  <c r="D291" i="46" a="1"/>
  <c r="C249" i="46" a="1"/>
  <c r="P67" i="46" a="1"/>
  <c r="P141" i="46" a="1"/>
  <c r="N290" i="46" a="1"/>
  <c r="N2018" i="36" l="1"/>
  <c r="L178" i="36"/>
  <c r="L2018" i="36"/>
  <c r="K578" i="36"/>
  <c r="M1214" i="36"/>
  <c r="N1242" i="36"/>
  <c r="M1298" i="36"/>
  <c r="N1414" i="36"/>
  <c r="N1530" i="36"/>
  <c r="M1818" i="36"/>
  <c r="N550" i="36"/>
  <c r="N1818" i="36"/>
  <c r="E388" i="46"/>
  <c r="K386" i="46"/>
  <c r="K384" i="46"/>
  <c r="E386" i="46"/>
  <c r="E384" i="46"/>
  <c r="E390" i="46"/>
  <c r="K390" i="46"/>
  <c r="B379" i="46"/>
  <c r="T459" i="46"/>
  <c r="C326" i="46"/>
  <c r="P291" i="46"/>
  <c r="D291" i="46"/>
  <c r="N291" i="46"/>
  <c r="E291" i="46"/>
  <c r="F291" i="46"/>
  <c r="G291" i="46"/>
  <c r="C249" i="46"/>
  <c r="C247" i="46"/>
  <c r="K405" i="46"/>
  <c r="C405" i="46"/>
  <c r="P290" i="46"/>
  <c r="N290" i="46"/>
  <c r="D290" i="46"/>
  <c r="E290" i="46"/>
  <c r="G290" i="46"/>
  <c r="F290" i="46"/>
  <c r="C403" i="46"/>
  <c r="T401" i="46"/>
  <c r="T366" i="46"/>
  <c r="T324" i="46"/>
  <c r="T322" i="46"/>
  <c r="W480" i="46"/>
  <c r="T480" i="46"/>
  <c r="T365" i="46"/>
  <c r="T478" i="46"/>
  <c r="S2056" i="36"/>
  <c r="M2018" i="36"/>
  <c r="L1962" i="36"/>
  <c r="K1846" i="36"/>
  <c r="K1818" i="36"/>
  <c r="L1730" i="36"/>
  <c r="N1702" i="36"/>
  <c r="M1702" i="36"/>
  <c r="M1502" i="36"/>
  <c r="K1502" i="36"/>
  <c r="N1502" i="36"/>
  <c r="K1414" i="36"/>
  <c r="K1270" i="36"/>
  <c r="L1242" i="36"/>
  <c r="M1242" i="36"/>
  <c r="K1214" i="36"/>
  <c r="L1098" i="36"/>
  <c r="K926" i="36"/>
  <c r="K810" i="36"/>
  <c r="L694" i="36"/>
  <c r="K694" i="36"/>
  <c r="M550" i="36"/>
  <c r="N494" i="36"/>
  <c r="J432" i="36"/>
  <c r="K2018" i="36"/>
  <c r="K1990" i="36"/>
  <c r="L1990" i="36"/>
  <c r="N1990" i="36"/>
  <c r="M1990" i="36"/>
  <c r="K1962" i="36"/>
  <c r="M1962" i="36"/>
  <c r="N1962" i="36"/>
  <c r="M1934" i="36"/>
  <c r="N1934" i="36"/>
  <c r="K1934" i="36"/>
  <c r="L1934" i="36"/>
  <c r="L1846" i="36"/>
  <c r="M1846" i="36"/>
  <c r="N1846" i="36"/>
  <c r="L1818" i="36"/>
  <c r="M1790" i="36"/>
  <c r="N1790" i="36"/>
  <c r="K1790" i="36"/>
  <c r="L1790" i="36"/>
  <c r="M1730" i="36"/>
  <c r="N1730" i="36"/>
  <c r="K1730" i="36"/>
  <c r="K1702" i="36"/>
  <c r="L1702" i="36"/>
  <c r="N1674" i="36"/>
  <c r="L1674" i="36"/>
  <c r="M1674" i="36"/>
  <c r="K1674" i="36"/>
  <c r="K1646" i="36"/>
  <c r="L1646" i="36"/>
  <c r="M1646" i="36"/>
  <c r="N1646" i="36"/>
  <c r="K1586" i="36"/>
  <c r="L1586" i="36"/>
  <c r="M1586" i="36"/>
  <c r="N1586" i="36"/>
  <c r="M1558" i="36"/>
  <c r="N1558" i="36"/>
  <c r="L1558" i="36"/>
  <c r="K1558" i="36"/>
  <c r="K1530" i="36"/>
  <c r="L1530" i="36"/>
  <c r="M1530" i="36"/>
  <c r="L1502" i="36"/>
  <c r="L1442" i="36"/>
  <c r="M1442" i="36"/>
  <c r="N1442" i="36"/>
  <c r="K1442" i="36"/>
  <c r="L1414" i="36"/>
  <c r="M1414" i="36"/>
  <c r="N1386" i="36"/>
  <c r="M1386" i="36"/>
  <c r="L1386" i="36"/>
  <c r="K1386" i="36"/>
  <c r="K1358" i="36"/>
  <c r="L1358" i="36"/>
  <c r="M1358" i="36"/>
  <c r="N1358" i="36"/>
  <c r="K1298" i="36"/>
  <c r="N1298" i="36"/>
  <c r="L1298" i="36"/>
  <c r="M1270" i="36"/>
  <c r="N1270" i="36"/>
  <c r="L1270" i="36"/>
  <c r="K1242" i="36"/>
  <c r="L1214" i="36"/>
  <c r="N1214" i="36"/>
  <c r="L1154" i="36"/>
  <c r="M1154" i="36"/>
  <c r="N1154" i="36"/>
  <c r="K1154" i="36"/>
  <c r="K1126" i="36"/>
  <c r="L1126" i="36"/>
  <c r="M1126" i="36"/>
  <c r="N1126" i="36"/>
  <c r="N1098" i="36"/>
  <c r="K1098" i="36"/>
  <c r="M1098" i="36"/>
  <c r="K1070" i="36"/>
  <c r="L1070" i="36"/>
  <c r="M1070" i="36"/>
  <c r="N1070" i="36"/>
  <c r="M1010" i="36"/>
  <c r="N1010" i="36"/>
  <c r="K1010" i="36"/>
  <c r="L1010" i="36"/>
  <c r="M982" i="36"/>
  <c r="N982" i="36"/>
  <c r="K982" i="36"/>
  <c r="L982" i="36"/>
  <c r="K954" i="36"/>
  <c r="L954" i="36"/>
  <c r="M954" i="36"/>
  <c r="N954" i="36"/>
  <c r="M926" i="36"/>
  <c r="N926" i="36"/>
  <c r="L926" i="36"/>
  <c r="L866" i="36"/>
  <c r="M866" i="36"/>
  <c r="K866" i="36"/>
  <c r="N866" i="36"/>
  <c r="K838" i="36"/>
  <c r="L838" i="36"/>
  <c r="M838" i="36"/>
  <c r="N838" i="36"/>
  <c r="N810" i="36"/>
  <c r="L810" i="36"/>
  <c r="M810" i="36"/>
  <c r="K782" i="36"/>
  <c r="L782" i="36"/>
  <c r="M782" i="36"/>
  <c r="N782" i="36"/>
  <c r="N722" i="36"/>
  <c r="K722" i="36"/>
  <c r="M722" i="36"/>
  <c r="L722" i="36"/>
  <c r="M694" i="36"/>
  <c r="N694" i="36"/>
  <c r="K666" i="36"/>
  <c r="L666" i="36"/>
  <c r="M666" i="36"/>
  <c r="N666" i="36"/>
  <c r="N638" i="36"/>
  <c r="K638" i="36"/>
  <c r="L638" i="36"/>
  <c r="M638" i="36"/>
  <c r="L578" i="36"/>
  <c r="M578" i="36"/>
  <c r="N578" i="36"/>
  <c r="K550" i="36"/>
  <c r="L550" i="36"/>
  <c r="N522" i="36"/>
  <c r="L522" i="36"/>
  <c r="M522" i="36"/>
  <c r="K522" i="36"/>
  <c r="K494" i="36"/>
  <c r="L494" i="36"/>
  <c r="M494" i="36"/>
  <c r="S2140" i="36"/>
  <c r="N350" i="36"/>
  <c r="M350" i="36"/>
  <c r="L350" i="36"/>
  <c r="O350" i="36"/>
  <c r="K350" i="36"/>
  <c r="O434" i="36"/>
  <c r="N434" i="36"/>
  <c r="M434" i="36"/>
  <c r="L434" i="36"/>
  <c r="K434" i="36"/>
  <c r="O406" i="36"/>
  <c r="L406" i="36"/>
  <c r="N406" i="36"/>
  <c r="M406" i="36"/>
  <c r="K406" i="36"/>
  <c r="O378" i="36"/>
  <c r="M378" i="36"/>
  <c r="L378" i="36"/>
  <c r="N378" i="36"/>
  <c r="K378" i="36"/>
  <c r="N290" i="36"/>
  <c r="L290" i="36"/>
  <c r="M290" i="36"/>
  <c r="O290" i="36"/>
  <c r="K290" i="36"/>
  <c r="N262" i="36"/>
  <c r="M262" i="36"/>
  <c r="O262" i="36"/>
  <c r="L262" i="36"/>
  <c r="K262" i="36"/>
  <c r="O234" i="36"/>
  <c r="M234" i="36"/>
  <c r="N234" i="36"/>
  <c r="L234" i="36"/>
  <c r="K234" i="36"/>
  <c r="N206" i="36"/>
  <c r="M206" i="36"/>
  <c r="L206" i="36"/>
  <c r="O206" i="36"/>
  <c r="M146" i="36"/>
  <c r="L146" i="36"/>
  <c r="K146" i="36"/>
  <c r="N146" i="36"/>
  <c r="O118" i="36"/>
  <c r="N118" i="36"/>
  <c r="M118" i="36"/>
  <c r="L118" i="36"/>
  <c r="M1474" i="36"/>
  <c r="J1762" i="36"/>
  <c r="L898" i="36"/>
  <c r="J754" i="36"/>
  <c r="L322" i="36"/>
  <c r="P1906" i="36"/>
  <c r="O1906" i="36"/>
  <c r="N1906" i="36"/>
  <c r="M1906" i="36"/>
  <c r="K1906" i="36"/>
  <c r="J1906" i="36"/>
  <c r="L1906" i="36"/>
  <c r="K1762" i="36"/>
  <c r="L1762" i="36"/>
  <c r="O1762" i="36"/>
  <c r="M1762" i="36"/>
  <c r="N1762" i="36"/>
  <c r="M1618" i="36"/>
  <c r="N1618" i="36"/>
  <c r="O1618" i="36"/>
  <c r="J1618" i="36"/>
  <c r="K1618" i="36"/>
  <c r="L1618" i="36"/>
  <c r="O1474" i="36"/>
  <c r="J1474" i="36"/>
  <c r="K1474" i="36"/>
  <c r="L1474" i="36"/>
  <c r="N1474" i="36"/>
  <c r="K1330" i="36"/>
  <c r="N1330" i="36"/>
  <c r="L1330" i="36"/>
  <c r="M1330" i="36"/>
  <c r="O1330" i="36"/>
  <c r="J1330" i="36"/>
  <c r="N1186" i="36"/>
  <c r="O1186" i="36"/>
  <c r="J1186" i="36"/>
  <c r="K1186" i="36"/>
  <c r="L1186" i="36"/>
  <c r="M1186" i="36"/>
  <c r="O1042" i="36"/>
  <c r="J1042" i="36"/>
  <c r="K1042" i="36"/>
  <c r="L1042" i="36"/>
  <c r="M1042" i="36"/>
  <c r="N1042" i="36"/>
  <c r="M898" i="36"/>
  <c r="N898" i="36"/>
  <c r="O898" i="36"/>
  <c r="K898" i="36"/>
  <c r="J898" i="36"/>
  <c r="K754" i="36"/>
  <c r="M754" i="36"/>
  <c r="N754" i="36"/>
  <c r="O754" i="36"/>
  <c r="L754" i="36"/>
  <c r="K610" i="36"/>
  <c r="L610" i="36"/>
  <c r="M610" i="36"/>
  <c r="N610" i="36"/>
  <c r="O610" i="36"/>
  <c r="J610" i="36"/>
  <c r="N466" i="36"/>
  <c r="O466" i="36"/>
  <c r="M466" i="36"/>
  <c r="J466" i="36"/>
  <c r="L466" i="36"/>
  <c r="K466" i="36"/>
  <c r="J322" i="36"/>
  <c r="K322" i="36"/>
  <c r="M322" i="36"/>
  <c r="O322" i="36"/>
  <c r="N322" i="36"/>
  <c r="J178" i="36"/>
  <c r="N178" i="36"/>
  <c r="O178" i="36"/>
  <c r="M178" i="36"/>
  <c r="K178" i="36"/>
  <c r="H1080" i="46"/>
  <c r="H1074" i="46"/>
  <c r="E67" i="46"/>
  <c r="D67" i="46"/>
  <c r="P67" i="46"/>
  <c r="N67" i="46"/>
  <c r="T68" i="46"/>
  <c r="T142" i="46"/>
  <c r="T217" i="46" s="1"/>
  <c r="P141" i="46"/>
  <c r="D141" i="46"/>
  <c r="N141" i="46"/>
  <c r="S1817" i="36"/>
  <c r="S1796" i="36" s="1"/>
  <c r="R2161" i="36"/>
  <c r="S493" i="36"/>
  <c r="R2104" i="36"/>
  <c r="R2105" i="36" s="1"/>
  <c r="S2104" i="36"/>
  <c r="S2105" i="36" s="1"/>
  <c r="R2049" i="36"/>
  <c r="S2048" i="36"/>
  <c r="S2049" i="36" s="1"/>
  <c r="T2048" i="36"/>
  <c r="T2049" i="36" s="1"/>
  <c r="S2133" i="36"/>
  <c r="S2112" i="36" s="1"/>
  <c r="R2133" i="36"/>
  <c r="P2105" i="36"/>
  <c r="Q2049" i="36"/>
  <c r="P521" i="36"/>
  <c r="R1831" i="36"/>
  <c r="R1845" i="36" s="1"/>
  <c r="P720" i="36"/>
  <c r="R720" i="36" s="1"/>
  <c r="R721" i="36" s="1"/>
  <c r="S1831" i="36"/>
  <c r="S1845" i="36" s="1"/>
  <c r="S1824" i="36" s="1"/>
  <c r="S1440" i="36"/>
  <c r="S1441" i="36" s="1"/>
  <c r="S520" i="36"/>
  <c r="S521" i="36" s="1"/>
  <c r="R1125" i="36"/>
  <c r="P1441" i="36"/>
  <c r="S1645" i="36"/>
  <c r="R1096" i="36"/>
  <c r="R1097" i="36" s="1"/>
  <c r="P1097" i="36"/>
  <c r="R1412" i="36"/>
  <c r="R1413" i="36" s="1"/>
  <c r="P1213" i="36"/>
  <c r="P693" i="36"/>
  <c r="P549" i="36"/>
  <c r="S1153" i="36"/>
  <c r="Q464" i="36"/>
  <c r="T464" i="36" s="1"/>
  <c r="Q1904" i="36"/>
  <c r="T1904" i="36" s="1"/>
  <c r="T1905" i="36" s="1"/>
  <c r="S1412" i="36"/>
  <c r="S1413" i="36" s="1"/>
  <c r="S1392" i="36" s="1"/>
  <c r="G665" i="36"/>
  <c r="P1933" i="36"/>
  <c r="G465" i="36"/>
  <c r="I465" i="36" s="1"/>
  <c r="Q1184" i="36"/>
  <c r="T1184" i="36" s="1"/>
  <c r="T1185" i="36" s="1"/>
  <c r="R2017" i="36"/>
  <c r="Q176" i="36"/>
  <c r="Q177" i="36" s="1"/>
  <c r="P1673" i="36"/>
  <c r="G1185" i="36"/>
  <c r="I1185" i="36" s="1"/>
  <c r="S1672" i="36"/>
  <c r="S1673" i="36" s="1"/>
  <c r="R1673" i="36"/>
  <c r="P405" i="36"/>
  <c r="P205" i="36"/>
  <c r="S1125" i="36"/>
  <c r="S1104" i="36" s="1"/>
  <c r="P349" i="36"/>
  <c r="P781" i="36"/>
  <c r="G177" i="36"/>
  <c r="I177" i="36" s="1"/>
  <c r="G953" i="36"/>
  <c r="P952" i="36"/>
  <c r="P953" i="36" s="1"/>
  <c r="S1487" i="36"/>
  <c r="P1501" i="36"/>
  <c r="S865" i="36"/>
  <c r="S844" i="36" s="1"/>
  <c r="G1529" i="36"/>
  <c r="R1975" i="36"/>
  <c r="R1919" i="36"/>
  <c r="S2017" i="36"/>
  <c r="S1996" i="36" s="1"/>
  <c r="R1932" i="36"/>
  <c r="S1932" i="36"/>
  <c r="G1961" i="36"/>
  <c r="G1905" i="36"/>
  <c r="I1905" i="36" s="1"/>
  <c r="S1919" i="36"/>
  <c r="R1988" i="36"/>
  <c r="S1988" i="36"/>
  <c r="S1989" i="36" s="1"/>
  <c r="P1989" i="36"/>
  <c r="P1960" i="36"/>
  <c r="R1872" i="36"/>
  <c r="R1873" i="36" s="1"/>
  <c r="S1872" i="36"/>
  <c r="S1873" i="36" s="1"/>
  <c r="P1873" i="36"/>
  <c r="R1775" i="36"/>
  <c r="S1775" i="36"/>
  <c r="R1788" i="36"/>
  <c r="S1788" i="36"/>
  <c r="P1789" i="36"/>
  <c r="R1747" i="36"/>
  <c r="S1747" i="36"/>
  <c r="G1873" i="36"/>
  <c r="G1729" i="36"/>
  <c r="R1603" i="36"/>
  <c r="S1603" i="36"/>
  <c r="S1700" i="36"/>
  <c r="S1701" i="36" s="1"/>
  <c r="S1680" i="36" s="1"/>
  <c r="R1700" i="36"/>
  <c r="R1701" i="36" s="1"/>
  <c r="P1728" i="36"/>
  <c r="R1644" i="36"/>
  <c r="R1645" i="36" s="1"/>
  <c r="P1645" i="36"/>
  <c r="R1584" i="36"/>
  <c r="R1585" i="36" s="1"/>
  <c r="S1584" i="36"/>
  <c r="S1585" i="36" s="1"/>
  <c r="R1528" i="36"/>
  <c r="R1529" i="36" s="1"/>
  <c r="S1528" i="36"/>
  <c r="S1529" i="36" s="1"/>
  <c r="P1529" i="36"/>
  <c r="R1543" i="36"/>
  <c r="S1543" i="36"/>
  <c r="S1556" i="36"/>
  <c r="R1556" i="36"/>
  <c r="P1585" i="36"/>
  <c r="G1585" i="36"/>
  <c r="R1487" i="36"/>
  <c r="R1500" i="36"/>
  <c r="S1500" i="36"/>
  <c r="R1459" i="36"/>
  <c r="T1459" i="36"/>
  <c r="S1459" i="36"/>
  <c r="P1557" i="36"/>
  <c r="S1384" i="36"/>
  <c r="S1385" i="36" s="1"/>
  <c r="R1384" i="36"/>
  <c r="R1385" i="36" s="1"/>
  <c r="P1385" i="36"/>
  <c r="Q1328" i="36"/>
  <c r="R1343" i="36"/>
  <c r="P1357" i="36"/>
  <c r="G1385" i="36"/>
  <c r="S1343" i="36"/>
  <c r="T1315" i="36"/>
  <c r="R1315" i="36"/>
  <c r="S1315" i="36"/>
  <c r="R1356" i="36"/>
  <c r="S1356" i="36"/>
  <c r="G1329" i="36"/>
  <c r="I1329" i="36" s="1"/>
  <c r="R1171" i="36"/>
  <c r="S1171" i="36"/>
  <c r="S1268" i="36"/>
  <c r="R1268" i="36"/>
  <c r="P1240" i="36"/>
  <c r="R1199" i="36"/>
  <c r="R1212" i="36"/>
  <c r="S1212" i="36"/>
  <c r="S1255" i="36"/>
  <c r="R1255" i="36"/>
  <c r="G1241" i="36"/>
  <c r="P1269" i="36"/>
  <c r="S1297" i="36"/>
  <c r="S1276" i="36" s="1"/>
  <c r="S1199" i="36"/>
  <c r="G1009" i="36"/>
  <c r="G1153" i="36"/>
  <c r="R1027" i="36"/>
  <c r="S1027" i="36"/>
  <c r="R1068" i="36"/>
  <c r="R1069" i="36" s="1"/>
  <c r="S1097" i="36"/>
  <c r="R1152" i="36"/>
  <c r="R1153" i="36" s="1"/>
  <c r="T1027" i="36"/>
  <c r="S1068" i="36"/>
  <c r="S1069" i="36" s="1"/>
  <c r="S1048" i="36" s="1"/>
  <c r="P1153" i="36"/>
  <c r="G897" i="36"/>
  <c r="I897" i="36" s="1"/>
  <c r="Q896" i="36"/>
  <c r="Q897" i="36" s="1"/>
  <c r="R883" i="36"/>
  <c r="S883" i="36"/>
  <c r="R924" i="36"/>
  <c r="S924" i="36"/>
  <c r="S925" i="36" s="1"/>
  <c r="T883" i="36"/>
  <c r="S967" i="36"/>
  <c r="S981" i="36" s="1"/>
  <c r="S960" i="36" s="1"/>
  <c r="R967" i="36"/>
  <c r="R981" i="36" s="1"/>
  <c r="R911" i="36"/>
  <c r="P925" i="36"/>
  <c r="P1008" i="36"/>
  <c r="P1009" i="36" s="1"/>
  <c r="S823" i="36"/>
  <c r="R823" i="36"/>
  <c r="G753" i="36"/>
  <c r="I753" i="36" s="1"/>
  <c r="R739" i="36"/>
  <c r="T739" i="36"/>
  <c r="S739" i="36"/>
  <c r="Q752" i="36"/>
  <c r="R767" i="36"/>
  <c r="P808" i="36"/>
  <c r="P809" i="36" s="1"/>
  <c r="P837" i="36"/>
  <c r="S836" i="36"/>
  <c r="R836" i="36"/>
  <c r="R780" i="36"/>
  <c r="S780" i="36"/>
  <c r="S767" i="36"/>
  <c r="S692" i="36"/>
  <c r="R692" i="36"/>
  <c r="R664" i="36"/>
  <c r="R665" i="36" s="1"/>
  <c r="S664" i="36"/>
  <c r="S665" i="36" s="1"/>
  <c r="S644" i="36" s="1"/>
  <c r="Q608" i="36"/>
  <c r="R595" i="36"/>
  <c r="S595" i="36"/>
  <c r="G609" i="36"/>
  <c r="I609" i="36" s="1"/>
  <c r="T595" i="36"/>
  <c r="S679" i="36"/>
  <c r="R679" i="36"/>
  <c r="R623" i="36"/>
  <c r="R637" i="36" s="1"/>
  <c r="S623" i="36"/>
  <c r="S637" i="36" s="1"/>
  <c r="S616" i="36" s="1"/>
  <c r="R535" i="36"/>
  <c r="S535" i="36"/>
  <c r="P577" i="36"/>
  <c r="R492" i="36"/>
  <c r="R493" i="36" s="1"/>
  <c r="T451" i="36"/>
  <c r="R451" i="36"/>
  <c r="S451" i="36"/>
  <c r="P493" i="36"/>
  <c r="S576" i="36"/>
  <c r="S577" i="36" s="1"/>
  <c r="R577" i="36"/>
  <c r="S548" i="36"/>
  <c r="R548" i="36"/>
  <c r="R521" i="36"/>
  <c r="R260" i="36"/>
  <c r="R261" i="36" s="1"/>
  <c r="P261" i="36"/>
  <c r="S233" i="36"/>
  <c r="S212" i="36" s="1"/>
  <c r="R289" i="36"/>
  <c r="G433" i="36"/>
  <c r="P376" i="36"/>
  <c r="R335" i="36"/>
  <c r="Q320" i="36"/>
  <c r="R348" i="36"/>
  <c r="S348" i="36"/>
  <c r="S349" i="36" s="1"/>
  <c r="R307" i="36"/>
  <c r="S307" i="36"/>
  <c r="G321" i="36"/>
  <c r="I321" i="36" s="1"/>
  <c r="G377" i="36"/>
  <c r="S391" i="36"/>
  <c r="R391" i="36"/>
  <c r="S404" i="36"/>
  <c r="R404" i="36"/>
  <c r="P432" i="36"/>
  <c r="R191" i="36"/>
  <c r="S191" i="36"/>
  <c r="S289" i="36"/>
  <c r="S268" i="36" s="1"/>
  <c r="R163" i="36"/>
  <c r="S163" i="36"/>
  <c r="T163" i="36"/>
  <c r="S261" i="36"/>
  <c r="R204" i="36"/>
  <c r="S204" i="36"/>
  <c r="P116" i="36"/>
  <c r="R116" i="36" s="1"/>
  <c r="R117" i="36" s="1"/>
  <c r="G145" i="36"/>
  <c r="R144" i="36"/>
  <c r="R145" i="36" s="1"/>
  <c r="P145" i="36"/>
  <c r="S144" i="36"/>
  <c r="S145" i="36" s="1"/>
  <c r="H478" i="46" a="1"/>
  <c r="H701" i="46" a="1"/>
  <c r="H926" i="46" a="1"/>
  <c r="H405" i="46" a="1"/>
  <c r="H997" i="46" a="1"/>
  <c r="K480" i="46" a="1"/>
  <c r="C401" i="46" a="1"/>
  <c r="G366" i="46" a="1"/>
  <c r="H555" i="46" a="1"/>
  <c r="N366" i="46" a="1"/>
  <c r="H1003" i="46" a="1"/>
  <c r="E142" i="46" a="1"/>
  <c r="C478" i="46" a="1"/>
  <c r="E366" i="46" a="1"/>
  <c r="H324" i="46" a="1"/>
  <c r="H553" i="46" a="1"/>
  <c r="H703" i="46" a="1"/>
  <c r="F366" i="46" a="1"/>
  <c r="P68" i="46" a="1"/>
  <c r="D142" i="46" a="1"/>
  <c r="H849" i="46" a="1"/>
  <c r="N68" i="46" a="1"/>
  <c r="D217" i="46" a="1"/>
  <c r="D365" i="46" a="1"/>
  <c r="N217" i="46" a="1"/>
  <c r="E461" i="46" a="1"/>
  <c r="H1005" i="46" a="1"/>
  <c r="D68" i="46" a="1"/>
  <c r="P217" i="46" a="1"/>
  <c r="D366" i="46" a="1"/>
  <c r="S2026" i="36" a="1"/>
  <c r="N142" i="46" a="1"/>
  <c r="B454" i="46" a="1"/>
  <c r="S2027" i="36" a="1"/>
  <c r="E465" i="46" a="1"/>
  <c r="F365" i="46" a="1"/>
  <c r="H930" i="46" a="1"/>
  <c r="E68" i="46" a="1"/>
  <c r="N365" i="46" a="1"/>
  <c r="H30" i="46" a="1"/>
  <c r="H255" i="46" a="1"/>
  <c r="H780" i="46" a="1"/>
  <c r="H326" i="46" a="1"/>
  <c r="H928" i="46" a="1"/>
  <c r="H105" i="46" a="1"/>
  <c r="P142" i="46" a="1"/>
  <c r="H622" i="46" a="1"/>
  <c r="H776" i="46" a="1"/>
  <c r="E365" i="46" a="1"/>
  <c r="K465" i="46" a="1"/>
  <c r="H851" i="46" a="1"/>
  <c r="E459" i="46" a="1"/>
  <c r="F142" i="46" a="1"/>
  <c r="P365" i="46" a="1"/>
  <c r="H1076" i="46" a="1"/>
  <c r="H705" i="46" a="1"/>
  <c r="H630" i="46" a="1"/>
  <c r="H549" i="46" a="1"/>
  <c r="C480" i="46" a="1"/>
  <c r="H474" i="46" a="1"/>
  <c r="K461" i="46" a="1"/>
  <c r="E1072" i="46" a="1"/>
  <c r="H101" i="46" a="1"/>
  <c r="K459" i="46" a="1"/>
  <c r="H103" i="46" a="1"/>
  <c r="F217" i="46" a="1"/>
  <c r="P366" i="46" a="1"/>
  <c r="H551" i="46" a="1"/>
  <c r="G142" i="46" a="1"/>
  <c r="E463" i="46" a="1"/>
  <c r="G217" i="46" a="1"/>
  <c r="H1072" i="46" a="1"/>
  <c r="H174" i="46" a="1"/>
  <c r="E217" i="46" a="1"/>
  <c r="C322" i="46" a="1"/>
  <c r="H249" i="46" a="1"/>
  <c r="H1078" i="46" a="1"/>
  <c r="H251" i="46" a="1"/>
  <c r="H853" i="46" a="1"/>
  <c r="G365" i="46" a="1"/>
  <c r="C324" i="46" a="1"/>
  <c r="S1624" i="36" l="1"/>
  <c r="E465" i="46"/>
  <c r="K465" i="46"/>
  <c r="K461" i="46"/>
  <c r="E461" i="46"/>
  <c r="E463" i="46"/>
  <c r="E459" i="46"/>
  <c r="K459" i="46"/>
  <c r="B454" i="46"/>
  <c r="T534" i="46"/>
  <c r="C480" i="46"/>
  <c r="K480" i="46"/>
  <c r="C322" i="46"/>
  <c r="P217" i="46"/>
  <c r="E217" i="46"/>
  <c r="N217" i="46"/>
  <c r="D217" i="46"/>
  <c r="F217" i="46"/>
  <c r="G217" i="46"/>
  <c r="N366" i="46"/>
  <c r="P366" i="46"/>
  <c r="E366" i="46"/>
  <c r="D366" i="46"/>
  <c r="F366" i="46"/>
  <c r="G366" i="46"/>
  <c r="C401" i="46"/>
  <c r="C478" i="46"/>
  <c r="C324" i="46"/>
  <c r="P365" i="46"/>
  <c r="N365" i="46"/>
  <c r="D365" i="46"/>
  <c r="E365" i="46"/>
  <c r="F365" i="46"/>
  <c r="G365" i="46"/>
  <c r="T555" i="46"/>
  <c r="W555" i="46"/>
  <c r="T397" i="46"/>
  <c r="T292" i="46"/>
  <c r="T441" i="46"/>
  <c r="T476" i="46"/>
  <c r="T553" i="46"/>
  <c r="T399" i="46"/>
  <c r="T440" i="46"/>
  <c r="S2084" i="36"/>
  <c r="S1968" i="36"/>
  <c r="S1652" i="36"/>
  <c r="S1564" i="36"/>
  <c r="S1508" i="36"/>
  <c r="S1420" i="36"/>
  <c r="S1364" i="36"/>
  <c r="S1132" i="36"/>
  <c r="S1076" i="36"/>
  <c r="S904" i="36"/>
  <c r="S556" i="36"/>
  <c r="S500" i="36"/>
  <c r="S472" i="36"/>
  <c r="S328" i="36"/>
  <c r="S240" i="36"/>
  <c r="S2027" i="36"/>
  <c r="S2026" i="36"/>
  <c r="S2024" i="36"/>
  <c r="S2025" i="36"/>
  <c r="W2025" i="36"/>
  <c r="S124" i="36"/>
  <c r="H701" i="46"/>
  <c r="H853" i="46"/>
  <c r="H930" i="46"/>
  <c r="H622" i="46"/>
  <c r="H255" i="46"/>
  <c r="H251" i="46"/>
  <c r="H249" i="46"/>
  <c r="H776" i="46"/>
  <c r="H478" i="46"/>
  <c r="H780" i="46"/>
  <c r="H705" i="46"/>
  <c r="H1078" i="46"/>
  <c r="H551" i="46"/>
  <c r="H549" i="46"/>
  <c r="H1005" i="46"/>
  <c r="H851" i="46"/>
  <c r="H928" i="46"/>
  <c r="H1072" i="46"/>
  <c r="H926" i="46"/>
  <c r="H324" i="46"/>
  <c r="H174" i="46"/>
  <c r="H326" i="46"/>
  <c r="H474" i="46"/>
  <c r="H1003" i="46"/>
  <c r="H703" i="46"/>
  <c r="H997" i="46"/>
  <c r="E1072" i="46"/>
  <c r="H849" i="46"/>
  <c r="H1076" i="46"/>
  <c r="H630" i="46"/>
  <c r="H405" i="46"/>
  <c r="H553" i="46"/>
  <c r="H555" i="46"/>
  <c r="G142" i="46"/>
  <c r="F142" i="46"/>
  <c r="E68" i="46"/>
  <c r="D68" i="46"/>
  <c r="E142" i="46"/>
  <c r="N142" i="46"/>
  <c r="N68" i="46"/>
  <c r="P68" i="46"/>
  <c r="T69" i="46"/>
  <c r="T143" i="46"/>
  <c r="T218" i="46" s="1"/>
  <c r="H105" i="46"/>
  <c r="H103" i="46"/>
  <c r="H30" i="46"/>
  <c r="H101" i="46"/>
  <c r="P142" i="46"/>
  <c r="D142" i="46"/>
  <c r="T465" i="36"/>
  <c r="S1904" i="36"/>
  <c r="S1905" i="36" s="1"/>
  <c r="R1904" i="36"/>
  <c r="R1905" i="36" s="1"/>
  <c r="S176" i="36"/>
  <c r="S177" i="36" s="1"/>
  <c r="S464" i="36"/>
  <c r="S465" i="36" s="1"/>
  <c r="R176" i="36"/>
  <c r="R177" i="36" s="1"/>
  <c r="T176" i="36"/>
  <c r="T177" i="36" s="1"/>
  <c r="R464" i="36"/>
  <c r="R465" i="36" s="1"/>
  <c r="S1933" i="36"/>
  <c r="S1912" i="36" s="1"/>
  <c r="S720" i="36"/>
  <c r="S721" i="36" s="1"/>
  <c r="P721" i="36"/>
  <c r="S1184" i="36"/>
  <c r="S1185" i="36" s="1"/>
  <c r="R1184" i="36"/>
  <c r="R1185" i="36" s="1"/>
  <c r="Q465" i="36"/>
  <c r="Q1905" i="36"/>
  <c r="S1881" i="36" s="1"/>
  <c r="Q1185" i="36"/>
  <c r="S1161" i="36" s="1"/>
  <c r="S1789" i="36"/>
  <c r="S1768" i="36" s="1"/>
  <c r="S952" i="36"/>
  <c r="S953" i="36" s="1"/>
  <c r="S932" i="36" s="1"/>
  <c r="S1213" i="36"/>
  <c r="S1192" i="36" s="1"/>
  <c r="R1789" i="36"/>
  <c r="R952" i="36"/>
  <c r="R953" i="36" s="1"/>
  <c r="S1357" i="36"/>
  <c r="S1336" i="36" s="1"/>
  <c r="S1501" i="36"/>
  <c r="S1480" i="36" s="1"/>
  <c r="R1213" i="36"/>
  <c r="R1933" i="36"/>
  <c r="R925" i="36"/>
  <c r="R1269" i="36"/>
  <c r="S549" i="36"/>
  <c r="S528" i="36" s="1"/>
  <c r="S781" i="36"/>
  <c r="S760" i="36" s="1"/>
  <c r="R1989" i="36"/>
  <c r="R1960" i="36"/>
  <c r="R1961" i="36" s="1"/>
  <c r="S1960" i="36"/>
  <c r="S1961" i="36" s="1"/>
  <c r="P1961" i="36"/>
  <c r="S1852" i="36"/>
  <c r="I1760" i="36"/>
  <c r="G1761" i="36"/>
  <c r="I1761" i="36" s="1"/>
  <c r="Q1760" i="36"/>
  <c r="I1616" i="36"/>
  <c r="G1617" i="36"/>
  <c r="I1617" i="36" s="1"/>
  <c r="Q1616" i="36"/>
  <c r="Q1617" i="36" s="1"/>
  <c r="R1728" i="36"/>
  <c r="R1729" i="36" s="1"/>
  <c r="S1728" i="36"/>
  <c r="S1729" i="36" s="1"/>
  <c r="P1729" i="36"/>
  <c r="I1472" i="36"/>
  <c r="G1473" i="36"/>
  <c r="I1473" i="36" s="1"/>
  <c r="Q1472" i="36"/>
  <c r="R1501" i="36"/>
  <c r="S1557" i="36"/>
  <c r="S1536" i="36" s="1"/>
  <c r="R1557" i="36"/>
  <c r="R1328" i="36"/>
  <c r="R1329" i="36" s="1"/>
  <c r="S1328" i="36"/>
  <c r="S1329" i="36" s="1"/>
  <c r="T1328" i="36"/>
  <c r="T1329" i="36" s="1"/>
  <c r="R1357" i="36"/>
  <c r="Q1329" i="36"/>
  <c r="S1269" i="36"/>
  <c r="S1248" i="36" s="1"/>
  <c r="R1240" i="36"/>
  <c r="R1241" i="36" s="1"/>
  <c r="S1240" i="36"/>
  <c r="S1241" i="36" s="1"/>
  <c r="P1241" i="36"/>
  <c r="I1040" i="36"/>
  <c r="G1041" i="36"/>
  <c r="I1041" i="36" s="1"/>
  <c r="Q1040" i="36"/>
  <c r="Q1041" i="36" s="1"/>
  <c r="R1008" i="36"/>
  <c r="R1009" i="36" s="1"/>
  <c r="S1008" i="36"/>
  <c r="S1009" i="36" s="1"/>
  <c r="S988" i="36" s="1"/>
  <c r="R896" i="36"/>
  <c r="R897" i="36" s="1"/>
  <c r="S896" i="36"/>
  <c r="S897" i="36" s="1"/>
  <c r="T896" i="36"/>
  <c r="T897" i="36" s="1"/>
  <c r="R781" i="36"/>
  <c r="R752" i="36"/>
  <c r="R753" i="36" s="1"/>
  <c r="S752" i="36"/>
  <c r="S753" i="36" s="1"/>
  <c r="T752" i="36"/>
  <c r="T753" i="36" s="1"/>
  <c r="Q753" i="36"/>
  <c r="S837" i="36"/>
  <c r="S816" i="36" s="1"/>
  <c r="R837" i="36"/>
  <c r="S808" i="36"/>
  <c r="S809" i="36" s="1"/>
  <c r="S788" i="36" s="1"/>
  <c r="R808" i="36"/>
  <c r="R809" i="36" s="1"/>
  <c r="R608" i="36"/>
  <c r="R609" i="36" s="1"/>
  <c r="S608" i="36"/>
  <c r="S609" i="36" s="1"/>
  <c r="T608" i="36"/>
  <c r="T609" i="36" s="1"/>
  <c r="R693" i="36"/>
  <c r="Q609" i="36"/>
  <c r="S693" i="36"/>
  <c r="S672" i="36" s="1"/>
  <c r="R549" i="36"/>
  <c r="S405" i="36"/>
  <c r="S384" i="36" s="1"/>
  <c r="S205" i="36"/>
  <c r="S184" i="36" s="1"/>
  <c r="R432" i="36"/>
  <c r="R433" i="36" s="1"/>
  <c r="S432" i="36"/>
  <c r="S433" i="36" s="1"/>
  <c r="R376" i="36"/>
  <c r="R377" i="36" s="1"/>
  <c r="S376" i="36"/>
  <c r="S377" i="36" s="1"/>
  <c r="P433" i="36"/>
  <c r="R405" i="36"/>
  <c r="R320" i="36"/>
  <c r="R321" i="36" s="1"/>
  <c r="S320" i="36"/>
  <c r="S321" i="36" s="1"/>
  <c r="T320" i="36"/>
  <c r="T321" i="36" s="1"/>
  <c r="Q321" i="36"/>
  <c r="R349" i="36"/>
  <c r="P377" i="36"/>
  <c r="R205" i="36"/>
  <c r="P117" i="36"/>
  <c r="S116" i="36"/>
  <c r="S117" i="36" s="1"/>
  <c r="K1072" i="46" a="1"/>
  <c r="C476" i="46" a="1"/>
  <c r="H403" i="46" a="1"/>
  <c r="D292" i="46" a="1"/>
  <c r="H697" i="46" a="1"/>
  <c r="E472" i="46" a="1"/>
  <c r="H178" i="46" a="1"/>
  <c r="S875" i="36" a="1"/>
  <c r="S299" i="36" a="1"/>
  <c r="D440" i="46" a="1"/>
  <c r="C397" i="46" a="1"/>
  <c r="S730" i="36" a="1"/>
  <c r="P69" i="46" a="1"/>
  <c r="E997" i="46" a="1"/>
  <c r="S586" i="36" a="1"/>
  <c r="S154" i="36" a="1"/>
  <c r="H472" i="46" a="1"/>
  <c r="G143" i="46" a="1"/>
  <c r="E441" i="46" a="1"/>
  <c r="E440" i="46" a="1"/>
  <c r="H774" i="46" a="1"/>
  <c r="S731" i="36" a="1"/>
  <c r="D69" i="46" a="1"/>
  <c r="E534" i="46" a="1"/>
  <c r="P441" i="46" a="1"/>
  <c r="K536" i="46" a="1"/>
  <c r="D143" i="46" a="1"/>
  <c r="S874" i="36" a="1"/>
  <c r="E218" i="46" a="1"/>
  <c r="H322" i="46" a="1"/>
  <c r="F441" i="46" a="1"/>
  <c r="E397" i="46" a="1"/>
  <c r="H624" i="46" a="1"/>
  <c r="H176" i="46" a="1"/>
  <c r="E322" i="46" a="1"/>
  <c r="G218" i="46" a="1"/>
  <c r="P218" i="46" a="1"/>
  <c r="E536" i="46" a="1"/>
  <c r="S1163" i="36" a="1"/>
  <c r="H699" i="46" a="1"/>
  <c r="H253" i="46" a="1"/>
  <c r="E172" i="46" a="1"/>
  <c r="D441" i="46" a="1"/>
  <c r="S443" i="36" a="1"/>
  <c r="N440" i="46" a="1"/>
  <c r="S1882" i="36" a="1"/>
  <c r="G441" i="46" a="1"/>
  <c r="S1306" i="36" a="1"/>
  <c r="H924" i="46" a="1"/>
  <c r="H172" i="46" a="1"/>
  <c r="H401" i="46" a="1"/>
  <c r="S1162" i="36" a="1"/>
  <c r="S155" i="36" a="1"/>
  <c r="H999" i="46" a="1"/>
  <c r="K540" i="46" a="1"/>
  <c r="H778" i="46" a="1"/>
  <c r="H855" i="46" a="1"/>
  <c r="C553" i="46" a="1"/>
  <c r="F440" i="46" a="1"/>
  <c r="K534" i="46" a="1"/>
  <c r="D218" i="46" a="1"/>
  <c r="F143" i="46" a="1"/>
  <c r="N218" i="46" a="1"/>
  <c r="H628" i="46" a="1"/>
  <c r="H1108" i="46"/>
  <c r="P292" i="46" a="1"/>
  <c r="H99" i="46" a="1"/>
  <c r="H330" i="46" a="1"/>
  <c r="S587" i="36" a="1"/>
  <c r="N69" i="46" a="1"/>
  <c r="E540" i="46" a="1"/>
  <c r="K555" i="46" a="1"/>
  <c r="P440" i="46" a="1"/>
  <c r="C555" i="46" a="1"/>
  <c r="H397" i="46" a="1"/>
  <c r="H328" i="46" a="1"/>
  <c r="G292" i="46" a="1"/>
  <c r="P143" i="46" a="1"/>
  <c r="G440" i="46" a="1"/>
  <c r="E97" i="46" a="1"/>
  <c r="H399" i="46" a="1"/>
  <c r="E143" i="46" a="1"/>
  <c r="N292" i="46" a="1"/>
  <c r="H247" i="46" a="1"/>
  <c r="S1307" i="36" a="1"/>
  <c r="H480" i="46" a="1"/>
  <c r="E69" i="46" a="1"/>
  <c r="N441" i="46" a="1"/>
  <c r="H1001" i="46" a="1"/>
  <c r="S1883" i="36" a="1"/>
  <c r="E622" i="46" a="1"/>
  <c r="C399" i="46" a="1"/>
  <c r="B529" i="46" a="1"/>
  <c r="E697" i="46" a="1"/>
  <c r="F218" i="46" a="1"/>
  <c r="N143" i="46" a="1"/>
  <c r="S442" i="36" a="1"/>
  <c r="E538" i="46" a="1"/>
  <c r="W2026" i="36" a="1"/>
  <c r="S298" i="36" a="1"/>
  <c r="H97" i="46" a="1"/>
  <c r="H476" i="46" a="1"/>
  <c r="E247" i="46" a="1"/>
  <c r="H626" i="46" a="1"/>
  <c r="F292" i="46" a="1"/>
  <c r="E292" i="46" a="1"/>
  <c r="H28" i="46" a="1"/>
  <c r="H180" i="46" a="1"/>
  <c r="K536" i="46" l="1"/>
  <c r="E536" i="46"/>
  <c r="E538" i="46"/>
  <c r="K534" i="46"/>
  <c r="E540" i="46"/>
  <c r="K540" i="46"/>
  <c r="E534" i="46"/>
  <c r="B529" i="46"/>
  <c r="T609" i="46"/>
  <c r="C553" i="46"/>
  <c r="E292" i="46"/>
  <c r="P292" i="46"/>
  <c r="N292" i="46"/>
  <c r="D292" i="46"/>
  <c r="F292" i="46"/>
  <c r="G292" i="46"/>
  <c r="C399" i="46"/>
  <c r="D441" i="46"/>
  <c r="P441" i="46"/>
  <c r="N441" i="46"/>
  <c r="E441" i="46"/>
  <c r="F441" i="46"/>
  <c r="G441" i="46"/>
  <c r="C397" i="46"/>
  <c r="C476" i="46"/>
  <c r="K555" i="46"/>
  <c r="N218" i="46"/>
  <c r="D218" i="46"/>
  <c r="P218" i="46"/>
  <c r="E218" i="46"/>
  <c r="G218" i="46"/>
  <c r="F218" i="46"/>
  <c r="P440" i="46"/>
  <c r="D440" i="46"/>
  <c r="N440" i="46"/>
  <c r="E440" i="46"/>
  <c r="F440" i="46"/>
  <c r="G440" i="46"/>
  <c r="C555" i="46"/>
  <c r="T628" i="46"/>
  <c r="T367" i="46"/>
  <c r="T474" i="46"/>
  <c r="T516" i="46"/>
  <c r="T472" i="46"/>
  <c r="T551" i="46"/>
  <c r="W630" i="46"/>
  <c r="T293" i="46"/>
  <c r="T515" i="46"/>
  <c r="T630" i="46"/>
  <c r="S1940" i="36"/>
  <c r="S1708" i="36"/>
  <c r="S1220" i="36"/>
  <c r="S700" i="36"/>
  <c r="S412" i="36"/>
  <c r="S356" i="36"/>
  <c r="S96" i="36"/>
  <c r="W2026" i="36"/>
  <c r="S1882" i="36"/>
  <c r="S1883" i="36"/>
  <c r="W1881" i="36"/>
  <c r="S1880" i="36"/>
  <c r="S1307" i="36"/>
  <c r="S1306" i="36"/>
  <c r="S1304" i="36"/>
  <c r="S1305" i="36"/>
  <c r="W1305" i="36"/>
  <c r="S1163" i="36"/>
  <c r="S1162" i="36"/>
  <c r="W1161" i="36"/>
  <c r="S1160" i="36"/>
  <c r="S875" i="36"/>
  <c r="S874" i="36"/>
  <c r="S873" i="36"/>
  <c r="S872" i="36"/>
  <c r="W873" i="36"/>
  <c r="S731" i="36"/>
  <c r="S730" i="36"/>
  <c r="S729" i="36"/>
  <c r="S728" i="36"/>
  <c r="W729" i="36"/>
  <c r="S586" i="36"/>
  <c r="S587" i="36"/>
  <c r="S585" i="36"/>
  <c r="S584" i="36"/>
  <c r="W585" i="36"/>
  <c r="S154" i="36"/>
  <c r="S155" i="36"/>
  <c r="W153" i="36"/>
  <c r="S152" i="36"/>
  <c r="S153" i="36"/>
  <c r="S442" i="36"/>
  <c r="S443" i="36"/>
  <c r="S441" i="36"/>
  <c r="S440" i="36"/>
  <c r="W441" i="36"/>
  <c r="S299" i="36"/>
  <c r="S298" i="36"/>
  <c r="S297" i="36"/>
  <c r="S296" i="36"/>
  <c r="W297" i="36"/>
  <c r="H1082" i="46"/>
  <c r="H172" i="46"/>
  <c r="E172" i="46"/>
  <c r="H322" i="46"/>
  <c r="H332" i="46" s="1"/>
  <c r="H397" i="46"/>
  <c r="H476" i="46"/>
  <c r="E697" i="46"/>
  <c r="H1001" i="46"/>
  <c r="H924" i="46"/>
  <c r="E997" i="46"/>
  <c r="H178" i="46"/>
  <c r="E397" i="46"/>
  <c r="H626" i="46"/>
  <c r="H180" i="46"/>
  <c r="H403" i="46"/>
  <c r="H480" i="46"/>
  <c r="E322" i="46"/>
  <c r="H330" i="46"/>
  <c r="K1072" i="46"/>
  <c r="H176" i="46"/>
  <c r="H774" i="46"/>
  <c r="H999" i="46"/>
  <c r="H328" i="46"/>
  <c r="H401" i="46"/>
  <c r="H472" i="46"/>
  <c r="H628" i="46"/>
  <c r="H855" i="46"/>
  <c r="H699" i="46"/>
  <c r="E247" i="46"/>
  <c r="H778" i="46"/>
  <c r="H399" i="46"/>
  <c r="H97" i="46"/>
  <c r="H253" i="46"/>
  <c r="E622" i="46"/>
  <c r="E97" i="46"/>
  <c r="H247" i="46"/>
  <c r="H257" i="46" s="1"/>
  <c r="E472" i="46"/>
  <c r="H697" i="46"/>
  <c r="H624" i="46"/>
  <c r="G143" i="46"/>
  <c r="F143" i="46"/>
  <c r="E69" i="46"/>
  <c r="D69" i="46"/>
  <c r="E143" i="46"/>
  <c r="N69" i="46"/>
  <c r="P69" i="46"/>
  <c r="T70" i="46"/>
  <c r="T144" i="46"/>
  <c r="T219" i="46" s="1"/>
  <c r="H28" i="46"/>
  <c r="H99" i="46"/>
  <c r="P143" i="46"/>
  <c r="D143" i="46"/>
  <c r="N143" i="46"/>
  <c r="R1760" i="36"/>
  <c r="R1761" i="36" s="1"/>
  <c r="S1760" i="36"/>
  <c r="S1761" i="36" s="1"/>
  <c r="T1760" i="36"/>
  <c r="T1761" i="36" s="1"/>
  <c r="Q1761" i="36"/>
  <c r="R1616" i="36"/>
  <c r="R1617" i="36" s="1"/>
  <c r="S1616" i="36"/>
  <c r="S1617" i="36" s="1"/>
  <c r="T1616" i="36"/>
  <c r="T1617" i="36" s="1"/>
  <c r="R1472" i="36"/>
  <c r="R1473" i="36" s="1"/>
  <c r="S1472" i="36"/>
  <c r="S1473" i="36" s="1"/>
  <c r="T1472" i="36"/>
  <c r="T1473" i="36" s="1"/>
  <c r="Q1473" i="36"/>
  <c r="R1040" i="36"/>
  <c r="R1041" i="36" s="1"/>
  <c r="S1040" i="36"/>
  <c r="S1041" i="36" s="1"/>
  <c r="T1040" i="36"/>
  <c r="T1041" i="36" s="1"/>
  <c r="G144" i="46" a="1"/>
  <c r="C628" i="46" a="1"/>
  <c r="W442" i="36" a="1"/>
  <c r="K997" i="46" a="1"/>
  <c r="W874" i="36" a="1"/>
  <c r="S1019" i="36" a="1"/>
  <c r="H658" i="46"/>
  <c r="K322" i="46" a="1"/>
  <c r="B604" i="46" a="1"/>
  <c r="C551" i="46" a="1"/>
  <c r="S1594" i="36" a="1"/>
  <c r="W730" i="36" a="1"/>
  <c r="E70" i="46" a="1"/>
  <c r="S1451" i="36" a="1"/>
  <c r="W586" i="36" a="1"/>
  <c r="C474" i="46" a="1"/>
  <c r="H283" i="46"/>
  <c r="P144" i="46" a="1"/>
  <c r="W298" i="36" a="1"/>
  <c r="K172" i="46" a="1"/>
  <c r="D70" i="46" a="1"/>
  <c r="K97" i="46" a="1"/>
  <c r="H772" i="46" a="1"/>
  <c r="H358" i="46"/>
  <c r="E847" i="46" a="1"/>
  <c r="E144" i="46" a="1"/>
  <c r="H847" i="46" a="1"/>
  <c r="D515" i="46" a="1"/>
  <c r="K615" i="46" a="1"/>
  <c r="E772" i="46" a="1"/>
  <c r="S1595" i="36" a="1"/>
  <c r="S1018" i="36" a="1"/>
  <c r="C472" i="46" a="1"/>
  <c r="C630" i="46" a="1"/>
  <c r="D219" i="46" a="1"/>
  <c r="G516" i="46" a="1"/>
  <c r="F144" i="46" a="1"/>
  <c r="G293" i="46" a="1"/>
  <c r="H208" i="46"/>
  <c r="P293" i="46" a="1"/>
  <c r="G219" i="46" a="1"/>
  <c r="H508" i="46"/>
  <c r="E293" i="46" a="1"/>
  <c r="H547" i="46" a="1"/>
  <c r="P516" i="46" a="1"/>
  <c r="N516" i="46" a="1"/>
  <c r="D516" i="46" a="1"/>
  <c r="D293" i="46" a="1"/>
  <c r="K247" i="46" a="1"/>
  <c r="P515" i="46" a="1"/>
  <c r="E547" i="46" a="1"/>
  <c r="E515" i="46" a="1"/>
  <c r="E516" i="46" a="1"/>
  <c r="D367" i="46" a="1"/>
  <c r="E609" i="46" a="1"/>
  <c r="E219" i="46" a="1"/>
  <c r="N367" i="46" a="1"/>
  <c r="W154" i="36" a="1"/>
  <c r="F515" i="46" a="1"/>
  <c r="P219" i="46" a="1"/>
  <c r="S1450" i="36" a="1"/>
  <c r="P367" i="46" a="1"/>
  <c r="N144" i="46" a="1"/>
  <c r="S1738" i="36" a="1"/>
  <c r="K630" i="46" a="1"/>
  <c r="K622" i="46" a="1"/>
  <c r="W1162" i="36" a="1"/>
  <c r="D144" i="46" a="1"/>
  <c r="F219" i="46" a="1"/>
  <c r="H433" i="46"/>
  <c r="F367" i="46" a="1"/>
  <c r="S1739" i="36" a="1"/>
  <c r="F293" i="46" a="1"/>
  <c r="H733" i="46"/>
  <c r="P70" i="46" a="1"/>
  <c r="H922" i="46" a="1"/>
  <c r="N70" i="46" a="1"/>
  <c r="N293" i="46" a="1"/>
  <c r="K397" i="46" a="1"/>
  <c r="E922" i="46" a="1"/>
  <c r="H133" i="46"/>
  <c r="E611" i="46" a="1"/>
  <c r="E613" i="46" a="1"/>
  <c r="H1033" i="46"/>
  <c r="F516" i="46" a="1"/>
  <c r="N515" i="46" a="1"/>
  <c r="K697" i="46" a="1"/>
  <c r="E615" i="46" a="1"/>
  <c r="K472" i="46" a="1"/>
  <c r="K611" i="46" a="1"/>
  <c r="K609" i="46" a="1"/>
  <c r="G367" i="46" a="1"/>
  <c r="W1882" i="36" a="1"/>
  <c r="E367" i="46" a="1"/>
  <c r="G515" i="46" a="1"/>
  <c r="W1306" i="36" a="1"/>
  <c r="N219" i="46" a="1"/>
  <c r="E615" i="46" l="1"/>
  <c r="E611" i="46"/>
  <c r="E613" i="46"/>
  <c r="K611" i="46"/>
  <c r="K615" i="46"/>
  <c r="K609" i="46"/>
  <c r="E609" i="46"/>
  <c r="B604" i="46"/>
  <c r="T684" i="46"/>
  <c r="P515" i="46"/>
  <c r="N515" i="46"/>
  <c r="D515" i="46"/>
  <c r="E515" i="46"/>
  <c r="F515" i="46"/>
  <c r="G515" i="46"/>
  <c r="K630" i="46"/>
  <c r="N516" i="46"/>
  <c r="D516" i="46"/>
  <c r="P516" i="46"/>
  <c r="E516" i="46"/>
  <c r="F516" i="46"/>
  <c r="G516" i="46"/>
  <c r="P293" i="46"/>
  <c r="D293" i="46"/>
  <c r="N293" i="46"/>
  <c r="E293" i="46"/>
  <c r="F293" i="46"/>
  <c r="G293" i="46"/>
  <c r="N219" i="46"/>
  <c r="D219" i="46"/>
  <c r="P219" i="46"/>
  <c r="E219" i="46"/>
  <c r="F219" i="46"/>
  <c r="G219" i="46"/>
  <c r="C551" i="46"/>
  <c r="C474" i="46"/>
  <c r="C630" i="46"/>
  <c r="P367" i="46"/>
  <c r="D367" i="46"/>
  <c r="E367" i="46"/>
  <c r="N367" i="46"/>
  <c r="G367" i="46"/>
  <c r="F367" i="46"/>
  <c r="C628" i="46"/>
  <c r="C472" i="46"/>
  <c r="T590" i="46"/>
  <c r="W705" i="46"/>
  <c r="T591" i="46"/>
  <c r="T368" i="46"/>
  <c r="T294" i="46"/>
  <c r="T626" i="46"/>
  <c r="T549" i="46"/>
  <c r="T705" i="46"/>
  <c r="T442" i="46"/>
  <c r="T703" i="46"/>
  <c r="T547" i="46"/>
  <c r="W1882" i="36"/>
  <c r="S1738" i="36"/>
  <c r="S1739" i="36"/>
  <c r="S1736" i="36"/>
  <c r="S1737" i="36"/>
  <c r="W1737" i="36"/>
  <c r="S1595" i="36"/>
  <c r="S1594" i="36"/>
  <c r="S1592" i="36"/>
  <c r="S1593" i="36"/>
  <c r="W1593" i="36"/>
  <c r="S1451" i="36"/>
  <c r="S1450" i="36"/>
  <c r="W1449" i="36"/>
  <c r="S1448" i="36"/>
  <c r="S1449" i="36"/>
  <c r="W1306" i="36"/>
  <c r="W1162" i="36"/>
  <c r="S1019" i="36"/>
  <c r="S1018" i="36"/>
  <c r="S1016" i="36"/>
  <c r="S1017" i="36"/>
  <c r="W1017" i="36"/>
  <c r="W874" i="36"/>
  <c r="W730" i="36"/>
  <c r="W586" i="36"/>
  <c r="W154" i="36"/>
  <c r="W442" i="36"/>
  <c r="W298" i="36"/>
  <c r="H1007" i="46"/>
  <c r="H632" i="46"/>
  <c r="H482" i="46"/>
  <c r="H107" i="46"/>
  <c r="H182" i="46"/>
  <c r="K997" i="46"/>
  <c r="H772" i="46"/>
  <c r="H782" i="46" s="1"/>
  <c r="K697" i="46"/>
  <c r="E922" i="46"/>
  <c r="E547" i="46"/>
  <c r="K172" i="46"/>
  <c r="H547" i="46"/>
  <c r="H557" i="46" s="1"/>
  <c r="E772" i="46"/>
  <c r="K472" i="46"/>
  <c r="H847" i="46"/>
  <c r="H857" i="46" s="1"/>
  <c r="K247" i="46"/>
  <c r="H922" i="46"/>
  <c r="H932" i="46" s="1"/>
  <c r="K322" i="46"/>
  <c r="K397" i="46"/>
  <c r="K622" i="46"/>
  <c r="E847" i="46"/>
  <c r="H707" i="46"/>
  <c r="H407" i="46"/>
  <c r="G144" i="46"/>
  <c r="F144" i="46"/>
  <c r="E70" i="46"/>
  <c r="D70" i="46"/>
  <c r="E144" i="46"/>
  <c r="P70" i="46"/>
  <c r="N70" i="46"/>
  <c r="T145" i="46"/>
  <c r="T220" i="46" s="1"/>
  <c r="K97" i="46"/>
  <c r="P144" i="46"/>
  <c r="D144" i="46"/>
  <c r="N144" i="46"/>
  <c r="T44" i="46"/>
  <c r="T43" i="46"/>
  <c r="T41" i="46"/>
  <c r="T42" i="46"/>
  <c r="E294" i="46" a="1"/>
  <c r="D442" i="46" a="1"/>
  <c r="E686" i="46" a="1"/>
  <c r="B679" i="46" a="1"/>
  <c r="G442" i="46" a="1"/>
  <c r="N590" i="46" a="1"/>
  <c r="G220" i="46" a="1"/>
  <c r="F442" i="46" a="1"/>
  <c r="K684" i="46" a="1"/>
  <c r="E590" i="46" a="1"/>
  <c r="N145" i="46" a="1"/>
  <c r="W1450" i="36" a="1"/>
  <c r="G590" i="46" a="1"/>
  <c r="D591" i="46" a="1"/>
  <c r="E442" i="46" a="1"/>
  <c r="D220" i="46" a="1"/>
  <c r="N591" i="46" a="1"/>
  <c r="W1018" i="36" a="1"/>
  <c r="F590" i="46" a="1"/>
  <c r="D294" i="46" a="1"/>
  <c r="E368" i="46" a="1"/>
  <c r="W1594" i="36" a="1"/>
  <c r="E145" i="46" a="1"/>
  <c r="E591" i="46" a="1"/>
  <c r="H958" i="46"/>
  <c r="D145" i="46" a="1"/>
  <c r="F145" i="46" a="1"/>
  <c r="G145" i="46" a="1"/>
  <c r="G368" i="46" a="1"/>
  <c r="C703" i="46" a="1"/>
  <c r="E688" i="46" a="1"/>
  <c r="P591" i="46" a="1"/>
  <c r="P294" i="46" a="1"/>
  <c r="C626" i="46" a="1"/>
  <c r="C549" i="46" a="1"/>
  <c r="F368" i="46" a="1"/>
  <c r="C547" i="46" a="1"/>
  <c r="K847" i="46" a="1"/>
  <c r="P590" i="46" a="1"/>
  <c r="G294" i="46" a="1"/>
  <c r="K772" i="46" a="1"/>
  <c r="E220" i="46" a="1"/>
  <c r="F294" i="46" a="1"/>
  <c r="H883" i="46"/>
  <c r="F220" i="46" a="1"/>
  <c r="P145" i="46" a="1"/>
  <c r="H808" i="46"/>
  <c r="D590" i="46" a="1"/>
  <c r="D368" i="46" a="1"/>
  <c r="P220" i="46" a="1"/>
  <c r="K547" i="46" a="1"/>
  <c r="K705" i="46" a="1"/>
  <c r="P368" i="46" a="1"/>
  <c r="N368" i="46" a="1"/>
  <c r="G591" i="46" a="1"/>
  <c r="N220" i="46" a="1"/>
  <c r="K922" i="46" a="1"/>
  <c r="N442" i="46" a="1"/>
  <c r="P442" i="46" a="1"/>
  <c r="E684" i="46" a="1"/>
  <c r="N294" i="46" a="1"/>
  <c r="K686" i="46" a="1"/>
  <c r="E690" i="46" a="1"/>
  <c r="H583" i="46"/>
  <c r="F591" i="46" a="1"/>
  <c r="K690" i="46" a="1"/>
  <c r="C705" i="46" a="1"/>
  <c r="W1738" i="36" a="1"/>
  <c r="K690" i="46" l="1"/>
  <c r="K686" i="46"/>
  <c r="K684" i="46"/>
  <c r="E684" i="46"/>
  <c r="E686" i="46"/>
  <c r="E688" i="46"/>
  <c r="E690" i="46"/>
  <c r="B679" i="46"/>
  <c r="T759" i="46"/>
  <c r="D220" i="46"/>
  <c r="P220" i="46"/>
  <c r="E220" i="46"/>
  <c r="N220" i="46"/>
  <c r="G220" i="46"/>
  <c r="F220" i="46"/>
  <c r="D368" i="46"/>
  <c r="N368" i="46"/>
  <c r="P368" i="46"/>
  <c r="E368" i="46"/>
  <c r="G368" i="46"/>
  <c r="F368" i="46"/>
  <c r="C547" i="46"/>
  <c r="D591" i="46"/>
  <c r="N591" i="46"/>
  <c r="P591" i="46"/>
  <c r="E591" i="46"/>
  <c r="G591" i="46"/>
  <c r="F591" i="46"/>
  <c r="C703" i="46"/>
  <c r="K705" i="46"/>
  <c r="P442" i="46"/>
  <c r="E442" i="46"/>
  <c r="D442" i="46"/>
  <c r="N442" i="46"/>
  <c r="G442" i="46"/>
  <c r="F442" i="46"/>
  <c r="E590" i="46"/>
  <c r="P590" i="46"/>
  <c r="D590" i="46"/>
  <c r="N590" i="46"/>
  <c r="F590" i="46"/>
  <c r="G590" i="46"/>
  <c r="N294" i="46"/>
  <c r="D294" i="46"/>
  <c r="P294" i="46"/>
  <c r="E294" i="46"/>
  <c r="G294" i="46"/>
  <c r="F294" i="46"/>
  <c r="C705" i="46"/>
  <c r="C549" i="46"/>
  <c r="C626" i="46"/>
  <c r="T295" i="46"/>
  <c r="T443" i="46"/>
  <c r="T622" i="46"/>
  <c r="T666" i="46"/>
  <c r="T778" i="46"/>
  <c r="W780" i="46"/>
  <c r="T517" i="46"/>
  <c r="T665" i="46"/>
  <c r="T369" i="46"/>
  <c r="T780" i="46"/>
  <c r="T624" i="46"/>
  <c r="T701" i="46"/>
  <c r="W1738" i="36"/>
  <c r="W1594" i="36"/>
  <c r="W1450" i="36"/>
  <c r="W1018" i="36"/>
  <c r="K922" i="46"/>
  <c r="K547" i="46"/>
  <c r="K847" i="46"/>
  <c r="K772" i="46"/>
  <c r="P1019" i="46"/>
  <c r="P1094" i="46"/>
  <c r="P869" i="46"/>
  <c r="P944" i="46"/>
  <c r="P719" i="46"/>
  <c r="P794" i="46"/>
  <c r="P569" i="46"/>
  <c r="P644" i="46"/>
  <c r="P419" i="46"/>
  <c r="P494" i="46"/>
  <c r="P269" i="46"/>
  <c r="P344" i="46"/>
  <c r="P119" i="46"/>
  <c r="P194" i="46"/>
  <c r="G145" i="46"/>
  <c r="F145" i="46"/>
  <c r="P44" i="46"/>
  <c r="E145" i="46"/>
  <c r="D145" i="46"/>
  <c r="N145" i="46"/>
  <c r="P145" i="46"/>
  <c r="P60" i="36"/>
  <c r="R60" i="36" s="1"/>
  <c r="O75" i="36"/>
  <c r="O76" i="36"/>
  <c r="S76" i="36" s="1"/>
  <c r="O77" i="36"/>
  <c r="S77" i="36" s="1"/>
  <c r="O78" i="36"/>
  <c r="S78" i="36" s="1"/>
  <c r="O79" i="36"/>
  <c r="S79" i="36" s="1"/>
  <c r="O80" i="36"/>
  <c r="S80" i="36" s="1"/>
  <c r="O81" i="36"/>
  <c r="S81" i="36" s="1"/>
  <c r="O82" i="36"/>
  <c r="S82" i="36" s="1"/>
  <c r="O83" i="36"/>
  <c r="S83" i="36" s="1"/>
  <c r="O84" i="36"/>
  <c r="S84" i="36" s="1"/>
  <c r="O85" i="36"/>
  <c r="S85" i="36" s="1"/>
  <c r="O86" i="36"/>
  <c r="S86" i="36" s="1"/>
  <c r="O87" i="36"/>
  <c r="S87" i="36" s="1"/>
  <c r="O88" i="36"/>
  <c r="N89" i="36"/>
  <c r="M89" i="36"/>
  <c r="L89" i="36"/>
  <c r="K89" i="36"/>
  <c r="R76" i="36"/>
  <c r="R77" i="36"/>
  <c r="R78" i="36"/>
  <c r="R79" i="36"/>
  <c r="R80" i="36"/>
  <c r="R81" i="36"/>
  <c r="R82" i="36"/>
  <c r="R83" i="36"/>
  <c r="R84" i="36"/>
  <c r="R85" i="36"/>
  <c r="R86" i="36"/>
  <c r="R87" i="36"/>
  <c r="H74" i="36"/>
  <c r="O47" i="36"/>
  <c r="O48" i="36"/>
  <c r="S48" i="36" s="1"/>
  <c r="O49" i="36"/>
  <c r="S49" i="36" s="1"/>
  <c r="O50" i="36"/>
  <c r="S50" i="36" s="1"/>
  <c r="O51" i="36"/>
  <c r="S51" i="36" s="1"/>
  <c r="O52" i="36"/>
  <c r="S52" i="36" s="1"/>
  <c r="O53" i="36"/>
  <c r="S53" i="36" s="1"/>
  <c r="O54" i="36"/>
  <c r="S54" i="36" s="1"/>
  <c r="O55" i="36"/>
  <c r="S55" i="36" s="1"/>
  <c r="O56" i="36"/>
  <c r="S56" i="36" s="1"/>
  <c r="O57" i="36"/>
  <c r="S57" i="36" s="1"/>
  <c r="O58" i="36"/>
  <c r="S58" i="36" s="1"/>
  <c r="O59" i="36"/>
  <c r="S59" i="36" s="1"/>
  <c r="O60" i="36"/>
  <c r="N61" i="36"/>
  <c r="M61" i="36"/>
  <c r="L61" i="36"/>
  <c r="K61" i="36"/>
  <c r="P47" i="36"/>
  <c r="R47" i="36" s="1"/>
  <c r="R48" i="36"/>
  <c r="R49" i="36"/>
  <c r="R50" i="36"/>
  <c r="R51" i="36"/>
  <c r="R52" i="36"/>
  <c r="R53" i="36"/>
  <c r="R54" i="36"/>
  <c r="R55" i="36"/>
  <c r="R56" i="36"/>
  <c r="R57" i="36"/>
  <c r="R58" i="36"/>
  <c r="R59" i="36"/>
  <c r="H46" i="36"/>
  <c r="P19" i="36"/>
  <c r="P20" i="36"/>
  <c r="T20" i="36" s="1"/>
  <c r="P21" i="36"/>
  <c r="T21" i="36" s="1"/>
  <c r="P22" i="36"/>
  <c r="T22" i="36" s="1"/>
  <c r="P23" i="36"/>
  <c r="T23" i="36" s="1"/>
  <c r="P24" i="36"/>
  <c r="T24" i="36" s="1"/>
  <c r="P25" i="36"/>
  <c r="T25" i="36" s="1"/>
  <c r="P26" i="36"/>
  <c r="T26" i="36" s="1"/>
  <c r="P27" i="36"/>
  <c r="T27" i="36" s="1"/>
  <c r="P28" i="36"/>
  <c r="T28" i="36" s="1"/>
  <c r="P29" i="36"/>
  <c r="T29" i="36" s="1"/>
  <c r="P30" i="36"/>
  <c r="T30" i="36" s="1"/>
  <c r="P31" i="36"/>
  <c r="T31" i="36" s="1"/>
  <c r="P32" i="36"/>
  <c r="O33" i="36"/>
  <c r="N33" i="36"/>
  <c r="M33" i="36"/>
  <c r="L33" i="36"/>
  <c r="K33" i="36"/>
  <c r="J33" i="36"/>
  <c r="S19" i="36"/>
  <c r="S21" i="36"/>
  <c r="S22" i="36"/>
  <c r="S23" i="36"/>
  <c r="S24" i="36"/>
  <c r="S25" i="36"/>
  <c r="S26" i="36"/>
  <c r="S27" i="36"/>
  <c r="S28" i="36"/>
  <c r="S29" i="36"/>
  <c r="S30" i="36"/>
  <c r="S31" i="36"/>
  <c r="R20" i="36"/>
  <c r="R21" i="36"/>
  <c r="R22" i="36"/>
  <c r="R23" i="36"/>
  <c r="R24" i="36"/>
  <c r="R25" i="36"/>
  <c r="R26" i="36"/>
  <c r="R27" i="36"/>
  <c r="R28" i="36"/>
  <c r="R29" i="36"/>
  <c r="R30" i="36"/>
  <c r="R31" i="36"/>
  <c r="H33" i="36"/>
  <c r="M14" i="36"/>
  <c r="M13" i="36"/>
  <c r="M12" i="36"/>
  <c r="M11" i="36"/>
  <c r="M10" i="36"/>
  <c r="M10" i="25"/>
  <c r="M8" i="25"/>
  <c r="M11" i="25"/>
  <c r="M7" i="25"/>
  <c r="M9" i="25"/>
  <c r="M5" i="25"/>
  <c r="M6" i="25"/>
  <c r="G15" i="25"/>
  <c r="D369" i="46" a="1"/>
  <c r="N517" i="46" a="1"/>
  <c r="N295" i="46" a="1"/>
  <c r="K759" i="46" a="1"/>
  <c r="E369" i="46" a="1"/>
  <c r="F517" i="46" a="1"/>
  <c r="G69" i="46" a="1"/>
  <c r="P665" i="46" a="1"/>
  <c r="P443" i="46" a="1"/>
  <c r="N665" i="46" a="1"/>
  <c r="D665" i="46" a="1"/>
  <c r="G66" i="46" a="1"/>
  <c r="B754" i="46" a="1"/>
  <c r="E763" i="46" a="1"/>
  <c r="F369" i="46" a="1"/>
  <c r="F66" i="46" a="1"/>
  <c r="F69" i="46" a="1"/>
  <c r="F666" i="46" a="1"/>
  <c r="D666" i="46" a="1"/>
  <c r="D443" i="46" a="1"/>
  <c r="F443" i="46" a="1"/>
  <c r="E666" i="46" a="1"/>
  <c r="E765" i="46" a="1"/>
  <c r="N443" i="46" a="1"/>
  <c r="E759" i="46" a="1"/>
  <c r="K765" i="46" a="1"/>
  <c r="P517" i="46" a="1"/>
  <c r="E517" i="46" a="1"/>
  <c r="K761" i="46" a="1"/>
  <c r="C778" i="46" a="1"/>
  <c r="E761" i="46" a="1"/>
  <c r="G666" i="46" a="1"/>
  <c r="N666" i="46" a="1"/>
  <c r="N369" i="46" a="1"/>
  <c r="G70" i="46" a="1"/>
  <c r="C622" i="46" a="1"/>
  <c r="P295" i="46" a="1"/>
  <c r="G665" i="46" a="1"/>
  <c r="F68" i="46" a="1"/>
  <c r="G443" i="46" a="1"/>
  <c r="G295" i="46" a="1"/>
  <c r="G67" i="46" a="1"/>
  <c r="E443" i="46" a="1"/>
  <c r="F67" i="46" a="1"/>
  <c r="G517" i="46" a="1"/>
  <c r="F70" i="46" a="1"/>
  <c r="F665" i="46" a="1"/>
  <c r="E295" i="46" a="1"/>
  <c r="P666" i="46" a="1"/>
  <c r="P369" i="46" a="1"/>
  <c r="C701" i="46" a="1"/>
  <c r="C780" i="46" a="1"/>
  <c r="D517" i="46" a="1"/>
  <c r="E665" i="46" a="1"/>
  <c r="F295" i="46" a="1"/>
  <c r="K780" i="46" a="1"/>
  <c r="G369" i="46" a="1"/>
  <c r="C624" i="46" a="1"/>
  <c r="D295" i="46" a="1"/>
  <c r="G68" i="46" a="1"/>
  <c r="K759" i="46" l="1"/>
  <c r="E763" i="46"/>
  <c r="E759" i="46"/>
  <c r="E761" i="46"/>
  <c r="E765" i="46"/>
  <c r="K765" i="46"/>
  <c r="K761" i="46"/>
  <c r="B754" i="46"/>
  <c r="T834" i="46"/>
  <c r="P517" i="46"/>
  <c r="D517" i="46"/>
  <c r="N517" i="46"/>
  <c r="E517" i="46"/>
  <c r="G517" i="46"/>
  <c r="F517" i="46"/>
  <c r="K780" i="46"/>
  <c r="C701" i="46"/>
  <c r="N666" i="46"/>
  <c r="E666" i="46"/>
  <c r="D666" i="46"/>
  <c r="P666" i="46"/>
  <c r="G666" i="46"/>
  <c r="F666" i="46"/>
  <c r="C778" i="46"/>
  <c r="C624" i="46"/>
  <c r="C622" i="46"/>
  <c r="C780" i="46"/>
  <c r="D443" i="46"/>
  <c r="N443" i="46"/>
  <c r="E443" i="46"/>
  <c r="P443" i="46"/>
  <c r="F443" i="46"/>
  <c r="G443" i="46"/>
  <c r="N369" i="46"/>
  <c r="E369" i="46"/>
  <c r="P369" i="46"/>
  <c r="D369" i="46"/>
  <c r="G369" i="46"/>
  <c r="F369" i="46"/>
  <c r="P295" i="46"/>
  <c r="E295" i="46"/>
  <c r="N295" i="46"/>
  <c r="D295" i="46"/>
  <c r="G295" i="46"/>
  <c r="F295" i="46"/>
  <c r="P665" i="46"/>
  <c r="N665" i="46"/>
  <c r="E665" i="46"/>
  <c r="D665" i="46"/>
  <c r="G665" i="46"/>
  <c r="F665" i="46"/>
  <c r="T592" i="46"/>
  <c r="W855" i="46"/>
  <c r="T776" i="46"/>
  <c r="T741" i="46"/>
  <c r="T853" i="46"/>
  <c r="T699" i="46"/>
  <c r="T697" i="46"/>
  <c r="T855" i="46"/>
  <c r="T518" i="46"/>
  <c r="T444" i="46"/>
  <c r="T370" i="46"/>
  <c r="T740" i="46"/>
  <c r="G69" i="46"/>
  <c r="F69" i="46"/>
  <c r="G67" i="46"/>
  <c r="F67" i="46"/>
  <c r="G70" i="46"/>
  <c r="F70" i="46"/>
  <c r="G68" i="46"/>
  <c r="F68" i="46"/>
  <c r="G66" i="46"/>
  <c r="F66" i="46"/>
  <c r="J50" i="36"/>
  <c r="Q78" i="36"/>
  <c r="G89" i="36"/>
  <c r="P88" i="36"/>
  <c r="R88" i="36" s="1"/>
  <c r="G61" i="36"/>
  <c r="S47" i="36"/>
  <c r="P61" i="36"/>
  <c r="T19" i="36"/>
  <c r="O89" i="36"/>
  <c r="S60" i="36"/>
  <c r="R61" i="36"/>
  <c r="P33" i="36"/>
  <c r="P34" i="36" s="1"/>
  <c r="O61" i="36"/>
  <c r="P75" i="36"/>
  <c r="R75" i="36" s="1"/>
  <c r="C697" i="46" a="1"/>
  <c r="K855" i="46" a="1"/>
  <c r="G444" i="46" a="1"/>
  <c r="N592" i="46" a="1"/>
  <c r="D741" i="46" a="1"/>
  <c r="F740" i="46" a="1"/>
  <c r="G370" i="46" a="1"/>
  <c r="B829" i="46" a="1"/>
  <c r="F518" i="46" a="1"/>
  <c r="E444" i="46" a="1"/>
  <c r="P592" i="46" a="1"/>
  <c r="D444" i="46" a="1"/>
  <c r="P370" i="46" a="1"/>
  <c r="P740" i="46" a="1"/>
  <c r="F741" i="46" a="1"/>
  <c r="K834" i="46" a="1"/>
  <c r="E370" i="46" a="1"/>
  <c r="E834" i="46" a="1"/>
  <c r="N370" i="46" a="1"/>
  <c r="C776" i="46" a="1"/>
  <c r="K840" i="46" a="1"/>
  <c r="K836" i="46" a="1"/>
  <c r="D740" i="46" a="1"/>
  <c r="F370" i="46" a="1"/>
  <c r="F592" i="46" a="1"/>
  <c r="E592" i="46" a="1"/>
  <c r="E838" i="46" a="1"/>
  <c r="E518" i="46" a="1"/>
  <c r="F444" i="46" a="1"/>
  <c r="G518" i="46" a="1"/>
  <c r="E836" i="46" a="1"/>
  <c r="P444" i="46" a="1"/>
  <c r="G592" i="46" a="1"/>
  <c r="G741" i="46" a="1"/>
  <c r="C853" i="46" a="1"/>
  <c r="D370" i="46" a="1"/>
  <c r="E840" i="46" a="1"/>
  <c r="N444" i="46" a="1"/>
  <c r="N741" i="46" a="1"/>
  <c r="E740" i="46" a="1"/>
  <c r="E741" i="46" a="1"/>
  <c r="G740" i="46" a="1"/>
  <c r="P518" i="46" a="1"/>
  <c r="N518" i="46" a="1"/>
  <c r="D518" i="46" a="1"/>
  <c r="D592" i="46" a="1"/>
  <c r="C699" i="46" a="1"/>
  <c r="P741" i="46" a="1"/>
  <c r="N740" i="46" a="1"/>
  <c r="C855" i="46" a="1"/>
  <c r="K840" i="46" l="1"/>
  <c r="E840" i="46"/>
  <c r="K836" i="46"/>
  <c r="E836" i="46"/>
  <c r="E838" i="46"/>
  <c r="E834" i="46"/>
  <c r="K834" i="46"/>
  <c r="B829" i="46"/>
  <c r="T909" i="46"/>
  <c r="P741" i="46"/>
  <c r="D741" i="46"/>
  <c r="N741" i="46"/>
  <c r="E741" i="46"/>
  <c r="G741" i="46"/>
  <c r="F741" i="46"/>
  <c r="C697" i="46"/>
  <c r="C776" i="46"/>
  <c r="C853" i="46"/>
  <c r="P740" i="46"/>
  <c r="D740" i="46"/>
  <c r="N740" i="46"/>
  <c r="E740" i="46"/>
  <c r="G740" i="46"/>
  <c r="F740" i="46"/>
  <c r="D370" i="46"/>
  <c r="P370" i="46"/>
  <c r="N370" i="46"/>
  <c r="E370" i="46"/>
  <c r="G370" i="46"/>
  <c r="F370" i="46"/>
  <c r="P444" i="46"/>
  <c r="N444" i="46"/>
  <c r="E444" i="46"/>
  <c r="D444" i="46"/>
  <c r="G444" i="46"/>
  <c r="F444" i="46"/>
  <c r="K855" i="46"/>
  <c r="C699" i="46"/>
  <c r="P518" i="46"/>
  <c r="D518" i="46"/>
  <c r="E518" i="46"/>
  <c r="N518" i="46"/>
  <c r="F518" i="46"/>
  <c r="G518" i="46"/>
  <c r="P592" i="46"/>
  <c r="D592" i="46"/>
  <c r="E592" i="46"/>
  <c r="N592" i="46"/>
  <c r="G592" i="46"/>
  <c r="F592" i="46"/>
  <c r="C855" i="46"/>
  <c r="T816" i="46"/>
  <c r="T772" i="46"/>
  <c r="T851" i="46"/>
  <c r="T928" i="46"/>
  <c r="T815" i="46"/>
  <c r="T445" i="46"/>
  <c r="T519" i="46"/>
  <c r="W930" i="46"/>
  <c r="T774" i="46"/>
  <c r="T593" i="46"/>
  <c r="T667" i="46"/>
  <c r="T930" i="46"/>
  <c r="M90" i="36"/>
  <c r="N90" i="36"/>
  <c r="L90" i="36"/>
  <c r="O90" i="36"/>
  <c r="K90" i="36"/>
  <c r="N62" i="36"/>
  <c r="M62" i="36"/>
  <c r="L62" i="36"/>
  <c r="O62" i="36"/>
  <c r="K62" i="36"/>
  <c r="L34" i="36"/>
  <c r="K34" i="36"/>
  <c r="O34" i="36"/>
  <c r="J34" i="36"/>
  <c r="M34" i="36"/>
  <c r="N34" i="36"/>
  <c r="Q1094" i="46"/>
  <c r="Q944" i="46"/>
  <c r="Q644" i="46"/>
  <c r="Q344" i="46"/>
  <c r="Q1019" i="46"/>
  <c r="Q719" i="46"/>
  <c r="Q419" i="46"/>
  <c r="Q794" i="46"/>
  <c r="Q494" i="46"/>
  <c r="Q194" i="46"/>
  <c r="Q869" i="46"/>
  <c r="Q569" i="46"/>
  <c r="Q269" i="46"/>
  <c r="Q119" i="46"/>
  <c r="Q44" i="46"/>
  <c r="J2150" i="36"/>
  <c r="Q2150" i="36"/>
  <c r="Q2124" i="36"/>
  <c r="J2124" i="36"/>
  <c r="J2154" i="36"/>
  <c r="Q2154" i="36"/>
  <c r="Q2155" i="36"/>
  <c r="J2155" i="36"/>
  <c r="Q2102" i="36"/>
  <c r="J2102" i="36"/>
  <c r="Q2129" i="36"/>
  <c r="J2129" i="36"/>
  <c r="Q2099" i="36"/>
  <c r="J2099" i="36"/>
  <c r="J2070" i="36"/>
  <c r="Q2070" i="36"/>
  <c r="J2075" i="36"/>
  <c r="Q2075" i="36"/>
  <c r="Q2120" i="36"/>
  <c r="J2120" i="36"/>
  <c r="J2104" i="36"/>
  <c r="Q2104" i="36"/>
  <c r="Q2130" i="36"/>
  <c r="J2130" i="36"/>
  <c r="Q2098" i="36"/>
  <c r="J2098" i="36"/>
  <c r="J2147" i="36"/>
  <c r="I2161" i="36"/>
  <c r="J2161" i="36" s="1"/>
  <c r="Q2147" i="36"/>
  <c r="Q2095" i="36"/>
  <c r="J2095" i="36"/>
  <c r="Q2071" i="36"/>
  <c r="J2071" i="36"/>
  <c r="Q2097" i="36"/>
  <c r="J2097" i="36"/>
  <c r="Q2121" i="36"/>
  <c r="J2121" i="36"/>
  <c r="Q2072" i="36"/>
  <c r="J2072" i="36"/>
  <c r="Q2096" i="36"/>
  <c r="J2096" i="36"/>
  <c r="Q2122" i="36"/>
  <c r="J2122" i="36"/>
  <c r="Q2125" i="36"/>
  <c r="J2125" i="36"/>
  <c r="Q2153" i="36"/>
  <c r="J2153" i="36"/>
  <c r="J2067" i="36"/>
  <c r="Q2067" i="36"/>
  <c r="Q2064" i="36"/>
  <c r="J2064" i="36"/>
  <c r="Q2159" i="36"/>
  <c r="J2159" i="36"/>
  <c r="Q2092" i="36"/>
  <c r="J2092" i="36"/>
  <c r="J2091" i="36"/>
  <c r="I2105" i="36"/>
  <c r="J2105" i="36" s="1"/>
  <c r="Q2091" i="36"/>
  <c r="Q2131" i="36"/>
  <c r="J2131" i="36"/>
  <c r="Q2069" i="36"/>
  <c r="J2069" i="36"/>
  <c r="Q2073" i="36"/>
  <c r="J2073" i="36"/>
  <c r="Q2100" i="36"/>
  <c r="J2100" i="36"/>
  <c r="J2151" i="36"/>
  <c r="Q2151" i="36"/>
  <c r="Q2149" i="36"/>
  <c r="J2149" i="36"/>
  <c r="J2133" i="36"/>
  <c r="J2119" i="36"/>
  <c r="Q2119" i="36"/>
  <c r="Q2127" i="36"/>
  <c r="J2127" i="36"/>
  <c r="J2156" i="36"/>
  <c r="Q2156" i="36"/>
  <c r="J2076" i="36"/>
  <c r="Q2076" i="36"/>
  <c r="J2065" i="36"/>
  <c r="Q2065" i="36"/>
  <c r="Q2094" i="36"/>
  <c r="J2094" i="36"/>
  <c r="J2132" i="36"/>
  <c r="Q2132" i="36"/>
  <c r="J2152" i="36"/>
  <c r="Q2152" i="36"/>
  <c r="Q2093" i="36"/>
  <c r="J2093" i="36"/>
  <c r="J2160" i="36"/>
  <c r="Q2160" i="36"/>
  <c r="Q2123" i="36"/>
  <c r="J2123" i="36"/>
  <c r="J2148" i="36"/>
  <c r="Q2148" i="36"/>
  <c r="Q2068" i="36"/>
  <c r="J2068" i="36"/>
  <c r="J2074" i="36"/>
  <c r="Q2074" i="36"/>
  <c r="Q2126" i="36"/>
  <c r="J2126" i="36"/>
  <c r="Q2128" i="36"/>
  <c r="J2128" i="36"/>
  <c r="J2158" i="36"/>
  <c r="Q2158" i="36"/>
  <c r="Q2101" i="36"/>
  <c r="J2101" i="36"/>
  <c r="Q2157" i="36"/>
  <c r="J2157" i="36"/>
  <c r="Q2103" i="36"/>
  <c r="J2103" i="36"/>
  <c r="J2063" i="36"/>
  <c r="I2077" i="36"/>
  <c r="J2077" i="36" s="1"/>
  <c r="Q2063" i="36"/>
  <c r="J2066" i="36"/>
  <c r="Q2066" i="36"/>
  <c r="Q625" i="36"/>
  <c r="J625" i="36"/>
  <c r="Q1208" i="36"/>
  <c r="J1208" i="36"/>
  <c r="Q1345" i="36"/>
  <c r="J1345" i="36"/>
  <c r="Q1780" i="36"/>
  <c r="J1780" i="36"/>
  <c r="J518" i="36"/>
  <c r="Q518" i="36"/>
  <c r="J797" i="36"/>
  <c r="Q797" i="36"/>
  <c r="Q1151" i="36"/>
  <c r="J1151" i="36"/>
  <c r="I1673" i="36"/>
  <c r="J1673" i="36" s="1"/>
  <c r="J1659" i="36"/>
  <c r="Q1659" i="36"/>
  <c r="Q481" i="36"/>
  <c r="J481" i="36"/>
  <c r="J634" i="36"/>
  <c r="Q634" i="36"/>
  <c r="Q486" i="36"/>
  <c r="J486" i="36"/>
  <c r="Q770" i="36"/>
  <c r="J770" i="36"/>
  <c r="Q490" i="36"/>
  <c r="J490" i="36"/>
  <c r="Q913" i="36"/>
  <c r="J913" i="36"/>
  <c r="Q918" i="36"/>
  <c r="J918" i="36"/>
  <c r="Q1210" i="36"/>
  <c r="J1210" i="36"/>
  <c r="Q1200" i="36"/>
  <c r="J1200" i="36"/>
  <c r="Q1059" i="36"/>
  <c r="J1059" i="36"/>
  <c r="Q1057" i="36"/>
  <c r="J1057" i="36"/>
  <c r="Q1355" i="36"/>
  <c r="J1355" i="36"/>
  <c r="Q1640" i="36"/>
  <c r="J1640" i="36"/>
  <c r="Q1643" i="36"/>
  <c r="J1643" i="36"/>
  <c r="Q1497" i="36"/>
  <c r="J1497" i="36"/>
  <c r="Q1636" i="36"/>
  <c r="J1636" i="36"/>
  <c r="Q1930" i="36"/>
  <c r="J1930" i="36"/>
  <c r="Q1924" i="36"/>
  <c r="J1924" i="36"/>
  <c r="Q1783" i="36"/>
  <c r="J1783" i="36"/>
  <c r="Q1776" i="36"/>
  <c r="J1776" i="36"/>
  <c r="Q564" i="36"/>
  <c r="J564" i="36"/>
  <c r="Q689" i="36"/>
  <c r="J689" i="36"/>
  <c r="J507" i="36"/>
  <c r="I521" i="36"/>
  <c r="J521" i="36" s="1"/>
  <c r="Q507" i="36"/>
  <c r="I549" i="36"/>
  <c r="J549" i="36" s="1"/>
  <c r="J535" i="36"/>
  <c r="Q535" i="36"/>
  <c r="Q575" i="36"/>
  <c r="J575" i="36"/>
  <c r="J657" i="36"/>
  <c r="Q657" i="36"/>
  <c r="J664" i="36"/>
  <c r="Q664" i="36"/>
  <c r="Q547" i="36"/>
  <c r="J547" i="36"/>
  <c r="Q710" i="36"/>
  <c r="J710" i="36"/>
  <c r="Q997" i="36"/>
  <c r="J997" i="36"/>
  <c r="J944" i="36"/>
  <c r="Q944" i="36"/>
  <c r="Q980" i="36"/>
  <c r="J980" i="36"/>
  <c r="I865" i="36"/>
  <c r="J865" i="36" s="1"/>
  <c r="J851" i="36"/>
  <c r="Q851" i="36"/>
  <c r="J800" i="36"/>
  <c r="Q800" i="36"/>
  <c r="J510" i="36"/>
  <c r="Q510" i="36"/>
  <c r="J1008" i="36"/>
  <c r="Q1008" i="36"/>
  <c r="Q834" i="36"/>
  <c r="J834" i="36"/>
  <c r="Q854" i="36"/>
  <c r="J854" i="36"/>
  <c r="J967" i="36"/>
  <c r="I981" i="36"/>
  <c r="J981" i="36" s="1"/>
  <c r="Q967" i="36"/>
  <c r="J805" i="36"/>
  <c r="Q805" i="36"/>
  <c r="Q1149" i="36"/>
  <c r="J1149" i="36"/>
  <c r="Q1264" i="36"/>
  <c r="J1264" i="36"/>
  <c r="J1227" i="36"/>
  <c r="I1241" i="36"/>
  <c r="J1241" i="36" s="1"/>
  <c r="Q1227" i="36"/>
  <c r="Q1112" i="36"/>
  <c r="J1112" i="36"/>
  <c r="Q1384" i="36"/>
  <c r="J1384" i="36"/>
  <c r="I1297" i="36"/>
  <c r="J1297" i="36" s="1"/>
  <c r="J1283" i="36"/>
  <c r="Q1283" i="36"/>
  <c r="J1372" i="36"/>
  <c r="Q1372" i="36"/>
  <c r="J1091" i="36"/>
  <c r="Q1091" i="36"/>
  <c r="Q941" i="36"/>
  <c r="J941" i="36"/>
  <c r="J1289" i="36"/>
  <c r="Q1289" i="36"/>
  <c r="J1228" i="36"/>
  <c r="Q1228" i="36"/>
  <c r="J1088" i="36"/>
  <c r="Q1088" i="36"/>
  <c r="J1371" i="36"/>
  <c r="I1385" i="36"/>
  <c r="J1385" i="36" s="1"/>
  <c r="Q1371" i="36"/>
  <c r="Q1435" i="36"/>
  <c r="J1435" i="36"/>
  <c r="J1089" i="36"/>
  <c r="Q1089" i="36"/>
  <c r="J1377" i="36"/>
  <c r="Q1377" i="36"/>
  <c r="Q1549" i="36"/>
  <c r="J1549" i="36"/>
  <c r="J1837" i="36"/>
  <c r="Q1837" i="36"/>
  <c r="Q1722" i="36"/>
  <c r="J1722" i="36"/>
  <c r="Q1952" i="36"/>
  <c r="J1952" i="36"/>
  <c r="Q1526" i="36"/>
  <c r="J1526" i="36"/>
  <c r="J1521" i="36"/>
  <c r="Q1521" i="36"/>
  <c r="J1859" i="36"/>
  <c r="J1873" i="36"/>
  <c r="Q1859" i="36"/>
  <c r="J1381" i="36"/>
  <c r="Q1381" i="36"/>
  <c r="Q1572" i="36"/>
  <c r="J1572" i="36"/>
  <c r="Q1717" i="36"/>
  <c r="J1717" i="36"/>
  <c r="J2016" i="36"/>
  <c r="Q2016" i="36"/>
  <c r="Q1552" i="36"/>
  <c r="J1552" i="36"/>
  <c r="J1839" i="36"/>
  <c r="Q1839" i="36"/>
  <c r="Q1980" i="36"/>
  <c r="J1980" i="36"/>
  <c r="Q1867" i="36"/>
  <c r="J1867" i="36"/>
  <c r="J1816" i="36"/>
  <c r="Q1816" i="36"/>
  <c r="Q2007" i="36"/>
  <c r="J2007" i="36"/>
  <c r="J2003" i="36"/>
  <c r="I2017" i="36"/>
  <c r="J2017" i="36" s="1"/>
  <c r="Q2003" i="36"/>
  <c r="Q1981" i="36"/>
  <c r="J1981" i="36"/>
  <c r="Q1959" i="36"/>
  <c r="J1959" i="36"/>
  <c r="Q1872" i="36"/>
  <c r="J1872" i="36"/>
  <c r="J1838" i="36"/>
  <c r="Q1838" i="36"/>
  <c r="J1805" i="36"/>
  <c r="Q1805" i="36"/>
  <c r="Q1140" i="36"/>
  <c r="J1140" i="36"/>
  <c r="Q479" i="36"/>
  <c r="I493" i="36"/>
  <c r="J493" i="36" s="1"/>
  <c r="J479" i="36"/>
  <c r="Q489" i="36"/>
  <c r="J489" i="36"/>
  <c r="J632" i="36"/>
  <c r="Q632" i="36"/>
  <c r="Q912" i="36"/>
  <c r="J912" i="36"/>
  <c r="Q482" i="36"/>
  <c r="J482" i="36"/>
  <c r="I925" i="36"/>
  <c r="J925" i="36" s="1"/>
  <c r="J911" i="36"/>
  <c r="Q911" i="36"/>
  <c r="J780" i="36"/>
  <c r="Q780" i="36"/>
  <c r="Q1202" i="36"/>
  <c r="J1202" i="36"/>
  <c r="Q1490" i="36"/>
  <c r="J1490" i="36"/>
  <c r="Q1206" i="36"/>
  <c r="J1206" i="36"/>
  <c r="J1212" i="36"/>
  <c r="Q1212" i="36"/>
  <c r="Q1351" i="36"/>
  <c r="J1351" i="36"/>
  <c r="Q1632" i="36"/>
  <c r="J1632" i="36"/>
  <c r="Q1635" i="36"/>
  <c r="J1635" i="36"/>
  <c r="Q1489" i="36"/>
  <c r="J1489" i="36"/>
  <c r="Q1354" i="36"/>
  <c r="J1354" i="36"/>
  <c r="Q1785" i="36"/>
  <c r="J1785" i="36"/>
  <c r="Q1779" i="36"/>
  <c r="J1779" i="36"/>
  <c r="J1932" i="36"/>
  <c r="Q1932" i="36"/>
  <c r="Q688" i="36"/>
  <c r="J688" i="36"/>
  <c r="Q536" i="36"/>
  <c r="J536" i="36"/>
  <c r="Q685" i="36"/>
  <c r="J685" i="36"/>
  <c r="Q715" i="36"/>
  <c r="J715" i="36"/>
  <c r="J513" i="36"/>
  <c r="Q513" i="36"/>
  <c r="Q573" i="36"/>
  <c r="J573" i="36"/>
  <c r="Q684" i="36"/>
  <c r="J684" i="36"/>
  <c r="J655" i="36"/>
  <c r="Q655" i="36"/>
  <c r="Q543" i="36"/>
  <c r="J543" i="36"/>
  <c r="J662" i="36"/>
  <c r="Q662" i="36"/>
  <c r="J995" i="36"/>
  <c r="Q995" i="36"/>
  <c r="I1009" i="36"/>
  <c r="J1009" i="36" s="1"/>
  <c r="Q863" i="36"/>
  <c r="J863" i="36"/>
  <c r="Q978" i="36"/>
  <c r="J978" i="36"/>
  <c r="Q833" i="36"/>
  <c r="J833" i="36"/>
  <c r="Q968" i="36"/>
  <c r="J968" i="36"/>
  <c r="Q720" i="36"/>
  <c r="J720" i="36"/>
  <c r="Q1006" i="36"/>
  <c r="J1006" i="36"/>
  <c r="Q830" i="36"/>
  <c r="J830" i="36"/>
  <c r="Q852" i="36"/>
  <c r="J852" i="36"/>
  <c r="J950" i="36"/>
  <c r="Q950" i="36"/>
  <c r="J803" i="36"/>
  <c r="Q803" i="36"/>
  <c r="Q1147" i="36"/>
  <c r="J1147" i="36"/>
  <c r="Q1260" i="36"/>
  <c r="J1260" i="36"/>
  <c r="Q1433" i="36"/>
  <c r="J1433" i="36"/>
  <c r="J1094" i="36"/>
  <c r="Q1094" i="36"/>
  <c r="J1382" i="36"/>
  <c r="Q1382" i="36"/>
  <c r="J1265" i="36"/>
  <c r="Q1265" i="36"/>
  <c r="J1670" i="36"/>
  <c r="Q1670" i="36"/>
  <c r="J1087" i="36"/>
  <c r="Q1087" i="36"/>
  <c r="Q1152" i="36"/>
  <c r="J1152" i="36"/>
  <c r="J1266" i="36"/>
  <c r="Q1266" i="36"/>
  <c r="Q1437" i="36"/>
  <c r="J1437" i="36"/>
  <c r="J1084" i="36"/>
  <c r="Q1084" i="36"/>
  <c r="J1525" i="36"/>
  <c r="Q1525" i="36"/>
  <c r="Q1407" i="36"/>
  <c r="J1407" i="36"/>
  <c r="J1085" i="36"/>
  <c r="Q1085" i="36"/>
  <c r="Q1583" i="36"/>
  <c r="J1583" i="36"/>
  <c r="Q1545" i="36"/>
  <c r="J1545" i="36"/>
  <c r="Q1720" i="36"/>
  <c r="J1720" i="36"/>
  <c r="Q1410" i="36"/>
  <c r="J1410" i="36"/>
  <c r="J1518" i="36"/>
  <c r="Q1518" i="36"/>
  <c r="J1700" i="36"/>
  <c r="Q1700" i="36"/>
  <c r="J1833" i="36"/>
  <c r="Q1833" i="36"/>
  <c r="J1373" i="36"/>
  <c r="Q1373" i="36"/>
  <c r="Q1555" i="36"/>
  <c r="J1555" i="36"/>
  <c r="J1527" i="36"/>
  <c r="Q1527" i="36"/>
  <c r="Q1715" i="36"/>
  <c r="I1729" i="36"/>
  <c r="J1729" i="36" s="1"/>
  <c r="J1715" i="36"/>
  <c r="Q2010" i="36"/>
  <c r="J2010" i="36"/>
  <c r="Q1548" i="36"/>
  <c r="J1548" i="36"/>
  <c r="J1835" i="36"/>
  <c r="Q1835" i="36"/>
  <c r="Q1957" i="36"/>
  <c r="J1957" i="36"/>
  <c r="Q1865" i="36"/>
  <c r="J1865" i="36"/>
  <c r="J1814" i="36"/>
  <c r="Q1814" i="36"/>
  <c r="Q1983" i="36"/>
  <c r="J1983" i="36"/>
  <c r="Q1986" i="36"/>
  <c r="J1986" i="36"/>
  <c r="Q1955" i="36"/>
  <c r="J1955" i="36"/>
  <c r="Q1870" i="36"/>
  <c r="J1870" i="36"/>
  <c r="J1834" i="36"/>
  <c r="Q1834" i="36"/>
  <c r="J2015" i="36"/>
  <c r="Q2015" i="36"/>
  <c r="Q491" i="36"/>
  <c r="J491" i="36"/>
  <c r="J1055" i="36"/>
  <c r="Q1055" i="36"/>
  <c r="I1069" i="36"/>
  <c r="J1069" i="36" s="1"/>
  <c r="J1644" i="36"/>
  <c r="Q1644" i="36"/>
  <c r="Q546" i="36"/>
  <c r="J546" i="36"/>
  <c r="J795" i="36"/>
  <c r="I809" i="36"/>
  <c r="J809" i="36" s="1"/>
  <c r="Q795" i="36"/>
  <c r="J1232" i="36"/>
  <c r="Q1232" i="36"/>
  <c r="J1663" i="36"/>
  <c r="Q1663" i="36"/>
  <c r="Q633" i="36"/>
  <c r="J633" i="36"/>
  <c r="Q480" i="36"/>
  <c r="J480" i="36"/>
  <c r="J624" i="36"/>
  <c r="Q624" i="36"/>
  <c r="J630" i="36"/>
  <c r="Q630" i="36"/>
  <c r="J636" i="36"/>
  <c r="Q636" i="36"/>
  <c r="J631" i="36"/>
  <c r="Q631" i="36"/>
  <c r="Q772" i="36"/>
  <c r="J772" i="36"/>
  <c r="Q1498" i="36"/>
  <c r="J1498" i="36"/>
  <c r="Q1064" i="36"/>
  <c r="J1064" i="36"/>
  <c r="Q1642" i="36"/>
  <c r="J1642" i="36"/>
  <c r="Q1204" i="36"/>
  <c r="J1204" i="36"/>
  <c r="Q1347" i="36"/>
  <c r="J1347" i="36"/>
  <c r="J1356" i="36"/>
  <c r="Q1356" i="36"/>
  <c r="J1487" i="36"/>
  <c r="I1501" i="36"/>
  <c r="J1501" i="36" s="1"/>
  <c r="Q1487" i="36"/>
  <c r="Q1350" i="36"/>
  <c r="J1350" i="36"/>
  <c r="Q1781" i="36"/>
  <c r="J1781" i="36"/>
  <c r="Q1921" i="36"/>
  <c r="J1921" i="36"/>
  <c r="J576" i="36"/>
  <c r="Q576" i="36"/>
  <c r="J515" i="36"/>
  <c r="Q515" i="36"/>
  <c r="Q681" i="36"/>
  <c r="J681" i="36"/>
  <c r="J707" i="36"/>
  <c r="Q707" i="36"/>
  <c r="I721" i="36"/>
  <c r="J721" i="36" s="1"/>
  <c r="Q690" i="36"/>
  <c r="J690" i="36"/>
  <c r="Q571" i="36"/>
  <c r="J571" i="36"/>
  <c r="I577" i="36"/>
  <c r="J577" i="36" s="1"/>
  <c r="J563" i="36"/>
  <c r="Q563" i="36"/>
  <c r="J692" i="36"/>
  <c r="Q692" i="36"/>
  <c r="Q539" i="36"/>
  <c r="J539" i="36"/>
  <c r="J654" i="36"/>
  <c r="Q654" i="36"/>
  <c r="J946" i="36"/>
  <c r="Q946" i="36"/>
  <c r="Q861" i="36"/>
  <c r="J861" i="36"/>
  <c r="Q976" i="36"/>
  <c r="J976" i="36"/>
  <c r="Q829" i="36"/>
  <c r="J829" i="36"/>
  <c r="J940" i="36"/>
  <c r="Q940" i="36"/>
  <c r="Q716" i="36"/>
  <c r="J716" i="36"/>
  <c r="Q1004" i="36"/>
  <c r="J1004" i="36"/>
  <c r="Q826" i="36"/>
  <c r="J826" i="36"/>
  <c r="J796" i="36"/>
  <c r="Q796" i="36"/>
  <c r="J943" i="36"/>
  <c r="Q943" i="36"/>
  <c r="Q801" i="36"/>
  <c r="J801" i="36"/>
  <c r="Q1145" i="36"/>
  <c r="J1145" i="36"/>
  <c r="Q1256" i="36"/>
  <c r="J1256" i="36"/>
  <c r="Q1431" i="36"/>
  <c r="J1431" i="36"/>
  <c r="J1090" i="36"/>
  <c r="Q1090" i="36"/>
  <c r="J1376" i="36"/>
  <c r="Q1376" i="36"/>
  <c r="J1261" i="36"/>
  <c r="Q1261" i="36"/>
  <c r="J1666" i="36"/>
  <c r="Q1666" i="36"/>
  <c r="Q1294" i="36"/>
  <c r="J1294" i="36"/>
  <c r="Q1150" i="36"/>
  <c r="J1150" i="36"/>
  <c r="J1262" i="36"/>
  <c r="Q1262" i="36"/>
  <c r="Q1122" i="36"/>
  <c r="J1122" i="36"/>
  <c r="Q1292" i="36"/>
  <c r="J1292" i="36"/>
  <c r="Q1956" i="36"/>
  <c r="J1956" i="36"/>
  <c r="J1399" i="36"/>
  <c r="Q1399" i="36"/>
  <c r="I1413" i="36"/>
  <c r="J1413" i="36" s="1"/>
  <c r="J1290" i="36"/>
  <c r="Q1290" i="36"/>
  <c r="Q1581" i="36"/>
  <c r="J1581" i="36"/>
  <c r="J1528" i="36"/>
  <c r="Q1528" i="36"/>
  <c r="I1585" i="36"/>
  <c r="J1585" i="36" s="1"/>
  <c r="J1571" i="36"/>
  <c r="Q1571" i="36"/>
  <c r="Q1718" i="36"/>
  <c r="J1718" i="36"/>
  <c r="Q1402" i="36"/>
  <c r="J1402" i="36"/>
  <c r="Q1697" i="36"/>
  <c r="J1697" i="36"/>
  <c r="Q1692" i="36"/>
  <c r="J1692" i="36"/>
  <c r="J1803" i="36"/>
  <c r="I1817" i="36"/>
  <c r="J1817" i="36" s="1"/>
  <c r="Q1803" i="36"/>
  <c r="J1584" i="36"/>
  <c r="Q1584" i="36"/>
  <c r="Q1551" i="36"/>
  <c r="J1551" i="36"/>
  <c r="J1519" i="36"/>
  <c r="Q1519" i="36"/>
  <c r="Q1698" i="36"/>
  <c r="J1698" i="36"/>
  <c r="J1960" i="36"/>
  <c r="Q1960" i="36"/>
  <c r="Q1544" i="36"/>
  <c r="J1544" i="36"/>
  <c r="Q2005" i="36"/>
  <c r="J2005" i="36"/>
  <c r="Q1953" i="36"/>
  <c r="J1953" i="36"/>
  <c r="Q1863" i="36"/>
  <c r="J1863" i="36"/>
  <c r="J1812" i="36"/>
  <c r="Q1812" i="36"/>
  <c r="J1947" i="36"/>
  <c r="Q1947" i="36"/>
  <c r="I1961" i="36"/>
  <c r="J1961" i="36" s="1"/>
  <c r="Q1978" i="36"/>
  <c r="J1978" i="36"/>
  <c r="Q1951" i="36"/>
  <c r="J1951" i="36"/>
  <c r="Q1868" i="36"/>
  <c r="J1868" i="36"/>
  <c r="J1831" i="36"/>
  <c r="Q1831" i="36"/>
  <c r="I1845" i="36"/>
  <c r="J1845" i="36" s="1"/>
  <c r="Q2004" i="36"/>
  <c r="J2004" i="36"/>
  <c r="Q488" i="36"/>
  <c r="J488" i="36"/>
  <c r="I781" i="36"/>
  <c r="J781" i="36" s="1"/>
  <c r="J767" i="36"/>
  <c r="Q767" i="36"/>
  <c r="Q1926" i="36"/>
  <c r="J1926" i="36"/>
  <c r="Q683" i="36"/>
  <c r="J683" i="36"/>
  <c r="J514" i="36"/>
  <c r="Q514" i="36"/>
  <c r="Q1427" i="36"/>
  <c r="I1441" i="36"/>
  <c r="J1441" i="36" s="1"/>
  <c r="J1427" i="36"/>
  <c r="Q1724" i="36"/>
  <c r="J1724" i="36"/>
  <c r="Q483" i="36"/>
  <c r="J483" i="36"/>
  <c r="Q635" i="36"/>
  <c r="J635" i="36"/>
  <c r="Q775" i="36"/>
  <c r="J775" i="36"/>
  <c r="Q773" i="36"/>
  <c r="J773" i="36"/>
  <c r="J628" i="36"/>
  <c r="Q628" i="36"/>
  <c r="Q774" i="36"/>
  <c r="J774" i="36"/>
  <c r="Q916" i="36"/>
  <c r="J916" i="36"/>
  <c r="Q1066" i="36"/>
  <c r="J1066" i="36"/>
  <c r="Q1056" i="36"/>
  <c r="J1056" i="36"/>
  <c r="Q1062" i="36"/>
  <c r="J1062" i="36"/>
  <c r="Q1634" i="36"/>
  <c r="J1634" i="36"/>
  <c r="Q1493" i="36"/>
  <c r="J1493" i="36"/>
  <c r="Q1352" i="36"/>
  <c r="J1352" i="36"/>
  <c r="Q1494" i="36"/>
  <c r="J1494" i="36"/>
  <c r="Q1641" i="36"/>
  <c r="J1641" i="36"/>
  <c r="Q1346" i="36"/>
  <c r="J1346" i="36"/>
  <c r="Q1777" i="36"/>
  <c r="J1777" i="36"/>
  <c r="Q1786" i="36"/>
  <c r="J1786" i="36"/>
  <c r="Q1929" i="36"/>
  <c r="J1929" i="36"/>
  <c r="Q574" i="36"/>
  <c r="J574" i="36"/>
  <c r="Q717" i="36"/>
  <c r="J717" i="36"/>
  <c r="J663" i="36"/>
  <c r="Q663" i="36"/>
  <c r="I693" i="36"/>
  <c r="J693" i="36" s="1"/>
  <c r="J679" i="36"/>
  <c r="Q679" i="36"/>
  <c r="Q686" i="36"/>
  <c r="J686" i="36"/>
  <c r="Q569" i="36"/>
  <c r="J569" i="36"/>
  <c r="Q542" i="36"/>
  <c r="J542" i="36"/>
  <c r="Q540" i="36"/>
  <c r="J540" i="36"/>
  <c r="J516" i="36"/>
  <c r="Q516" i="36"/>
  <c r="Q1007" i="36"/>
  <c r="J1007" i="36"/>
  <c r="J836" i="36"/>
  <c r="Q836" i="36"/>
  <c r="Q859" i="36"/>
  <c r="J859" i="36"/>
  <c r="Q974" i="36"/>
  <c r="J974" i="36"/>
  <c r="Q825" i="36"/>
  <c r="J825" i="36"/>
  <c r="Q545" i="36"/>
  <c r="J545" i="36"/>
  <c r="Q712" i="36"/>
  <c r="J712" i="36"/>
  <c r="Q1002" i="36"/>
  <c r="J1002" i="36"/>
  <c r="J952" i="36"/>
  <c r="Q952" i="36"/>
  <c r="Q979" i="36"/>
  <c r="J979" i="36"/>
  <c r="J939" i="36"/>
  <c r="I953" i="36"/>
  <c r="J953" i="36" s="1"/>
  <c r="Q939" i="36"/>
  <c r="Q799" i="36"/>
  <c r="J799" i="36"/>
  <c r="Q1143" i="36"/>
  <c r="J1143" i="36"/>
  <c r="J1240" i="36"/>
  <c r="Q1240" i="36"/>
  <c r="Q1405" i="36"/>
  <c r="J1405" i="36"/>
  <c r="J1086" i="36"/>
  <c r="Q1086" i="36"/>
  <c r="J1374" i="36"/>
  <c r="Q1374" i="36"/>
  <c r="J1257" i="36"/>
  <c r="Q1257" i="36"/>
  <c r="J1662" i="36"/>
  <c r="Q1662" i="36"/>
  <c r="Q1286" i="36"/>
  <c r="J1286" i="36"/>
  <c r="Q1148" i="36"/>
  <c r="J1148" i="36"/>
  <c r="J1258" i="36"/>
  <c r="Q1258" i="36"/>
  <c r="Q1118" i="36"/>
  <c r="J1118" i="36"/>
  <c r="Q1284" i="36"/>
  <c r="J1284" i="36"/>
  <c r="J1295" i="36"/>
  <c r="Q1295" i="36"/>
  <c r="Q1688" i="36"/>
  <c r="J1688" i="36"/>
  <c r="J1229" i="36"/>
  <c r="Q1229" i="36"/>
  <c r="Q1579" i="36"/>
  <c r="J1579" i="36"/>
  <c r="J1520" i="36"/>
  <c r="Q1520" i="36"/>
  <c r="I1557" i="36"/>
  <c r="J1557" i="36" s="1"/>
  <c r="J1543" i="36"/>
  <c r="Q1543" i="36"/>
  <c r="Q1716" i="36"/>
  <c r="J1716" i="36"/>
  <c r="Q1383" i="36"/>
  <c r="J1383" i="36"/>
  <c r="Q1689" i="36"/>
  <c r="J1689" i="36"/>
  <c r="J1687" i="36"/>
  <c r="I1701" i="36"/>
  <c r="J1701" i="36" s="1"/>
  <c r="Q1687" i="36"/>
  <c r="Q1948" i="36"/>
  <c r="J1948" i="36"/>
  <c r="Q1582" i="36"/>
  <c r="J1582" i="36"/>
  <c r="Q1547" i="36"/>
  <c r="J1547" i="36"/>
  <c r="Q1727" i="36"/>
  <c r="J1727" i="36"/>
  <c r="Q1690" i="36"/>
  <c r="J1690" i="36"/>
  <c r="J1522" i="36"/>
  <c r="Q1522" i="36"/>
  <c r="Q1985" i="36"/>
  <c r="J1985" i="36"/>
  <c r="Q1949" i="36"/>
  <c r="J1949" i="36"/>
  <c r="Q1861" i="36"/>
  <c r="J1861" i="36"/>
  <c r="J1810" i="36"/>
  <c r="Q1810" i="36"/>
  <c r="Q1958" i="36"/>
  <c r="J1958" i="36"/>
  <c r="Q1866" i="36"/>
  <c r="J1866" i="36"/>
  <c r="Q1815" i="36"/>
  <c r="J1815" i="36"/>
  <c r="Q1987" i="36"/>
  <c r="J1987" i="36"/>
  <c r="Q922" i="36"/>
  <c r="J922" i="36"/>
  <c r="Q1065" i="36"/>
  <c r="J1065" i="36"/>
  <c r="J1631" i="36"/>
  <c r="Q1631" i="36"/>
  <c r="I1645" i="36"/>
  <c r="J1645" i="36" s="1"/>
  <c r="Q1923" i="36"/>
  <c r="J1923" i="36"/>
  <c r="Q864" i="36"/>
  <c r="J864" i="36"/>
  <c r="J653" i="36"/>
  <c r="Q653" i="36"/>
  <c r="J802" i="36"/>
  <c r="Q802" i="36"/>
  <c r="J947" i="36"/>
  <c r="Q947" i="36"/>
  <c r="Q971" i="36"/>
  <c r="J971" i="36"/>
  <c r="J1291" i="36"/>
  <c r="Q1291" i="36"/>
  <c r="Q949" i="36"/>
  <c r="J949" i="36"/>
  <c r="J1092" i="36"/>
  <c r="Q1092" i="36"/>
  <c r="J1259" i="36"/>
  <c r="Q1259" i="36"/>
  <c r="Q1553" i="36"/>
  <c r="J1553" i="36"/>
  <c r="J1378" i="36"/>
  <c r="Q1378" i="36"/>
  <c r="Q1404" i="36"/>
  <c r="J1404" i="36"/>
  <c r="Q1982" i="36"/>
  <c r="J1982" i="36"/>
  <c r="J1841" i="36"/>
  <c r="Q1841" i="36"/>
  <c r="J1843" i="36"/>
  <c r="Q1843" i="36"/>
  <c r="J1988" i="36"/>
  <c r="Q1988" i="36"/>
  <c r="J1832" i="36"/>
  <c r="Q1832" i="36"/>
  <c r="Q2008" i="36"/>
  <c r="J2008" i="36"/>
  <c r="Q1976" i="36"/>
  <c r="J1976" i="36"/>
  <c r="J1842" i="36"/>
  <c r="Q1842" i="36"/>
  <c r="L1874" i="36"/>
  <c r="N1874" i="36"/>
  <c r="K1874" i="36"/>
  <c r="M1874" i="36"/>
  <c r="O1874" i="36"/>
  <c r="Q629" i="36"/>
  <c r="J629" i="36"/>
  <c r="Q487" i="36"/>
  <c r="J487" i="36"/>
  <c r="Q921" i="36"/>
  <c r="J921" i="36"/>
  <c r="Q917" i="36"/>
  <c r="J917" i="36"/>
  <c r="I637" i="36"/>
  <c r="J637" i="36" s="1"/>
  <c r="J623" i="36"/>
  <c r="Q623" i="36"/>
  <c r="Q920" i="36"/>
  <c r="J920" i="36"/>
  <c r="Q923" i="36"/>
  <c r="J923" i="36"/>
  <c r="Q1058" i="36"/>
  <c r="J1058" i="36"/>
  <c r="Q1211" i="36"/>
  <c r="J1211" i="36"/>
  <c r="Q1209" i="36"/>
  <c r="J1209" i="36"/>
  <c r="J1068" i="36"/>
  <c r="Q1068" i="36"/>
  <c r="Q1637" i="36"/>
  <c r="J1637" i="36"/>
  <c r="Q1348" i="36"/>
  <c r="J1348" i="36"/>
  <c r="Q1638" i="36"/>
  <c r="J1638" i="36"/>
  <c r="Q1633" i="36"/>
  <c r="J1633" i="36"/>
  <c r="J1343" i="36"/>
  <c r="I1357" i="36"/>
  <c r="J1357" i="36" s="1"/>
  <c r="Q1343" i="36"/>
  <c r="Q1928" i="36"/>
  <c r="J1928" i="36"/>
  <c r="Q1782" i="36"/>
  <c r="J1782" i="36"/>
  <c r="Q1920" i="36"/>
  <c r="J1920" i="36"/>
  <c r="Q572" i="36"/>
  <c r="J572" i="36"/>
  <c r="Q709" i="36"/>
  <c r="J709" i="36"/>
  <c r="J656" i="36"/>
  <c r="Q656" i="36"/>
  <c r="J661" i="36"/>
  <c r="Q661" i="36"/>
  <c r="Q682" i="36"/>
  <c r="J682" i="36"/>
  <c r="Q567" i="36"/>
  <c r="J567" i="36"/>
  <c r="J519" i="36"/>
  <c r="Q519" i="36"/>
  <c r="J511" i="36"/>
  <c r="Q511" i="36"/>
  <c r="J512" i="36"/>
  <c r="Q512" i="36"/>
  <c r="Q1005" i="36"/>
  <c r="J1005" i="36"/>
  <c r="Q832" i="36"/>
  <c r="J832" i="36"/>
  <c r="Q857" i="36"/>
  <c r="J857" i="36"/>
  <c r="Q972" i="36"/>
  <c r="J972" i="36"/>
  <c r="J808" i="36"/>
  <c r="Q808" i="36"/>
  <c r="Q541" i="36"/>
  <c r="J541" i="36"/>
  <c r="Q708" i="36"/>
  <c r="J708" i="36"/>
  <c r="Q1000" i="36"/>
  <c r="J1000" i="36"/>
  <c r="Q862" i="36"/>
  <c r="J862" i="36"/>
  <c r="Q977" i="36"/>
  <c r="J977" i="36"/>
  <c r="Q835" i="36"/>
  <c r="J835" i="36"/>
  <c r="Q969" i="36"/>
  <c r="J969" i="36"/>
  <c r="Q1141" i="36"/>
  <c r="J1141" i="36"/>
  <c r="J1238" i="36"/>
  <c r="Q1238" i="36"/>
  <c r="J1139" i="36"/>
  <c r="I1153" i="36"/>
  <c r="J1153" i="36" s="1"/>
  <c r="Q1139" i="36"/>
  <c r="Q1296" i="36"/>
  <c r="J1296" i="36"/>
  <c r="J1517" i="36"/>
  <c r="Q1517" i="36"/>
  <c r="J1230" i="36"/>
  <c r="Q1230" i="36"/>
  <c r="Q1121" i="36"/>
  <c r="J1121" i="36"/>
  <c r="I1269" i="36"/>
  <c r="J1269" i="36" s="1"/>
  <c r="J1255" i="36"/>
  <c r="Q1255" i="36"/>
  <c r="Q1146" i="36"/>
  <c r="J1146" i="36"/>
  <c r="J1239" i="36"/>
  <c r="Q1239" i="36"/>
  <c r="Q1114" i="36"/>
  <c r="J1114" i="36"/>
  <c r="Q1231" i="36"/>
  <c r="J1231" i="36"/>
  <c r="J1287" i="36"/>
  <c r="Q1287" i="36"/>
  <c r="J1123" i="36"/>
  <c r="Q1123" i="36"/>
  <c r="Q1438" i="36"/>
  <c r="J1438" i="36"/>
  <c r="Q1577" i="36"/>
  <c r="J1577" i="36"/>
  <c r="I1529" i="36"/>
  <c r="J1529" i="36" s="1"/>
  <c r="J1515" i="36"/>
  <c r="Q1515" i="36"/>
  <c r="J1523" i="36"/>
  <c r="Q1523" i="36"/>
  <c r="Q1694" i="36"/>
  <c r="J1694" i="36"/>
  <c r="Q1375" i="36"/>
  <c r="J1375" i="36"/>
  <c r="Q1429" i="36"/>
  <c r="J1429" i="36"/>
  <c r="J1672" i="36"/>
  <c r="Q1672" i="36"/>
  <c r="Q1580" i="36"/>
  <c r="J1580" i="36"/>
  <c r="J1524" i="36"/>
  <c r="Q1524" i="36"/>
  <c r="Q1725" i="36"/>
  <c r="J1725" i="36"/>
  <c r="J1669" i="36"/>
  <c r="Q1669" i="36"/>
  <c r="Q1693" i="36"/>
  <c r="J1693" i="36"/>
  <c r="Q1977" i="36"/>
  <c r="J1977" i="36"/>
  <c r="J1844" i="36"/>
  <c r="Q1844" i="36"/>
  <c r="Q1808" i="36"/>
  <c r="J1808" i="36"/>
  <c r="Q1954" i="36"/>
  <c r="J1954" i="36"/>
  <c r="Q2014" i="36"/>
  <c r="J2014" i="36"/>
  <c r="Q1864" i="36"/>
  <c r="J1864" i="36"/>
  <c r="Q1813" i="36"/>
  <c r="J1813" i="36"/>
  <c r="Q1979" i="36"/>
  <c r="J1979" i="36"/>
  <c r="Q778" i="36"/>
  <c r="J778" i="36"/>
  <c r="Q1067" i="36"/>
  <c r="J1067" i="36"/>
  <c r="Q1491" i="36"/>
  <c r="J1491" i="36"/>
  <c r="Q1922" i="36"/>
  <c r="J1922" i="36"/>
  <c r="Q566" i="36"/>
  <c r="J566" i="36"/>
  <c r="Q713" i="36"/>
  <c r="J713" i="36"/>
  <c r="Q714" i="36"/>
  <c r="J714" i="36"/>
  <c r="J942" i="36"/>
  <c r="Q942" i="36"/>
  <c r="J798" i="36"/>
  <c r="Q798" i="36"/>
  <c r="Q856" i="36"/>
  <c r="J856" i="36"/>
  <c r="Q807" i="36"/>
  <c r="J807" i="36"/>
  <c r="Q1116" i="36"/>
  <c r="J1116" i="36"/>
  <c r="J1380" i="36"/>
  <c r="Q1380" i="36"/>
  <c r="J1095" i="36"/>
  <c r="Q1095" i="36"/>
  <c r="J1233" i="36"/>
  <c r="Q1233" i="36"/>
  <c r="Q1401" i="36"/>
  <c r="J1401" i="36"/>
  <c r="J1093" i="36"/>
  <c r="Q1093" i="36"/>
  <c r="Q1546" i="36"/>
  <c r="J1546" i="36"/>
  <c r="J1660" i="36"/>
  <c r="Q1660" i="36"/>
  <c r="Q1574" i="36"/>
  <c r="J1574" i="36"/>
  <c r="Q1719" i="36"/>
  <c r="J1719" i="36"/>
  <c r="J1556" i="36"/>
  <c r="Q1556" i="36"/>
  <c r="Q1869" i="36"/>
  <c r="J1869" i="36"/>
  <c r="Q2012" i="36"/>
  <c r="J2012" i="36"/>
  <c r="J1807" i="36"/>
  <c r="Q1807" i="36"/>
  <c r="Q484" i="36"/>
  <c r="J484" i="36"/>
  <c r="J492" i="36"/>
  <c r="Q492" i="36"/>
  <c r="Q914" i="36"/>
  <c r="J914" i="36"/>
  <c r="Q776" i="36"/>
  <c r="J776" i="36"/>
  <c r="Q779" i="36"/>
  <c r="J779" i="36"/>
  <c r="Q777" i="36"/>
  <c r="J777" i="36"/>
  <c r="Q915" i="36"/>
  <c r="J915" i="36"/>
  <c r="Q1205" i="36"/>
  <c r="J1205" i="36"/>
  <c r="Q1203" i="36"/>
  <c r="J1203" i="36"/>
  <c r="Q1201" i="36"/>
  <c r="J1201" i="36"/>
  <c r="Q1060" i="36"/>
  <c r="J1060" i="36"/>
  <c r="J1919" i="36"/>
  <c r="Q1919" i="36"/>
  <c r="Q1344" i="36"/>
  <c r="J1344" i="36"/>
  <c r="Q1353" i="36"/>
  <c r="J1353" i="36"/>
  <c r="J1500" i="36"/>
  <c r="Q1500" i="36"/>
  <c r="Q1495" i="36"/>
  <c r="J1495" i="36"/>
  <c r="Q1778" i="36"/>
  <c r="J1778" i="36"/>
  <c r="I1933" i="36"/>
  <c r="J1933" i="36" s="1"/>
  <c r="J1927" i="36"/>
  <c r="Q1927" i="36"/>
  <c r="J1788" i="36"/>
  <c r="Q1788" i="36"/>
  <c r="Q570" i="36"/>
  <c r="J570" i="36"/>
  <c r="J517" i="36"/>
  <c r="Q517" i="36"/>
  <c r="Q538" i="36"/>
  <c r="J538" i="36"/>
  <c r="J660" i="36"/>
  <c r="Q660" i="36"/>
  <c r="Q659" i="36"/>
  <c r="J659" i="36"/>
  <c r="Q565" i="36"/>
  <c r="J565" i="36"/>
  <c r="Q691" i="36"/>
  <c r="J691" i="36"/>
  <c r="Q719" i="36"/>
  <c r="J719" i="36"/>
  <c r="J508" i="36"/>
  <c r="Q508" i="36"/>
  <c r="Q1003" i="36"/>
  <c r="J1003" i="36"/>
  <c r="Q828" i="36"/>
  <c r="J828" i="36"/>
  <c r="Q855" i="36"/>
  <c r="J855" i="36"/>
  <c r="Q970" i="36"/>
  <c r="J970" i="36"/>
  <c r="Q806" i="36"/>
  <c r="J806" i="36"/>
  <c r="Q537" i="36"/>
  <c r="J537" i="36"/>
  <c r="J658" i="36"/>
  <c r="Q658" i="36"/>
  <c r="Q998" i="36"/>
  <c r="J998" i="36"/>
  <c r="Q860" i="36"/>
  <c r="J860" i="36"/>
  <c r="Q975" i="36"/>
  <c r="J975" i="36"/>
  <c r="Q831" i="36"/>
  <c r="J831" i="36"/>
  <c r="J948" i="36"/>
  <c r="Q948" i="36"/>
  <c r="Q1293" i="36"/>
  <c r="J1293" i="36"/>
  <c r="J1236" i="36"/>
  <c r="Q1236" i="36"/>
  <c r="Q1124" i="36"/>
  <c r="J1124" i="36"/>
  <c r="Q1288" i="36"/>
  <c r="J1288" i="36"/>
  <c r="Q1696" i="36"/>
  <c r="J1696" i="36"/>
  <c r="Q1439" i="36"/>
  <c r="J1439" i="36"/>
  <c r="Q1117" i="36"/>
  <c r="J1117" i="36"/>
  <c r="Q1434" i="36"/>
  <c r="J1434" i="36"/>
  <c r="Q1144" i="36"/>
  <c r="J1144" i="36"/>
  <c r="J1237" i="36"/>
  <c r="Q1237" i="36"/>
  <c r="I1125" i="36"/>
  <c r="J1125" i="36" s="1"/>
  <c r="J1111" i="36"/>
  <c r="Q1111" i="36"/>
  <c r="Q1440" i="36"/>
  <c r="J1440" i="36"/>
  <c r="J1267" i="36"/>
  <c r="Q1267" i="36"/>
  <c r="J1119" i="36"/>
  <c r="Q1119" i="36"/>
  <c r="Q1428" i="36"/>
  <c r="J1428" i="36"/>
  <c r="Q1575" i="36"/>
  <c r="J1575" i="36"/>
  <c r="Q1699" i="36"/>
  <c r="J1699" i="36"/>
  <c r="J1728" i="36"/>
  <c r="Q1728" i="36"/>
  <c r="J1671" i="36"/>
  <c r="Q1671" i="36"/>
  <c r="Q1554" i="36"/>
  <c r="J1554" i="36"/>
  <c r="Q1411" i="36"/>
  <c r="J1411" i="36"/>
  <c r="J1668" i="36"/>
  <c r="Q1668" i="36"/>
  <c r="Q1432" i="36"/>
  <c r="J1432" i="36"/>
  <c r="Q1578" i="36"/>
  <c r="J1578" i="36"/>
  <c r="J1516" i="36"/>
  <c r="Q1516" i="36"/>
  <c r="Q1723" i="36"/>
  <c r="J1723" i="36"/>
  <c r="J1665" i="36"/>
  <c r="Q1665" i="36"/>
  <c r="I1989" i="36"/>
  <c r="J1989" i="36" s="1"/>
  <c r="J1975" i="36"/>
  <c r="Q1975" i="36"/>
  <c r="Q2011" i="36"/>
  <c r="J2011" i="36"/>
  <c r="J1840" i="36"/>
  <c r="Q1840" i="36"/>
  <c r="Q1806" i="36"/>
  <c r="J1806" i="36"/>
  <c r="Q1950" i="36"/>
  <c r="J1950" i="36"/>
  <c r="Q2009" i="36"/>
  <c r="J2009" i="36"/>
  <c r="Q1862" i="36"/>
  <c r="J1862" i="36"/>
  <c r="Q1811" i="36"/>
  <c r="J1811" i="36"/>
  <c r="J924" i="36"/>
  <c r="Q924" i="36"/>
  <c r="Q1488" i="36"/>
  <c r="J1488" i="36"/>
  <c r="Q1787" i="36"/>
  <c r="J1787" i="36"/>
  <c r="J509" i="36"/>
  <c r="Q509" i="36"/>
  <c r="Q999" i="36"/>
  <c r="J999" i="36"/>
  <c r="J1268" i="36"/>
  <c r="Q1268" i="36"/>
  <c r="Q1400" i="36"/>
  <c r="J1400" i="36"/>
  <c r="J626" i="36"/>
  <c r="Q626" i="36"/>
  <c r="Q485" i="36"/>
  <c r="J485" i="36"/>
  <c r="Q627" i="36"/>
  <c r="J627" i="36"/>
  <c r="Q768" i="36"/>
  <c r="J768" i="36"/>
  <c r="Q771" i="36"/>
  <c r="J771" i="36"/>
  <c r="Q769" i="36"/>
  <c r="J769" i="36"/>
  <c r="Q1063" i="36"/>
  <c r="J1063" i="36"/>
  <c r="Q1061" i="36"/>
  <c r="J1061" i="36"/>
  <c r="Q919" i="36"/>
  <c r="J919" i="36"/>
  <c r="J1199" i="36"/>
  <c r="I1213" i="36"/>
  <c r="J1213" i="36" s="1"/>
  <c r="Q1199" i="36"/>
  <c r="Q1207" i="36"/>
  <c r="J1207" i="36"/>
  <c r="Q1496" i="36"/>
  <c r="J1496" i="36"/>
  <c r="Q1499" i="36"/>
  <c r="J1499" i="36"/>
  <c r="Q1349" i="36"/>
  <c r="J1349" i="36"/>
  <c r="Q1492" i="36"/>
  <c r="J1492" i="36"/>
  <c r="Q1639" i="36"/>
  <c r="J1639" i="36"/>
  <c r="J1775" i="36"/>
  <c r="I1789" i="36"/>
  <c r="J1789" i="36" s="1"/>
  <c r="Q1775" i="36"/>
  <c r="Q1931" i="36"/>
  <c r="J1931" i="36"/>
  <c r="Q1925" i="36"/>
  <c r="J1925" i="36"/>
  <c r="Q1784" i="36"/>
  <c r="J1784" i="36"/>
  <c r="Q568" i="36"/>
  <c r="J568" i="36"/>
  <c r="Q680" i="36"/>
  <c r="J680" i="36"/>
  <c r="J548" i="36"/>
  <c r="Q548" i="36"/>
  <c r="J651" i="36"/>
  <c r="Q651" i="36"/>
  <c r="I665" i="36"/>
  <c r="J665" i="36" s="1"/>
  <c r="J652" i="36"/>
  <c r="Q652" i="36"/>
  <c r="Q544" i="36"/>
  <c r="J544" i="36"/>
  <c r="Q687" i="36"/>
  <c r="J687" i="36"/>
  <c r="Q711" i="36"/>
  <c r="J711" i="36"/>
  <c r="Q718" i="36"/>
  <c r="J718" i="36"/>
  <c r="Q1001" i="36"/>
  <c r="J1001" i="36"/>
  <c r="Q824" i="36"/>
  <c r="J824" i="36"/>
  <c r="Q853" i="36"/>
  <c r="J853" i="36"/>
  <c r="J951" i="36"/>
  <c r="Q951" i="36"/>
  <c r="Q804" i="36"/>
  <c r="J804" i="36"/>
  <c r="J520" i="36"/>
  <c r="Q520" i="36"/>
  <c r="I837" i="36"/>
  <c r="J837" i="36" s="1"/>
  <c r="J823" i="36"/>
  <c r="Q823" i="36"/>
  <c r="Q996" i="36"/>
  <c r="J996" i="36"/>
  <c r="Q858" i="36"/>
  <c r="J858" i="36"/>
  <c r="Q973" i="36"/>
  <c r="J973" i="36"/>
  <c r="Q827" i="36"/>
  <c r="J827" i="36"/>
  <c r="Q945" i="36"/>
  <c r="J945" i="36"/>
  <c r="Q1285" i="36"/>
  <c r="J1285" i="36"/>
  <c r="J1234" i="36"/>
  <c r="Q1234" i="36"/>
  <c r="Q1120" i="36"/>
  <c r="J1120" i="36"/>
  <c r="Q1436" i="36"/>
  <c r="J1436" i="36"/>
  <c r="Q1083" i="36"/>
  <c r="J1083" i="36"/>
  <c r="I1097" i="36"/>
  <c r="J1097" i="36" s="1"/>
  <c r="Q1406" i="36"/>
  <c r="J1406" i="36"/>
  <c r="Q1113" i="36"/>
  <c r="J1113" i="36"/>
  <c r="Q1409" i="36"/>
  <c r="J1409" i="36"/>
  <c r="Q1142" i="36"/>
  <c r="J1142" i="36"/>
  <c r="J1235" i="36"/>
  <c r="Q1235" i="36"/>
  <c r="J1096" i="36"/>
  <c r="Q1096" i="36"/>
  <c r="Q1430" i="36"/>
  <c r="J1430" i="36"/>
  <c r="J1263" i="36"/>
  <c r="Q1263" i="36"/>
  <c r="Q1115" i="36"/>
  <c r="J1115" i="36"/>
  <c r="Q1408" i="36"/>
  <c r="J1408" i="36"/>
  <c r="Q1573" i="36"/>
  <c r="J1573" i="36"/>
  <c r="Q1691" i="36"/>
  <c r="J1691" i="36"/>
  <c r="Q1726" i="36"/>
  <c r="J1726" i="36"/>
  <c r="J1667" i="36"/>
  <c r="Q1667" i="36"/>
  <c r="Q1550" i="36"/>
  <c r="J1550" i="36"/>
  <c r="Q1403" i="36"/>
  <c r="J1403" i="36"/>
  <c r="J1664" i="36"/>
  <c r="Q1664" i="36"/>
  <c r="J1412" i="36"/>
  <c r="Q1412" i="36"/>
  <c r="Q1576" i="36"/>
  <c r="J1576" i="36"/>
  <c r="Q1695" i="36"/>
  <c r="J1695" i="36"/>
  <c r="Q1721" i="36"/>
  <c r="J1721" i="36"/>
  <c r="J1661" i="36"/>
  <c r="Q1661" i="36"/>
  <c r="J1379" i="36"/>
  <c r="Q1379" i="36"/>
  <c r="Q2006" i="36"/>
  <c r="J2006" i="36"/>
  <c r="Q1871" i="36"/>
  <c r="J1871" i="36"/>
  <c r="J1836" i="36"/>
  <c r="Q1836" i="36"/>
  <c r="Q1804" i="36"/>
  <c r="J1804" i="36"/>
  <c r="Q2013" i="36"/>
  <c r="J2013" i="36"/>
  <c r="Q1984" i="36"/>
  <c r="J1984" i="36"/>
  <c r="Q1860" i="36"/>
  <c r="J1860" i="36"/>
  <c r="J1809" i="36"/>
  <c r="Q1809" i="36"/>
  <c r="Q346" i="36"/>
  <c r="J346" i="36"/>
  <c r="Q394" i="36"/>
  <c r="J285" i="36"/>
  <c r="Q285" i="36"/>
  <c r="Q401" i="36"/>
  <c r="Q340" i="36"/>
  <c r="J340" i="36"/>
  <c r="Q203" i="36"/>
  <c r="Q201" i="36"/>
  <c r="Q345" i="36"/>
  <c r="J345" i="36"/>
  <c r="Q370" i="36"/>
  <c r="J370" i="36"/>
  <c r="J288" i="36"/>
  <c r="Q288" i="36"/>
  <c r="J228" i="36"/>
  <c r="Q228" i="36"/>
  <c r="J279" i="36"/>
  <c r="Q279" i="36"/>
  <c r="J277" i="36"/>
  <c r="Q277" i="36"/>
  <c r="Q425" i="36"/>
  <c r="J253" i="36"/>
  <c r="Q253" i="36"/>
  <c r="J369" i="36"/>
  <c r="Q369" i="36"/>
  <c r="J260" i="36"/>
  <c r="Q260" i="36"/>
  <c r="Q397" i="36"/>
  <c r="Q202" i="36"/>
  <c r="Q199" i="36"/>
  <c r="I349" i="36"/>
  <c r="J349" i="36" s="1"/>
  <c r="J335" i="36"/>
  <c r="Q335" i="36"/>
  <c r="Q342" i="36"/>
  <c r="J342" i="36"/>
  <c r="Q225" i="36"/>
  <c r="J225" i="36"/>
  <c r="J284" i="36"/>
  <c r="Q284" i="36"/>
  <c r="Q403" i="36"/>
  <c r="Q231" i="36"/>
  <c r="J231" i="36"/>
  <c r="J259" i="36"/>
  <c r="Q259" i="36"/>
  <c r="Q423" i="36"/>
  <c r="J249" i="36"/>
  <c r="Q249" i="36"/>
  <c r="J275" i="36"/>
  <c r="I289" i="36"/>
  <c r="J289" i="36" s="1"/>
  <c r="Q275" i="36"/>
  <c r="J256" i="36"/>
  <c r="Q256" i="36"/>
  <c r="Q393" i="36"/>
  <c r="Q427" i="36"/>
  <c r="Q198" i="36"/>
  <c r="Q195" i="36"/>
  <c r="Q204" i="36"/>
  <c r="J367" i="36"/>
  <c r="Q367" i="36"/>
  <c r="Q220" i="36"/>
  <c r="J220" i="36"/>
  <c r="J280" i="36"/>
  <c r="Q280" i="36"/>
  <c r="Q399" i="36"/>
  <c r="Q223" i="36"/>
  <c r="J223" i="36"/>
  <c r="J255" i="36"/>
  <c r="Q255" i="36"/>
  <c r="Q421" i="36"/>
  <c r="J230" i="36"/>
  <c r="Q230" i="36"/>
  <c r="Q227" i="36"/>
  <c r="J227" i="36"/>
  <c r="J252" i="36"/>
  <c r="Q252" i="36"/>
  <c r="J376" i="36"/>
  <c r="Q376" i="36"/>
  <c r="Q197" i="36"/>
  <c r="Q420" i="36"/>
  <c r="J368" i="36"/>
  <c r="Q368" i="36"/>
  <c r="Q429" i="36"/>
  <c r="Q392" i="36"/>
  <c r="J219" i="36"/>
  <c r="I233" i="36"/>
  <c r="J233" i="36" s="1"/>
  <c r="Q219" i="36"/>
  <c r="Q338" i="36"/>
  <c r="J338" i="36"/>
  <c r="I405" i="36"/>
  <c r="J405" i="36" s="1"/>
  <c r="Q391" i="36"/>
  <c r="I377" i="36"/>
  <c r="J377" i="36" s="1"/>
  <c r="J363" i="36"/>
  <c r="Q363" i="36"/>
  <c r="J281" i="36"/>
  <c r="Q281" i="36"/>
  <c r="I433" i="36"/>
  <c r="J433" i="36" s="1"/>
  <c r="Q419" i="36"/>
  <c r="Q194" i="36"/>
  <c r="Q341" i="36"/>
  <c r="J341" i="36"/>
  <c r="Q200" i="36"/>
  <c r="Q432" i="36"/>
  <c r="J365" i="36"/>
  <c r="Q365" i="36"/>
  <c r="J276" i="36"/>
  <c r="Q276" i="36"/>
  <c r="Q395" i="36"/>
  <c r="J371" i="36"/>
  <c r="Q371" i="36"/>
  <c r="J251" i="36"/>
  <c r="Q251" i="36"/>
  <c r="Q404" i="36"/>
  <c r="J222" i="36"/>
  <c r="Q222" i="36"/>
  <c r="J287" i="36"/>
  <c r="Q287" i="36"/>
  <c r="J248" i="36"/>
  <c r="Q248" i="36"/>
  <c r="J374" i="36"/>
  <c r="Q374" i="36"/>
  <c r="Q344" i="36"/>
  <c r="J344" i="36"/>
  <c r="Q221" i="36"/>
  <c r="J221" i="36"/>
  <c r="Q339" i="36"/>
  <c r="J339" i="36"/>
  <c r="Q278" i="36"/>
  <c r="J278" i="36"/>
  <c r="Q343" i="36"/>
  <c r="J343" i="36"/>
  <c r="Q193" i="36"/>
  <c r="Q196" i="36"/>
  <c r="Q426" i="36"/>
  <c r="Q430" i="36"/>
  <c r="J258" i="36"/>
  <c r="Q258" i="36"/>
  <c r="Q375" i="36"/>
  <c r="J375" i="36"/>
  <c r="J283" i="36"/>
  <c r="Q283" i="36"/>
  <c r="J226" i="36"/>
  <c r="Q226" i="36"/>
  <c r="Q400" i="36"/>
  <c r="Q428" i="36"/>
  <c r="Q402" i="36"/>
  <c r="Q232" i="36"/>
  <c r="J232" i="36"/>
  <c r="J372" i="36"/>
  <c r="Q372" i="36"/>
  <c r="Q347" i="36"/>
  <c r="J347" i="36"/>
  <c r="J250" i="36"/>
  <c r="Q250" i="36"/>
  <c r="Q282" i="36"/>
  <c r="J282" i="36"/>
  <c r="J348" i="36"/>
  <c r="Q348" i="36"/>
  <c r="Q336" i="36"/>
  <c r="J336" i="36"/>
  <c r="Q398" i="36"/>
  <c r="J247" i="36"/>
  <c r="Q247" i="36"/>
  <c r="I261" i="36"/>
  <c r="J261" i="36" s="1"/>
  <c r="J366" i="36"/>
  <c r="Q366" i="36"/>
  <c r="Q337" i="36"/>
  <c r="J337" i="36"/>
  <c r="I205" i="36"/>
  <c r="J205" i="36" s="1"/>
  <c r="Q191" i="36"/>
  <c r="Q192" i="36"/>
  <c r="Q422" i="36"/>
  <c r="Q424" i="36"/>
  <c r="J254" i="36"/>
  <c r="Q254" i="36"/>
  <c r="J373" i="36"/>
  <c r="Q373" i="36"/>
  <c r="J257" i="36"/>
  <c r="Q257" i="36"/>
  <c r="Q431" i="36"/>
  <c r="Q396" i="36"/>
  <c r="Q229" i="36"/>
  <c r="J229" i="36"/>
  <c r="Q286" i="36"/>
  <c r="J286" i="36"/>
  <c r="Q224" i="36"/>
  <c r="J224" i="36"/>
  <c r="J364" i="36"/>
  <c r="Q364" i="36"/>
  <c r="Q50" i="36"/>
  <c r="J78" i="36"/>
  <c r="S61" i="36"/>
  <c r="R89" i="36"/>
  <c r="Q144" i="36"/>
  <c r="J144" i="36"/>
  <c r="Q134" i="36"/>
  <c r="J134" i="36"/>
  <c r="Q105" i="36"/>
  <c r="J105" i="36"/>
  <c r="Q115" i="36"/>
  <c r="J115" i="36"/>
  <c r="Q111" i="36"/>
  <c r="J111" i="36"/>
  <c r="Q113" i="36"/>
  <c r="J113" i="36"/>
  <c r="Q136" i="36"/>
  <c r="J136" i="36"/>
  <c r="Q107" i="36"/>
  <c r="J107" i="36"/>
  <c r="Q103" i="36"/>
  <c r="J103" i="36"/>
  <c r="Q138" i="36"/>
  <c r="J138" i="36"/>
  <c r="Q132" i="36"/>
  <c r="J132" i="36"/>
  <c r="Q104" i="36"/>
  <c r="J104" i="36"/>
  <c r="Q106" i="36"/>
  <c r="J106" i="36"/>
  <c r="Q108" i="36"/>
  <c r="J108" i="36"/>
  <c r="Q140" i="36"/>
  <c r="J140" i="36"/>
  <c r="J131" i="36"/>
  <c r="J145" i="36"/>
  <c r="Q131" i="36"/>
  <c r="Q112" i="36"/>
  <c r="J112" i="36"/>
  <c r="Q114" i="36"/>
  <c r="J114" i="36"/>
  <c r="I117" i="36"/>
  <c r="J117" i="36" s="1"/>
  <c r="J116" i="36"/>
  <c r="Q116" i="36"/>
  <c r="Q110" i="36"/>
  <c r="J110" i="36"/>
  <c r="Q142" i="36"/>
  <c r="J142" i="36"/>
  <c r="Q139" i="36"/>
  <c r="J139" i="36"/>
  <c r="Q133" i="36"/>
  <c r="J133" i="36"/>
  <c r="Q135" i="36"/>
  <c r="J135" i="36"/>
  <c r="Q137" i="36"/>
  <c r="J137" i="36"/>
  <c r="Q109" i="36"/>
  <c r="J109" i="36"/>
  <c r="Q141" i="36"/>
  <c r="J141" i="36"/>
  <c r="Q143" i="36"/>
  <c r="J143" i="36"/>
  <c r="S88" i="36"/>
  <c r="Q88" i="36"/>
  <c r="J88" i="36"/>
  <c r="G33" i="36"/>
  <c r="I33" i="36" s="1"/>
  <c r="Q83" i="36"/>
  <c r="J83" i="36"/>
  <c r="Q47" i="36"/>
  <c r="I61" i="36"/>
  <c r="J61" i="36" s="1"/>
  <c r="J47" i="36"/>
  <c r="J52" i="36"/>
  <c r="Q52" i="36"/>
  <c r="Q81" i="36"/>
  <c r="J81" i="36"/>
  <c r="Q84" i="36"/>
  <c r="J84" i="36"/>
  <c r="Q51" i="36"/>
  <c r="J51" i="36"/>
  <c r="Q56" i="36"/>
  <c r="J56" i="36"/>
  <c r="J49" i="36"/>
  <c r="Q49" i="36"/>
  <c r="Q54" i="36"/>
  <c r="J54" i="36"/>
  <c r="Q86" i="36"/>
  <c r="J86" i="36"/>
  <c r="J58" i="36"/>
  <c r="Q58" i="36"/>
  <c r="Q55" i="36"/>
  <c r="J55" i="36"/>
  <c r="J60" i="36"/>
  <c r="Q60" i="36"/>
  <c r="Q53" i="36"/>
  <c r="J53" i="36"/>
  <c r="J87" i="36"/>
  <c r="Q87" i="36"/>
  <c r="Q59" i="36"/>
  <c r="J59" i="36"/>
  <c r="S75" i="36"/>
  <c r="J57" i="36"/>
  <c r="Q57" i="36"/>
  <c r="Q77" i="36"/>
  <c r="J77" i="36"/>
  <c r="P89" i="36"/>
  <c r="Q75" i="36"/>
  <c r="I89" i="36"/>
  <c r="J89" i="36" s="1"/>
  <c r="J75" i="36"/>
  <c r="Q76" i="36"/>
  <c r="J76" i="36"/>
  <c r="Q85" i="36"/>
  <c r="J85" i="36"/>
  <c r="Q48" i="36"/>
  <c r="J48" i="36"/>
  <c r="J82" i="36"/>
  <c r="Q82" i="36"/>
  <c r="J79" i="36"/>
  <c r="Q79" i="36"/>
  <c r="Q80" i="36"/>
  <c r="J80" i="36"/>
  <c r="E909" i="46" a="1"/>
  <c r="F815" i="46" a="1"/>
  <c r="G519" i="46" a="1"/>
  <c r="G445" i="46" a="1"/>
  <c r="K909" i="46" a="1"/>
  <c r="D445" i="46" a="1"/>
  <c r="P667" i="46" a="1"/>
  <c r="C774" i="46" a="1"/>
  <c r="B904" i="46" a="1"/>
  <c r="E445" i="46" a="1"/>
  <c r="N816" i="46" a="1"/>
  <c r="N519" i="46" a="1"/>
  <c r="H24" i="46" a="1"/>
  <c r="P816" i="46" a="1"/>
  <c r="E911" i="46" a="1"/>
  <c r="N667" i="46" a="1"/>
  <c r="E815" i="46" a="1"/>
  <c r="F519" i="46" a="1"/>
  <c r="G593" i="46" a="1"/>
  <c r="C772" i="46" a="1"/>
  <c r="P519" i="46" a="1"/>
  <c r="E593" i="46" a="1"/>
  <c r="N815" i="46" a="1"/>
  <c r="F667" i="46" a="1"/>
  <c r="F816" i="46" a="1"/>
  <c r="E915" i="46" a="1"/>
  <c r="D816" i="46" a="1"/>
  <c r="G667" i="46" a="1"/>
  <c r="C851" i="46" a="1"/>
  <c r="N445" i="46" a="1"/>
  <c r="P815" i="46" a="1"/>
  <c r="D593" i="46" a="1"/>
  <c r="E816" i="46" a="1"/>
  <c r="G816" i="46" a="1"/>
  <c r="D667" i="46" a="1"/>
  <c r="C928" i="46" a="1"/>
  <c r="G815" i="46" a="1"/>
  <c r="K911" i="46" a="1"/>
  <c r="F593" i="46" a="1"/>
  <c r="C930" i="46" a="1"/>
  <c r="K915" i="46" a="1"/>
  <c r="K930" i="46" a="1"/>
  <c r="P445" i="46" a="1"/>
  <c r="D519" i="46" a="1"/>
  <c r="F445" i="46" a="1"/>
  <c r="N593" i="46" a="1"/>
  <c r="E913" i="46" a="1"/>
  <c r="P593" i="46" a="1"/>
  <c r="E667" i="46" a="1"/>
  <c r="D815" i="46" a="1"/>
  <c r="E519" i="46" a="1"/>
  <c r="K915" i="46" l="1"/>
  <c r="K909" i="46"/>
  <c r="E911" i="46"/>
  <c r="E909" i="46"/>
  <c r="K911" i="46"/>
  <c r="E913" i="46"/>
  <c r="E915" i="46"/>
  <c r="B904" i="46"/>
  <c r="T984" i="46"/>
  <c r="C930" i="46"/>
  <c r="C928" i="46"/>
  <c r="P445" i="46"/>
  <c r="E445" i="46"/>
  <c r="N445" i="46"/>
  <c r="D445" i="46"/>
  <c r="G445" i="46"/>
  <c r="F445" i="46"/>
  <c r="P667" i="46"/>
  <c r="N667" i="46"/>
  <c r="D667" i="46"/>
  <c r="E667" i="46"/>
  <c r="F667" i="46"/>
  <c r="G667" i="46"/>
  <c r="C851" i="46"/>
  <c r="P593" i="46"/>
  <c r="D593" i="46"/>
  <c r="E593" i="46"/>
  <c r="N593" i="46"/>
  <c r="G593" i="46"/>
  <c r="F593" i="46"/>
  <c r="C772" i="46"/>
  <c r="P815" i="46"/>
  <c r="E815" i="46"/>
  <c r="D815" i="46"/>
  <c r="N815" i="46"/>
  <c r="F815" i="46"/>
  <c r="G815" i="46"/>
  <c r="C774" i="46"/>
  <c r="P816" i="46"/>
  <c r="D816" i="46"/>
  <c r="E816" i="46"/>
  <c r="N816" i="46"/>
  <c r="G816" i="46"/>
  <c r="F816" i="46"/>
  <c r="K930" i="46"/>
  <c r="N519" i="46"/>
  <c r="E519" i="46"/>
  <c r="P519" i="46"/>
  <c r="D519" i="46"/>
  <c r="G519" i="46"/>
  <c r="F519" i="46"/>
  <c r="T1005" i="46"/>
  <c r="T1003" i="46"/>
  <c r="T520" i="46"/>
  <c r="T742" i="46"/>
  <c r="T926" i="46"/>
  <c r="T668" i="46"/>
  <c r="T847" i="46"/>
  <c r="T890" i="46"/>
  <c r="T849" i="46"/>
  <c r="T891" i="46"/>
  <c r="W1005" i="46"/>
  <c r="T594" i="46"/>
  <c r="H24" i="46"/>
  <c r="Q2077" i="36"/>
  <c r="Q2133" i="36"/>
  <c r="Q2161" i="36"/>
  <c r="Q2105" i="36"/>
  <c r="Q1069" i="36"/>
  <c r="Q837" i="36"/>
  <c r="Q1125" i="36"/>
  <c r="Q1933" i="36"/>
  <c r="Q1297" i="36"/>
  <c r="Q521" i="36"/>
  <c r="Q1097" i="36"/>
  <c r="Q205" i="36"/>
  <c r="Q577" i="36"/>
  <c r="Q1501" i="36"/>
  <c r="Q1153" i="36"/>
  <c r="Q1385" i="36"/>
  <c r="Q1989" i="36"/>
  <c r="Q1529" i="36"/>
  <c r="Q1413" i="36"/>
  <c r="Q721" i="36"/>
  <c r="Q1873" i="36"/>
  <c r="Q665" i="36"/>
  <c r="Q1729" i="36"/>
  <c r="Q493" i="36"/>
  <c r="Q953" i="36"/>
  <c r="Q1441" i="36"/>
  <c r="Q1961" i="36"/>
  <c r="Q1585" i="36"/>
  <c r="Q2017" i="36"/>
  <c r="Q1009" i="36"/>
  <c r="Q1557" i="36"/>
  <c r="Q693" i="36"/>
  <c r="Q1845" i="36"/>
  <c r="Q1645" i="36"/>
  <c r="Q981" i="36"/>
  <c r="Q549" i="36"/>
  <c r="Q865" i="36"/>
  <c r="Q1213" i="36"/>
  <c r="Q1269" i="36"/>
  <c r="Q809" i="36"/>
  <c r="Q637" i="36"/>
  <c r="Q1241" i="36"/>
  <c r="Q1701" i="36"/>
  <c r="Q925" i="36"/>
  <c r="Q1817" i="36"/>
  <c r="Q1789" i="36"/>
  <c r="Q1357" i="36"/>
  <c r="Q781" i="36"/>
  <c r="Q1673" i="36"/>
  <c r="Q261" i="36"/>
  <c r="Q289" i="36"/>
  <c r="Q433" i="36"/>
  <c r="Q233" i="36"/>
  <c r="Q405" i="36"/>
  <c r="Q349" i="36"/>
  <c r="S327" i="36" s="1"/>
  <c r="Q377" i="36"/>
  <c r="S40" i="36"/>
  <c r="Q32" i="36"/>
  <c r="R32" i="36" s="1"/>
  <c r="R33" i="36" s="1"/>
  <c r="W9" i="36" s="1"/>
  <c r="S89" i="36"/>
  <c r="S68" i="36" s="1"/>
  <c r="Q145" i="36"/>
  <c r="Q117" i="36"/>
  <c r="Q89" i="36"/>
  <c r="Q61" i="36"/>
  <c r="E520" i="46" a="1"/>
  <c r="S1106" i="36" a="1"/>
  <c r="S2058" i="36" a="1"/>
  <c r="E249" i="46" a="1"/>
  <c r="E594" i="46" a="1"/>
  <c r="E926" i="46" a="1"/>
  <c r="F520" i="46" a="1"/>
  <c r="E924" i="46" a="1"/>
  <c r="S2086" i="36" a="1"/>
  <c r="S41" i="36" a="1"/>
  <c r="N594" i="46" a="1"/>
  <c r="S414" i="36" a="1"/>
  <c r="S1997" i="36" a="1"/>
  <c r="E30" i="46" a="1"/>
  <c r="S1393" i="36" a="1"/>
  <c r="E699" i="46" a="1"/>
  <c r="K7" i="29" a="1"/>
  <c r="E476" i="46" a="1"/>
  <c r="S214" i="36" a="1"/>
  <c r="D520" i="46" a="1"/>
  <c r="E930" i="46" a="1"/>
  <c r="E890" i="46" a="1"/>
  <c r="S1942" i="36" a="1"/>
  <c r="E474" i="46" a="1"/>
  <c r="E330" i="46" a="1"/>
  <c r="E1005" i="46" a="1"/>
  <c r="S1338" i="36" a="1"/>
  <c r="S357" i="36" a="1"/>
  <c r="S1626" i="36" a="1"/>
  <c r="S242" i="36" a="1"/>
  <c r="E624" i="46" a="1"/>
  <c r="E628" i="46" a="1"/>
  <c r="S1710" i="36" a="1"/>
  <c r="E26" i="46" a="1"/>
  <c r="S1277" i="36" a="1"/>
  <c r="E668" i="46" a="1"/>
  <c r="S529" i="36" a="1"/>
  <c r="E1076" i="46" a="1"/>
  <c r="S962" i="36" a="1"/>
  <c r="S358" i="36" a="1"/>
  <c r="S933" i="36" a="1"/>
  <c r="S1998" i="36" a="1"/>
  <c r="E549" i="46" a="1"/>
  <c r="S1709" i="36" a="1"/>
  <c r="N891" i="46" a="1"/>
  <c r="E101" i="46" a="1"/>
  <c r="E180" i="46" a="1"/>
  <c r="S1625" i="36" a="1"/>
  <c r="D890" i="46" a="1"/>
  <c r="M7" i="29" a="1"/>
  <c r="E28" i="46" a="1"/>
  <c r="E174" i="46" a="1"/>
  <c r="G520" i="46" a="1"/>
  <c r="S1422" i="36" a="1"/>
  <c r="S1366" i="36" a="1"/>
  <c r="G594" i="46" a="1"/>
  <c r="E401" i="46" a="1"/>
  <c r="D742" i="46" a="1"/>
  <c r="S846" i="36" a="1"/>
  <c r="E1074" i="46" a="1"/>
  <c r="S558" i="36" a="1"/>
  <c r="K984" i="46" a="1"/>
  <c r="E705" i="46" a="1"/>
  <c r="S990" i="36" a="1"/>
  <c r="G891" i="46" a="1"/>
  <c r="G7" i="29" a="1"/>
  <c r="E22" i="46" a="1"/>
  <c r="S1969" i="36" a="1"/>
  <c r="S1078" i="36" a="1"/>
  <c r="S473" i="36" a="1"/>
  <c r="S269" i="36" a="1"/>
  <c r="S1566" i="36" a="1"/>
  <c r="C1003" i="46" a="1"/>
  <c r="S126" i="36" a="1"/>
  <c r="E326" i="46" a="1"/>
  <c r="E742" i="46" a="1"/>
  <c r="F594" i="46" a="1"/>
  <c r="S1565" i="36" a="1"/>
  <c r="E630" i="46" a="1"/>
  <c r="E703" i="46" a="1"/>
  <c r="S1250" i="36" a="1"/>
  <c r="E178" i="46" a="1"/>
  <c r="S1913" i="36" a="1"/>
  <c r="S386" i="36" a="1"/>
  <c r="E928" i="46" a="1"/>
  <c r="S1278" i="36" a="1"/>
  <c r="S502" i="36" a="1"/>
  <c r="E853" i="46" a="1"/>
  <c r="P891" i="46" a="1"/>
  <c r="S1482" i="36" a="1"/>
  <c r="H7" i="29" a="1"/>
  <c r="S1050" i="36" a="1"/>
  <c r="F891" i="46" a="1"/>
  <c r="S761" i="36" a="1"/>
  <c r="S702" i="36" a="1"/>
  <c r="E1003" i="46" a="1"/>
  <c r="D891" i="46" a="1"/>
  <c r="E399" i="46" a="1"/>
  <c r="E986" i="46" a="1"/>
  <c r="E551" i="46" a="1"/>
  <c r="S845" i="36" a="1"/>
  <c r="S413" i="36" a="1"/>
  <c r="S961" i="36" a="1"/>
  <c r="S646" i="36" a="1"/>
  <c r="E255" i="46" a="1"/>
  <c r="S2141" i="36" a="1"/>
  <c r="E253" i="46" a="1"/>
  <c r="S1133" i="36" a="1"/>
  <c r="S905" i="36" a="1"/>
  <c r="E851" i="46" a="1"/>
  <c r="N742" i="46" a="1"/>
  <c r="C849" i="46" a="1"/>
  <c r="S1538" i="36" a="1"/>
  <c r="S1914" i="36" a="1"/>
  <c r="N890" i="46" a="1"/>
  <c r="S186" i="36" a="1"/>
  <c r="S330" i="36" a="1"/>
  <c r="S98" i="36" a="1"/>
  <c r="S617" i="36" a="1"/>
  <c r="E478" i="46" a="1"/>
  <c r="S125" i="36" a="1"/>
  <c r="S1105" i="36" a="1"/>
  <c r="S817" i="36" a="1"/>
  <c r="S2113" i="36" a="1"/>
  <c r="P520" i="46" a="1"/>
  <c r="E891" i="46" a="1"/>
  <c r="S790" i="36" a="1"/>
  <c r="E984" i="46" a="1"/>
  <c r="E990" i="46" a="1"/>
  <c r="C926" i="46" a="1"/>
  <c r="K986" i="46" a="1"/>
  <c r="S1970" i="36" a="1"/>
  <c r="S818" i="36" a="1"/>
  <c r="S1825" i="36" a="1"/>
  <c r="S701" i="36" a="1"/>
  <c r="S2057" i="36" a="1"/>
  <c r="S762" i="36" a="1"/>
  <c r="E776" i="46" a="1"/>
  <c r="S1681" i="36" a="1"/>
  <c r="S1826" i="36" a="1"/>
  <c r="P594" i="46" a="1"/>
  <c r="P890" i="46" a="1"/>
  <c r="E405" i="46" a="1"/>
  <c r="D594" i="46" a="1"/>
  <c r="S1770" i="36" a="1"/>
  <c r="S1194" i="36" a="1"/>
  <c r="S474" i="36" a="1"/>
  <c r="P668" i="46" a="1"/>
  <c r="S989" i="36" a="1"/>
  <c r="S1769" i="36" a="1"/>
  <c r="S1394" i="36" a="1"/>
  <c r="D668" i="46" a="1"/>
  <c r="S1421" i="36" a="1"/>
  <c r="S329" i="36" a="1"/>
  <c r="E778" i="46" a="1"/>
  <c r="S11" i="36" a="1"/>
  <c r="S557" i="36" a="1"/>
  <c r="E701" i="46" a="1"/>
  <c r="S1654" i="36" a="1"/>
  <c r="E480" i="46" a="1"/>
  <c r="S673" i="36" a="1"/>
  <c r="S1481" i="36" a="1"/>
  <c r="E553" i="46" a="1"/>
  <c r="S10" i="36" a="1"/>
  <c r="S1077" i="36" a="1"/>
  <c r="S1221" i="36" a="1"/>
  <c r="N520" i="46" a="1"/>
  <c r="S1365" i="36" a="1"/>
  <c r="S906" i="36" a="1"/>
  <c r="E626" i="46" a="1"/>
  <c r="S1049" i="36" a="1"/>
  <c r="C1005" i="46" a="1"/>
  <c r="S241" i="36" a="1"/>
  <c r="E1080" i="46" a="1"/>
  <c r="E988" i="46" a="1"/>
  <c r="S1134" i="36" a="1"/>
  <c r="E328" i="46" a="1"/>
  <c r="E103" i="46" a="1"/>
  <c r="S1798" i="36" a="1"/>
  <c r="E1001" i="46" a="1"/>
  <c r="E324" i="46" a="1"/>
  <c r="C847" i="46" a="1"/>
  <c r="E251" i="46" a="1"/>
  <c r="P742" i="46" a="1"/>
  <c r="S1653" i="36" a="1"/>
  <c r="E176" i="46" a="1"/>
  <c r="S934" i="36" a="1"/>
  <c r="S1193" i="36" a="1"/>
  <c r="S97" i="36" a="1"/>
  <c r="S1537" i="36" a="1"/>
  <c r="K990" i="46" a="1"/>
  <c r="E105" i="46" a="1"/>
  <c r="F742" i="46" a="1"/>
  <c r="S1510" i="36" a="1"/>
  <c r="S645" i="36" a="1"/>
  <c r="E849" i="46" a="1"/>
  <c r="S1249" i="36" a="1"/>
  <c r="E24" i="46" a="1"/>
  <c r="E780" i="46" a="1"/>
  <c r="S1797" i="36" a="1"/>
  <c r="S1509" i="36" a="1"/>
  <c r="S385" i="36" a="1"/>
  <c r="S530" i="36" a="1"/>
  <c r="S1941" i="36" a="1"/>
  <c r="G668" i="46" a="1"/>
  <c r="S2142" i="36" a="1"/>
  <c r="S69" i="36" a="1"/>
  <c r="S501" i="36" a="1"/>
  <c r="N668" i="46" a="1"/>
  <c r="E99" i="46" a="1"/>
  <c r="H26" i="46" a="1"/>
  <c r="S70" i="36" a="1"/>
  <c r="S213" i="36" a="1"/>
  <c r="S2114" i="36" a="1"/>
  <c r="E999" i="46" a="1"/>
  <c r="E403" i="46" a="1"/>
  <c r="S2085" i="36" a="1"/>
  <c r="S1222" i="36" a="1"/>
  <c r="E555" i="46" a="1"/>
  <c r="S42" i="36" a="1"/>
  <c r="E1078" i="46" a="1"/>
  <c r="S1682" i="36" a="1"/>
  <c r="F890" i="46" a="1"/>
  <c r="G890" i="46" a="1"/>
  <c r="F668" i="46" a="1"/>
  <c r="S270" i="36" a="1"/>
  <c r="S618" i="36" a="1"/>
  <c r="S789" i="36" a="1"/>
  <c r="S185" i="36" a="1"/>
  <c r="G742" i="46" a="1"/>
  <c r="K1005" i="46" a="1"/>
  <c r="S1337" i="36" a="1"/>
  <c r="S674" i="36" a="1"/>
  <c r="B979" i="46" a="1"/>
  <c r="E855" i="46" a="1"/>
  <c r="E774" i="46" a="1"/>
  <c r="M7" i="29" l="1"/>
  <c r="K986" i="46"/>
  <c r="E984" i="46"/>
  <c r="K990" i="46"/>
  <c r="E986" i="46"/>
  <c r="E990" i="46"/>
  <c r="E988" i="46"/>
  <c r="K984" i="46"/>
  <c r="B979" i="46"/>
  <c r="T1059" i="46"/>
  <c r="D890" i="46"/>
  <c r="N890" i="46"/>
  <c r="E890" i="46"/>
  <c r="P890" i="46"/>
  <c r="G890" i="46"/>
  <c r="F890" i="46"/>
  <c r="N668" i="46"/>
  <c r="E668" i="46"/>
  <c r="P668" i="46"/>
  <c r="D668" i="46"/>
  <c r="F668" i="46"/>
  <c r="G668" i="46"/>
  <c r="P742" i="46"/>
  <c r="E742" i="46"/>
  <c r="D742" i="46"/>
  <c r="N742" i="46"/>
  <c r="G742" i="46"/>
  <c r="F742" i="46"/>
  <c r="C847" i="46"/>
  <c r="K1005" i="46"/>
  <c r="E891" i="46"/>
  <c r="N891" i="46"/>
  <c r="D891" i="46"/>
  <c r="P891" i="46"/>
  <c r="F891" i="46"/>
  <c r="G891" i="46"/>
  <c r="C1003" i="46"/>
  <c r="C926" i="46"/>
  <c r="E594" i="46"/>
  <c r="N594" i="46"/>
  <c r="P594" i="46"/>
  <c r="D594" i="46"/>
  <c r="G594" i="46"/>
  <c r="F594" i="46"/>
  <c r="P520" i="46"/>
  <c r="E520" i="46"/>
  <c r="D520" i="46"/>
  <c r="N520" i="46"/>
  <c r="F520" i="46"/>
  <c r="G520" i="46"/>
  <c r="C849" i="46"/>
  <c r="C1005" i="46"/>
  <c r="T965" i="46"/>
  <c r="T743" i="46"/>
  <c r="T817" i="46"/>
  <c r="T922" i="46"/>
  <c r="W1080" i="46"/>
  <c r="T966" i="46"/>
  <c r="T1078" i="46"/>
  <c r="T1001" i="46"/>
  <c r="T669" i="46"/>
  <c r="T595" i="46"/>
  <c r="T924" i="46"/>
  <c r="T1080" i="46"/>
  <c r="H7" i="29"/>
  <c r="S414" i="36"/>
  <c r="S413" i="36"/>
  <c r="W412" i="36"/>
  <c r="S411" i="36"/>
  <c r="S386" i="36"/>
  <c r="S385" i="36"/>
  <c r="S383" i="36"/>
  <c r="W384" i="36"/>
  <c r="S69" i="36"/>
  <c r="S70" i="36"/>
  <c r="S646" i="36"/>
  <c r="S645" i="36"/>
  <c r="S1798" i="36"/>
  <c r="S1797" i="36"/>
  <c r="S1566" i="36"/>
  <c r="S1565" i="36"/>
  <c r="S1942" i="36"/>
  <c r="S1941" i="36"/>
  <c r="S1078" i="36"/>
  <c r="S1077" i="36"/>
  <c r="S2086" i="36"/>
  <c r="S2085" i="36"/>
  <c r="S990" i="36"/>
  <c r="S989" i="36"/>
  <c r="S98" i="36"/>
  <c r="S97" i="36"/>
  <c r="S558" i="36"/>
  <c r="S557" i="36"/>
  <c r="S962" i="36"/>
  <c r="S961" i="36"/>
  <c r="S242" i="36"/>
  <c r="S241" i="36"/>
  <c r="S1222" i="36"/>
  <c r="S1221" i="36"/>
  <c r="S1422" i="36"/>
  <c r="S1421" i="36"/>
  <c r="S1510" i="36"/>
  <c r="S1509" i="36"/>
  <c r="S502" i="36"/>
  <c r="S501" i="36"/>
  <c r="S2142" i="36"/>
  <c r="S2141" i="36"/>
  <c r="S214" i="36"/>
  <c r="S213" i="36"/>
  <c r="S1997" i="36"/>
  <c r="S1998" i="36"/>
  <c r="S702" i="36"/>
  <c r="S701" i="36"/>
  <c r="S1682" i="36"/>
  <c r="S1681" i="36"/>
  <c r="S934" i="36"/>
  <c r="S933" i="36"/>
  <c r="S1970" i="36"/>
  <c r="S1969" i="36"/>
  <c r="S1278" i="36"/>
  <c r="S1277" i="36"/>
  <c r="S2114" i="36"/>
  <c r="S2113" i="36"/>
  <c r="S818" i="36"/>
  <c r="S817" i="36"/>
  <c r="S846" i="36"/>
  <c r="S845" i="36"/>
  <c r="S529" i="36"/>
  <c r="S530" i="36"/>
  <c r="S270" i="36"/>
  <c r="S269" i="36"/>
  <c r="S1394" i="36"/>
  <c r="S1393" i="36"/>
  <c r="S1654" i="36"/>
  <c r="S1653" i="36"/>
  <c r="S1825" i="36"/>
  <c r="S1826" i="36"/>
  <c r="S358" i="36"/>
  <c r="S357" i="36"/>
  <c r="S790" i="36"/>
  <c r="S789" i="36"/>
  <c r="S674" i="36"/>
  <c r="S673" i="36"/>
  <c r="S1366" i="36"/>
  <c r="S1365" i="36"/>
  <c r="S1250" i="36"/>
  <c r="S1249" i="36"/>
  <c r="S1538" i="36"/>
  <c r="S1537" i="36"/>
  <c r="S1710" i="36"/>
  <c r="S1709" i="36"/>
  <c r="S1134" i="36"/>
  <c r="S1133" i="36"/>
  <c r="S1106" i="36"/>
  <c r="S1105" i="36"/>
  <c r="S67" i="36"/>
  <c r="W68" i="36"/>
  <c r="S643" i="36"/>
  <c r="W644" i="36"/>
  <c r="W1796" i="36"/>
  <c r="S1795" i="36"/>
  <c r="S1563" i="36"/>
  <c r="W1564" i="36"/>
  <c r="W1940" i="36"/>
  <c r="S1939" i="36"/>
  <c r="S1075" i="36"/>
  <c r="W1076" i="36"/>
  <c r="S2083" i="36"/>
  <c r="W2084" i="36"/>
  <c r="S987" i="36"/>
  <c r="W988" i="36"/>
  <c r="S95" i="36"/>
  <c r="W96" i="36"/>
  <c r="S555" i="36"/>
  <c r="W556" i="36"/>
  <c r="S959" i="36"/>
  <c r="W960" i="36"/>
  <c r="S239" i="36"/>
  <c r="W240" i="36"/>
  <c r="W1220" i="36"/>
  <c r="S1219" i="36"/>
  <c r="S1419" i="36"/>
  <c r="W1420" i="36"/>
  <c r="W1508" i="36"/>
  <c r="S1507" i="36"/>
  <c r="W500" i="36"/>
  <c r="S499" i="36"/>
  <c r="S2139" i="36"/>
  <c r="W2140" i="36"/>
  <c r="S211" i="36"/>
  <c r="W212" i="36"/>
  <c r="S1995" i="36"/>
  <c r="W1996" i="36"/>
  <c r="S699" i="36"/>
  <c r="W700" i="36"/>
  <c r="S1679" i="36"/>
  <c r="W1680" i="36"/>
  <c r="S931" i="36"/>
  <c r="W932" i="36"/>
  <c r="S1967" i="36"/>
  <c r="W1968" i="36"/>
  <c r="S1275" i="36"/>
  <c r="W1276" i="36"/>
  <c r="S2111" i="36"/>
  <c r="W2112" i="36"/>
  <c r="W816" i="36"/>
  <c r="S815" i="36"/>
  <c r="S843" i="36"/>
  <c r="W844" i="36"/>
  <c r="S527" i="36"/>
  <c r="W528" i="36"/>
  <c r="W268" i="36"/>
  <c r="S267" i="36"/>
  <c r="S1391" i="36"/>
  <c r="W1392" i="36"/>
  <c r="S1651" i="36"/>
  <c r="W1652" i="36"/>
  <c r="S1823" i="36"/>
  <c r="W1824" i="36"/>
  <c r="S355" i="36"/>
  <c r="W356" i="36"/>
  <c r="S787" i="36"/>
  <c r="W788" i="36"/>
  <c r="S671" i="36"/>
  <c r="W672" i="36"/>
  <c r="S1363" i="36"/>
  <c r="W1364" i="36"/>
  <c r="S1247" i="36"/>
  <c r="W1248" i="36"/>
  <c r="S1535" i="36"/>
  <c r="W1536" i="36"/>
  <c r="S1707" i="36"/>
  <c r="W1708" i="36"/>
  <c r="S1131" i="36"/>
  <c r="W1132" i="36"/>
  <c r="S1103" i="36"/>
  <c r="W1104" i="36"/>
  <c r="S906" i="36"/>
  <c r="S905" i="36"/>
  <c r="S1914" i="36"/>
  <c r="S1913" i="36"/>
  <c r="S2058" i="36"/>
  <c r="S2057" i="36"/>
  <c r="S1050" i="36"/>
  <c r="S1049" i="36"/>
  <c r="S1626" i="36"/>
  <c r="S1625" i="36"/>
  <c r="S762" i="36"/>
  <c r="S761" i="36"/>
  <c r="S330" i="36"/>
  <c r="S329" i="36"/>
  <c r="S1337" i="36"/>
  <c r="S1338" i="36"/>
  <c r="S186" i="36"/>
  <c r="S185" i="36"/>
  <c r="S618" i="36"/>
  <c r="S617" i="36"/>
  <c r="S474" i="36"/>
  <c r="S473" i="36"/>
  <c r="S1770" i="36"/>
  <c r="S1769" i="36"/>
  <c r="S1194" i="36"/>
  <c r="S1193" i="36"/>
  <c r="S1482" i="36"/>
  <c r="S1481" i="36"/>
  <c r="W904" i="36"/>
  <c r="S903" i="36"/>
  <c r="S1911" i="36"/>
  <c r="W1912" i="36"/>
  <c r="S2055" i="36"/>
  <c r="W2056" i="36"/>
  <c r="S1047" i="36"/>
  <c r="W1048" i="36"/>
  <c r="S1623" i="36"/>
  <c r="W1624" i="36"/>
  <c r="S759" i="36"/>
  <c r="W760" i="36"/>
  <c r="W328" i="36"/>
  <c r="S1335" i="36"/>
  <c r="W1336" i="36"/>
  <c r="S183" i="36"/>
  <c r="W184" i="36"/>
  <c r="S615" i="36"/>
  <c r="W616" i="36"/>
  <c r="S471" i="36"/>
  <c r="W472" i="36"/>
  <c r="S1767" i="36"/>
  <c r="W1768" i="36"/>
  <c r="W1192" i="36"/>
  <c r="S1191" i="36"/>
  <c r="S1479" i="36"/>
  <c r="W1480" i="36"/>
  <c r="S125" i="36"/>
  <c r="S126" i="36"/>
  <c r="W124" i="36"/>
  <c r="S123" i="36"/>
  <c r="S42" i="36"/>
  <c r="S41" i="36"/>
  <c r="S11" i="36"/>
  <c r="S10" i="36"/>
  <c r="E399" i="46"/>
  <c r="E249" i="46"/>
  <c r="E999" i="46"/>
  <c r="E628" i="46"/>
  <c r="E778" i="46"/>
  <c r="E855" i="46"/>
  <c r="E555" i="46"/>
  <c r="E553" i="46"/>
  <c r="E178" i="46"/>
  <c r="E924" i="46"/>
  <c r="E624" i="46"/>
  <c r="E480" i="46"/>
  <c r="E326" i="46"/>
  <c r="E774" i="46"/>
  <c r="E403" i="46"/>
  <c r="E926" i="46"/>
  <c r="E405" i="46"/>
  <c r="E1005" i="46"/>
  <c r="E930" i="46"/>
  <c r="E255" i="46"/>
  <c r="E549" i="46"/>
  <c r="E180" i="46"/>
  <c r="E474" i="46"/>
  <c r="E780" i="46"/>
  <c r="E478" i="46"/>
  <c r="E703" i="46"/>
  <c r="E551" i="46"/>
  <c r="E1076" i="46"/>
  <c r="E253" i="46"/>
  <c r="E330" i="46"/>
  <c r="E853" i="46"/>
  <c r="E1001" i="46"/>
  <c r="E626" i="46"/>
  <c r="E849" i="46"/>
  <c r="E705" i="46"/>
  <c r="E776" i="46"/>
  <c r="E251" i="46"/>
  <c r="E1080" i="46"/>
  <c r="E928" i="46"/>
  <c r="E1003" i="46"/>
  <c r="E630" i="46"/>
  <c r="E1078" i="46"/>
  <c r="E401" i="46"/>
  <c r="E1074" i="46"/>
  <c r="E324" i="46"/>
  <c r="E174" i="46"/>
  <c r="E851" i="46"/>
  <c r="E476" i="46"/>
  <c r="E176" i="46"/>
  <c r="E328" i="46"/>
  <c r="E701" i="46"/>
  <c r="E699" i="46"/>
  <c r="E22" i="46"/>
  <c r="K7" i="29"/>
  <c r="E105" i="46"/>
  <c r="E103" i="46"/>
  <c r="E28" i="46"/>
  <c r="E30" i="46"/>
  <c r="E24" i="46"/>
  <c r="H26" i="46"/>
  <c r="E101" i="46"/>
  <c r="E99" i="46"/>
  <c r="E26" i="46"/>
  <c r="G7" i="29"/>
  <c r="W1852" i="36"/>
  <c r="W1853" i="36" s="1"/>
  <c r="S1851" i="36"/>
  <c r="S1853" i="36"/>
  <c r="S1854" i="36"/>
  <c r="Q33" i="36"/>
  <c r="T32" i="36"/>
  <c r="T33" i="36" s="1"/>
  <c r="S32" i="36"/>
  <c r="S33" i="36" s="1"/>
  <c r="S39" i="36"/>
  <c r="W40" i="36"/>
  <c r="K851" i="46" a="1"/>
  <c r="G669" i="46" a="1"/>
  <c r="W1393" i="36" a="1"/>
  <c r="C922" i="46" a="1"/>
  <c r="W1769" i="36" a="1"/>
  <c r="K476" i="46" a="1"/>
  <c r="W2085" i="36" a="1"/>
  <c r="K28" i="46" a="1"/>
  <c r="K628" i="46" a="1"/>
  <c r="K774" i="46" a="1"/>
  <c r="F966" i="46" a="1"/>
  <c r="W761" i="36" a="1"/>
  <c r="W1365" i="36" a="1"/>
  <c r="K1001" i="46" a="1"/>
  <c r="W69" i="36" a="1"/>
  <c r="W845" i="36" a="1"/>
  <c r="W241" i="36" a="1"/>
  <c r="K1076" i="46" a="1"/>
  <c r="K399" i="46" a="1"/>
  <c r="W1277" i="36" a="1"/>
  <c r="W1653" i="36" a="1"/>
  <c r="W1969" i="36" a="1"/>
  <c r="E1065" i="46" a="1"/>
  <c r="E965" i="46" a="1"/>
  <c r="K328" i="46" a="1"/>
  <c r="K253" i="46" a="1"/>
  <c r="W1221" i="36" a="1"/>
  <c r="W473" i="36" a="1"/>
  <c r="K401" i="46" a="1"/>
  <c r="C1078" i="46" a="1"/>
  <c r="G595" i="46" a="1"/>
  <c r="W673" i="36" a="1"/>
  <c r="P965" i="46" a="1"/>
  <c r="N7" i="29" a="1"/>
  <c r="W789" i="36" a="1"/>
  <c r="D965" i="46" a="1"/>
  <c r="D966" i="46" a="1"/>
  <c r="W989" i="36" a="1"/>
  <c r="W357" i="36" a="1"/>
  <c r="W1681" i="36" a="1"/>
  <c r="P966" i="46" a="1"/>
  <c r="K999" i="46" a="1"/>
  <c r="G965" i="46" a="1"/>
  <c r="K549" i="46" a="1"/>
  <c r="K701" i="46" a="1"/>
  <c r="K778" i="46" a="1"/>
  <c r="K478" i="46" a="1"/>
  <c r="W1049" i="36" a="1"/>
  <c r="K926" i="46" a="1"/>
  <c r="W501" i="36" a="1"/>
  <c r="W1537" i="36" a="1"/>
  <c r="K853" i="46" a="1"/>
  <c r="W1249" i="36" a="1"/>
  <c r="K176" i="46" a="1"/>
  <c r="F965" i="46" a="1"/>
  <c r="E817" i="46" a="1"/>
  <c r="W529" i="36" a="1"/>
  <c r="W269" i="36" a="1"/>
  <c r="D743" i="46" a="1"/>
  <c r="E669" i="46" a="1"/>
  <c r="K1061" i="46" a="1"/>
  <c r="P669" i="46" a="1"/>
  <c r="K99" i="46" a="1"/>
  <c r="E1063" i="46" a="1"/>
  <c r="K249" i="46" a="1"/>
  <c r="F595" i="46" a="1"/>
  <c r="G817" i="46" a="1"/>
  <c r="N743" i="46" a="1"/>
  <c r="K703" i="46" a="1"/>
  <c r="K776" i="46" a="1"/>
  <c r="W645" i="36" a="1"/>
  <c r="B1054" i="46" a="1"/>
  <c r="N595" i="46" a="1"/>
  <c r="W1997" i="36" a="1"/>
  <c r="K624" i="46" a="1"/>
  <c r="N817" i="46" a="1"/>
  <c r="K1003" i="46" a="1"/>
  <c r="W213" i="36" a="1"/>
  <c r="W1337" i="36" a="1"/>
  <c r="K324" i="46" a="1"/>
  <c r="K174" i="46" a="1"/>
  <c r="K24" i="46" a="1"/>
  <c r="K1074" i="46" a="1"/>
  <c r="E743" i="46" a="1"/>
  <c r="W1105" i="36" a="1"/>
  <c r="W185" i="36" a="1"/>
  <c r="F743" i="46" a="1"/>
  <c r="K849" i="46" a="1"/>
  <c r="W1481" i="36" a="1"/>
  <c r="K326" i="46" a="1"/>
  <c r="H22" i="46" a="1"/>
  <c r="W1077" i="36" a="1"/>
  <c r="P817" i="46" a="1"/>
  <c r="W1509" i="36" a="1"/>
  <c r="E1059" i="46" a="1"/>
  <c r="W413" i="36" a="1"/>
  <c r="W385" i="36" a="1"/>
  <c r="W1825" i="36" a="1"/>
  <c r="F669" i="46" a="1"/>
  <c r="W1133" i="36" a="1"/>
  <c r="N669" i="46" a="1"/>
  <c r="W329" i="36" a="1"/>
  <c r="W1941" i="36" a="1"/>
  <c r="C924" i="46" a="1"/>
  <c r="E966" i="46" a="1"/>
  <c r="D669" i="46" a="1"/>
  <c r="K403" i="46" a="1"/>
  <c r="N966" i="46" a="1"/>
  <c r="W125" i="36" a="1"/>
  <c r="K551" i="46" a="1"/>
  <c r="K1080" i="46" a="1"/>
  <c r="K1065" i="46" a="1"/>
  <c r="N965" i="46" a="1"/>
  <c r="W557" i="36" a="1"/>
  <c r="K1078" i="46" a="1"/>
  <c r="P595" i="46" a="1"/>
  <c r="G966" i="46" a="1"/>
  <c r="W1193" i="36" a="1"/>
  <c r="E1061" i="46" a="1"/>
  <c r="W1709" i="36" a="1"/>
  <c r="W10" i="36" a="1"/>
  <c r="W1421" i="36" a="1"/>
  <c r="K924" i="46" a="1"/>
  <c r="W97" i="36" a="1"/>
  <c r="P743" i="46" a="1"/>
  <c r="W617" i="36" a="1"/>
  <c r="D595" i="46" a="1"/>
  <c r="W1565" i="36" a="1"/>
  <c r="K699" i="46" a="1"/>
  <c r="W701" i="36" a="1"/>
  <c r="K178" i="46" a="1"/>
  <c r="K22" i="46" a="1"/>
  <c r="F817" i="46" a="1"/>
  <c r="K626" i="46" a="1"/>
  <c r="E595" i="46" a="1"/>
  <c r="W2141" i="36" a="1"/>
  <c r="W1913" i="36" a="1"/>
  <c r="K474" i="46" a="1"/>
  <c r="K103" i="46" a="1"/>
  <c r="W961" i="36" a="1"/>
  <c r="K928" i="46" a="1"/>
  <c r="C1001" i="46" a="1"/>
  <c r="W817" i="36" a="1"/>
  <c r="K1059" i="46" a="1"/>
  <c r="W1797" i="36" a="1"/>
  <c r="W933" i="36" a="1"/>
  <c r="J7" i="29" a="1"/>
  <c r="D817" i="46" a="1"/>
  <c r="C1080" i="46" a="1"/>
  <c r="W2057" i="36" a="1"/>
  <c r="K553" i="46" a="1"/>
  <c r="W905" i="36" a="1"/>
  <c r="K26" i="46" a="1"/>
  <c r="W2113" i="36" a="1"/>
  <c r="W41" i="36" a="1"/>
  <c r="G743" i="46" a="1"/>
  <c r="K101" i="46" a="1"/>
  <c r="K251" i="46" a="1"/>
  <c r="W1625" i="36" a="1"/>
  <c r="T7" i="29" l="1"/>
  <c r="E1059" i="46"/>
  <c r="K1061" i="46"/>
  <c r="E1065" i="46"/>
  <c r="K1059" i="46"/>
  <c r="E1061" i="46"/>
  <c r="E1063" i="46"/>
  <c r="K1065" i="46"/>
  <c r="B1054" i="46"/>
  <c r="P966" i="46"/>
  <c r="E966" i="46"/>
  <c r="N966" i="46"/>
  <c r="D966" i="46"/>
  <c r="F966" i="46"/>
  <c r="G966" i="46"/>
  <c r="C924" i="46"/>
  <c r="P817" i="46"/>
  <c r="N817" i="46"/>
  <c r="D817" i="46"/>
  <c r="E817" i="46"/>
  <c r="F817" i="46"/>
  <c r="G817" i="46"/>
  <c r="C1080" i="46"/>
  <c r="P595" i="46"/>
  <c r="N595" i="46"/>
  <c r="D595" i="46"/>
  <c r="E595" i="46"/>
  <c r="G595" i="46"/>
  <c r="F595" i="46"/>
  <c r="E743" i="46"/>
  <c r="P743" i="46"/>
  <c r="N743" i="46"/>
  <c r="D743" i="46"/>
  <c r="G743" i="46"/>
  <c r="F743" i="46"/>
  <c r="K1080" i="46"/>
  <c r="C922" i="46"/>
  <c r="C1001" i="46"/>
  <c r="N669" i="46"/>
  <c r="P669" i="46"/>
  <c r="D669" i="46"/>
  <c r="E669" i="46"/>
  <c r="G669" i="46"/>
  <c r="F669" i="46"/>
  <c r="P965" i="46"/>
  <c r="N965" i="46"/>
  <c r="D965" i="46"/>
  <c r="E965" i="46"/>
  <c r="G965" i="46"/>
  <c r="F965" i="46"/>
  <c r="C1078" i="46"/>
  <c r="T1041" i="46"/>
  <c r="T999" i="46"/>
  <c r="T892" i="46"/>
  <c r="T670" i="46"/>
  <c r="T818" i="46"/>
  <c r="T997" i="46"/>
  <c r="T1076" i="46"/>
  <c r="T744" i="46"/>
  <c r="T1040" i="46"/>
  <c r="W413" i="36"/>
  <c r="W385" i="36"/>
  <c r="W673" i="36"/>
  <c r="W1969" i="36"/>
  <c r="W2085" i="36"/>
  <c r="W1509" i="36"/>
  <c r="W1797" i="36"/>
  <c r="W845" i="36"/>
  <c r="W1537" i="36"/>
  <c r="W789" i="36"/>
  <c r="W1393" i="36"/>
  <c r="W933" i="36"/>
  <c r="W213" i="36"/>
  <c r="W1421" i="36"/>
  <c r="W557" i="36"/>
  <c r="W1077" i="36"/>
  <c r="W645" i="36"/>
  <c r="W817" i="36"/>
  <c r="W357" i="36"/>
  <c r="W2113" i="36"/>
  <c r="W69" i="36"/>
  <c r="W1249" i="36"/>
  <c r="W1681" i="36"/>
  <c r="W269" i="36"/>
  <c r="W1221" i="36"/>
  <c r="W1941" i="36"/>
  <c r="W1653" i="36"/>
  <c r="W961" i="36"/>
  <c r="W1105" i="36"/>
  <c r="W2141" i="36"/>
  <c r="W1133" i="36"/>
  <c r="W1365" i="36"/>
  <c r="W1825" i="36"/>
  <c r="W529" i="36"/>
  <c r="W1277" i="36"/>
  <c r="W701" i="36"/>
  <c r="W241" i="36"/>
  <c r="W989" i="36"/>
  <c r="W1565" i="36"/>
  <c r="W1709" i="36"/>
  <c r="W1997" i="36"/>
  <c r="W97" i="36"/>
  <c r="W501" i="36"/>
  <c r="W617" i="36"/>
  <c r="W185" i="36"/>
  <c r="W1625" i="36"/>
  <c r="W761" i="36"/>
  <c r="W1193" i="36"/>
  <c r="W905" i="36"/>
  <c r="W1913" i="36"/>
  <c r="W1049" i="36"/>
  <c r="W1481" i="36"/>
  <c r="W1337" i="36"/>
  <c r="W473" i="36"/>
  <c r="W329" i="36"/>
  <c r="W2057" i="36"/>
  <c r="W1769" i="36"/>
  <c r="W125" i="36"/>
  <c r="W10" i="36"/>
  <c r="W41" i="36"/>
  <c r="E1082" i="46"/>
  <c r="E332" i="46"/>
  <c r="E782" i="46"/>
  <c r="E857" i="46"/>
  <c r="E482" i="46"/>
  <c r="E182" i="46"/>
  <c r="E632" i="46"/>
  <c r="E1007" i="46"/>
  <c r="E932" i="46"/>
  <c r="K778" i="46"/>
  <c r="K328" i="46"/>
  <c r="K553" i="46"/>
  <c r="K776" i="46"/>
  <c r="K701" i="46"/>
  <c r="K926" i="46"/>
  <c r="K474" i="46"/>
  <c r="K703" i="46"/>
  <c r="K178" i="46"/>
  <c r="K1003" i="46"/>
  <c r="K774" i="46"/>
  <c r="K476" i="46"/>
  <c r="K624" i="46"/>
  <c r="K628" i="46"/>
  <c r="K324" i="46"/>
  <c r="K853" i="46"/>
  <c r="K403" i="46"/>
  <c r="K924" i="46"/>
  <c r="K478" i="46"/>
  <c r="K1074" i="46"/>
  <c r="K401" i="46"/>
  <c r="K928" i="46"/>
  <c r="K699" i="46"/>
  <c r="K249" i="46"/>
  <c r="K1076" i="46"/>
  <c r="K176" i="46"/>
  <c r="K251" i="46"/>
  <c r="K549" i="46"/>
  <c r="K253" i="46"/>
  <c r="K849" i="46"/>
  <c r="K326" i="46"/>
  <c r="K399" i="46"/>
  <c r="K851" i="46"/>
  <c r="K1078" i="46"/>
  <c r="K174" i="46"/>
  <c r="K999" i="46"/>
  <c r="K551" i="46"/>
  <c r="K1001" i="46"/>
  <c r="K626" i="46"/>
  <c r="E557" i="46"/>
  <c r="E707" i="46"/>
  <c r="E257" i="46"/>
  <c r="E407" i="46"/>
  <c r="H22" i="46"/>
  <c r="H32" i="46" s="1"/>
  <c r="J7" i="29"/>
  <c r="S7" i="29" s="1"/>
  <c r="K103" i="46"/>
  <c r="E32" i="46"/>
  <c r="K28" i="46"/>
  <c r="E107" i="46"/>
  <c r="K24" i="46"/>
  <c r="K99" i="46"/>
  <c r="K22" i="46"/>
  <c r="K101" i="46"/>
  <c r="K26" i="46"/>
  <c r="N7" i="29"/>
  <c r="S8" i="36"/>
  <c r="I7" i="29"/>
  <c r="R7" i="29" s="1"/>
  <c r="S9" i="36"/>
  <c r="D1040" i="46" a="1"/>
  <c r="F744" i="46" a="1"/>
  <c r="P1041" i="46" a="1"/>
  <c r="C999" i="46" a="1"/>
  <c r="E958" i="46" a="1"/>
  <c r="E818" i="46" a="1"/>
  <c r="E744" i="46" a="1"/>
  <c r="F1040" i="46" a="1"/>
  <c r="P1040" i="46" a="1"/>
  <c r="F670" i="46" a="1"/>
  <c r="N892" i="46" a="1"/>
  <c r="G1040" i="46" a="1"/>
  <c r="N744" i="46" a="1"/>
  <c r="E133" i="46" a="1"/>
  <c r="N1040" i="46" a="1"/>
  <c r="P744" i="46" a="1"/>
  <c r="E358" i="46" a="1"/>
  <c r="E283" i="46" a="1"/>
  <c r="H58" i="46"/>
  <c r="N1041" i="46" a="1"/>
  <c r="G744" i="46" a="1"/>
  <c r="N818" i="46" a="1"/>
  <c r="E892" i="46" a="1"/>
  <c r="F1041" i="46" a="1"/>
  <c r="E1108" i="46" a="1"/>
  <c r="G892" i="46" a="1"/>
  <c r="E670" i="46" a="1"/>
  <c r="E583" i="46" a="1"/>
  <c r="E208" i="46" a="1"/>
  <c r="E658" i="46" a="1"/>
  <c r="D892" i="46" a="1"/>
  <c r="P818" i="46" a="1"/>
  <c r="D744" i="46" a="1"/>
  <c r="E808" i="46" a="1"/>
  <c r="E733" i="46" a="1"/>
  <c r="F892" i="46" a="1"/>
  <c r="N670" i="46" a="1"/>
  <c r="F818" i="46" a="1"/>
  <c r="C1076" i="46" a="1"/>
  <c r="E1041" i="46" a="1"/>
  <c r="E508" i="46" a="1"/>
  <c r="G670" i="46" a="1"/>
  <c r="C997" i="46" a="1"/>
  <c r="E433" i="46" a="1"/>
  <c r="D818" i="46" a="1"/>
  <c r="P670" i="46" a="1"/>
  <c r="E1040" i="46" a="1"/>
  <c r="D670" i="46" a="1"/>
  <c r="D1041" i="46" a="1"/>
  <c r="E883" i="46" a="1"/>
  <c r="G1041" i="46" a="1"/>
  <c r="P892" i="46" a="1"/>
  <c r="G818" i="46" a="1"/>
  <c r="E1033" i="46" a="1"/>
  <c r="E58" i="46" a="1"/>
  <c r="P7" i="29" l="1"/>
  <c r="Q7" i="29"/>
  <c r="P818" i="46"/>
  <c r="D818" i="46"/>
  <c r="N818" i="46"/>
  <c r="E818" i="46"/>
  <c r="F818" i="46"/>
  <c r="G818" i="46"/>
  <c r="P670" i="46"/>
  <c r="D670" i="46"/>
  <c r="E670" i="46"/>
  <c r="N670" i="46"/>
  <c r="F670" i="46"/>
  <c r="G670" i="46"/>
  <c r="P892" i="46"/>
  <c r="E892" i="46"/>
  <c r="N892" i="46"/>
  <c r="D892" i="46"/>
  <c r="G892" i="46"/>
  <c r="F892" i="46"/>
  <c r="C999" i="46"/>
  <c r="C997" i="46"/>
  <c r="D1040" i="46"/>
  <c r="P1040" i="46"/>
  <c r="N1040" i="46"/>
  <c r="E1040" i="46"/>
  <c r="G1040" i="46"/>
  <c r="F1040" i="46"/>
  <c r="D1041" i="46"/>
  <c r="N1041" i="46"/>
  <c r="P1041" i="46"/>
  <c r="E1041" i="46"/>
  <c r="F1041" i="46"/>
  <c r="G1041" i="46"/>
  <c r="N744" i="46"/>
  <c r="P744" i="46"/>
  <c r="E744" i="46"/>
  <c r="D744" i="46"/>
  <c r="G744" i="46"/>
  <c r="F744" i="46"/>
  <c r="C1076" i="46"/>
  <c r="T893" i="46"/>
  <c r="T745" i="46"/>
  <c r="T967" i="46"/>
  <c r="T1074" i="46"/>
  <c r="T1072" i="46"/>
  <c r="T1115" i="46"/>
  <c r="T1116" i="46"/>
  <c r="T819" i="46"/>
  <c r="E1108" i="46"/>
  <c r="E358" i="46"/>
  <c r="K482" i="46"/>
  <c r="K332" i="46"/>
  <c r="E808" i="46"/>
  <c r="K1007" i="46"/>
  <c r="K182" i="46"/>
  <c r="K407" i="46"/>
  <c r="K782" i="46"/>
  <c r="E883" i="46"/>
  <c r="K932" i="46"/>
  <c r="K857" i="46"/>
  <c r="E958" i="46"/>
  <c r="E1033" i="46"/>
  <c r="E658" i="46"/>
  <c r="E208" i="46"/>
  <c r="E508" i="46"/>
  <c r="K632" i="46"/>
  <c r="E583" i="46"/>
  <c r="E433" i="46"/>
  <c r="E283" i="46"/>
  <c r="E733" i="46"/>
  <c r="K557" i="46"/>
  <c r="K1082" i="46"/>
  <c r="K257" i="46"/>
  <c r="K707" i="46"/>
  <c r="L7" i="29"/>
  <c r="K32" i="46"/>
  <c r="E58" i="46"/>
  <c r="E133" i="46"/>
  <c r="K107" i="46"/>
  <c r="O7" i="29"/>
  <c r="U7" i="29" s="1"/>
  <c r="K658" i="46" a="1"/>
  <c r="K733" i="46" a="1"/>
  <c r="P745" i="46" a="1"/>
  <c r="D967" i="46" a="1"/>
  <c r="F1116" i="46" a="1"/>
  <c r="K58" i="46" a="1"/>
  <c r="G745" i="46" a="1"/>
  <c r="G1116" i="46" a="1"/>
  <c r="C1072" i="46" a="1"/>
  <c r="E745" i="46" a="1"/>
  <c r="N745" i="46" a="1"/>
  <c r="G967" i="46" a="1"/>
  <c r="P967" i="46" a="1"/>
  <c r="K283" i="46" a="1"/>
  <c r="K433" i="46" a="1"/>
  <c r="N819" i="46" a="1"/>
  <c r="E893" i="46" a="1"/>
  <c r="N967" i="46" a="1"/>
  <c r="D893" i="46" a="1"/>
  <c r="F1115" i="46" a="1"/>
  <c r="P819" i="46" a="1"/>
  <c r="K358" i="46" a="1"/>
  <c r="C1074" i="46" a="1"/>
  <c r="N1116" i="46" a="1"/>
  <c r="K508" i="46" a="1"/>
  <c r="N1115" i="46" a="1"/>
  <c r="D745" i="46" a="1"/>
  <c r="G893" i="46" a="1"/>
  <c r="F967" i="46" a="1"/>
  <c r="P893" i="46" a="1"/>
  <c r="E967" i="46" a="1"/>
  <c r="F745" i="46" a="1"/>
  <c r="D819" i="46" a="1"/>
  <c r="G819" i="46" a="1"/>
  <c r="E819" i="46" a="1"/>
  <c r="D1115" i="46" a="1"/>
  <c r="D1116" i="46" a="1"/>
  <c r="G1115" i="46" a="1"/>
  <c r="K958" i="46" a="1"/>
  <c r="F893" i="46" a="1"/>
  <c r="F819" i="46" a="1"/>
  <c r="E1116" i="46" a="1"/>
  <c r="K1108" i="46" a="1"/>
  <c r="P1116" i="46" a="1"/>
  <c r="N893" i="46" a="1"/>
  <c r="P1115" i="46" a="1"/>
  <c r="E1115" i="46" a="1"/>
  <c r="K808" i="46" a="1"/>
  <c r="K883" i="46" a="1"/>
  <c r="K1033" i="46" a="1"/>
  <c r="K208" i="46" a="1"/>
  <c r="K583" i="46" a="1"/>
  <c r="K133" i="46" a="1"/>
  <c r="N1115" i="46" l="1"/>
  <c r="E1115" i="46"/>
  <c r="P1115" i="46"/>
  <c r="D1115" i="46"/>
  <c r="G1115" i="46"/>
  <c r="F1115" i="46"/>
  <c r="P745" i="46"/>
  <c r="E745" i="46"/>
  <c r="N745" i="46"/>
  <c r="D745" i="46"/>
  <c r="G745" i="46"/>
  <c r="F745" i="46"/>
  <c r="D893" i="46"/>
  <c r="E893" i="46"/>
  <c r="P893" i="46"/>
  <c r="N893" i="46"/>
  <c r="G893" i="46"/>
  <c r="F893" i="46"/>
  <c r="N1116" i="46"/>
  <c r="D1116" i="46"/>
  <c r="P1116" i="46"/>
  <c r="E1116" i="46"/>
  <c r="G1116" i="46"/>
  <c r="F1116" i="46"/>
  <c r="C1072" i="46"/>
  <c r="P819" i="46"/>
  <c r="N819" i="46"/>
  <c r="E819" i="46"/>
  <c r="D819" i="46"/>
  <c r="G819" i="46"/>
  <c r="F819" i="46"/>
  <c r="C1074" i="46"/>
  <c r="P967" i="46"/>
  <c r="E967" i="46"/>
  <c r="N967" i="46"/>
  <c r="D967" i="46"/>
  <c r="G967" i="46"/>
  <c r="F967" i="46"/>
  <c r="T820" i="46"/>
  <c r="T968" i="46"/>
  <c r="T894" i="46"/>
  <c r="T1042" i="46"/>
  <c r="K508" i="46"/>
  <c r="K358" i="46"/>
  <c r="K808" i="46"/>
  <c r="K433" i="46"/>
  <c r="K208" i="46"/>
  <c r="K1033" i="46"/>
  <c r="K883" i="46"/>
  <c r="K958" i="46"/>
  <c r="K658" i="46"/>
  <c r="K733" i="46"/>
  <c r="K283" i="46"/>
  <c r="K583" i="46"/>
  <c r="K1108" i="46"/>
  <c r="K133" i="46"/>
  <c r="K58" i="46"/>
  <c r="P1042" i="46" a="1"/>
  <c r="G1042" i="46" a="1"/>
  <c r="N820" i="46" a="1"/>
  <c r="G894" i="46" a="1"/>
  <c r="E1042" i="46" a="1"/>
  <c r="E968" i="46" a="1"/>
  <c r="D968" i="46" a="1"/>
  <c r="N894" i="46" a="1"/>
  <c r="G820" i="46" a="1"/>
  <c r="F894" i="46" a="1"/>
  <c r="E820" i="46" a="1"/>
  <c r="F1042" i="46" a="1"/>
  <c r="G968" i="46" a="1"/>
  <c r="N1042" i="46" a="1"/>
  <c r="F968" i="46" a="1"/>
  <c r="P968" i="46" a="1"/>
  <c r="N968" i="46" a="1"/>
  <c r="F820" i="46" a="1"/>
  <c r="P820" i="46" a="1"/>
  <c r="D820" i="46" a="1"/>
  <c r="E894" i="46" a="1"/>
  <c r="D894" i="46" a="1"/>
  <c r="D1042" i="46" a="1"/>
  <c r="P894" i="46" a="1"/>
  <c r="D968" i="46" l="1"/>
  <c r="N968" i="46"/>
  <c r="E968" i="46"/>
  <c r="P968" i="46"/>
  <c r="G968" i="46"/>
  <c r="F968" i="46"/>
  <c r="P820" i="46"/>
  <c r="D820" i="46"/>
  <c r="E820" i="46"/>
  <c r="N820" i="46"/>
  <c r="F820" i="46"/>
  <c r="G820" i="46"/>
  <c r="P1042" i="46"/>
  <c r="E1042" i="46"/>
  <c r="D1042" i="46"/>
  <c r="N1042" i="46"/>
  <c r="F1042" i="46"/>
  <c r="G1042" i="46"/>
  <c r="E894" i="46"/>
  <c r="N894" i="46"/>
  <c r="P894" i="46"/>
  <c r="D894" i="46"/>
  <c r="G894" i="46"/>
  <c r="F894" i="46"/>
  <c r="T1043" i="46"/>
  <c r="T895" i="46"/>
  <c r="T1117" i="46"/>
  <c r="T969" i="46"/>
  <c r="D969" i="46" a="1"/>
  <c r="N1117" i="46" a="1"/>
  <c r="F969" i="46" a="1"/>
  <c r="P969" i="46" a="1"/>
  <c r="N895" i="46" a="1"/>
  <c r="E1117" i="46" a="1"/>
  <c r="E1043" i="46" a="1"/>
  <c r="P1117" i="46" a="1"/>
  <c r="D1043" i="46" a="1"/>
  <c r="F1117" i="46" a="1"/>
  <c r="N969" i="46" a="1"/>
  <c r="D1117" i="46" a="1"/>
  <c r="G895" i="46" a="1"/>
  <c r="F895" i="46" a="1"/>
  <c r="E895" i="46" a="1"/>
  <c r="P1043" i="46" a="1"/>
  <c r="G1043" i="46" a="1"/>
  <c r="P895" i="46" a="1"/>
  <c r="D895" i="46" a="1"/>
  <c r="G1117" i="46" a="1"/>
  <c r="F1043" i="46" a="1"/>
  <c r="E969" i="46" a="1"/>
  <c r="G969" i="46" a="1"/>
  <c r="N1043" i="46" a="1"/>
  <c r="N969" i="46" l="1"/>
  <c r="D969" i="46"/>
  <c r="E969" i="46"/>
  <c r="P969" i="46"/>
  <c r="G969" i="46"/>
  <c r="F969" i="46"/>
  <c r="P895" i="46"/>
  <c r="D895" i="46"/>
  <c r="N895" i="46"/>
  <c r="E895" i="46"/>
  <c r="F895" i="46"/>
  <c r="G895" i="46"/>
  <c r="N1043" i="46"/>
  <c r="E1043" i="46"/>
  <c r="D1043" i="46"/>
  <c r="P1043" i="46"/>
  <c r="G1043" i="46"/>
  <c r="F1043" i="46"/>
  <c r="P1117" i="46"/>
  <c r="N1117" i="46"/>
  <c r="E1117" i="46"/>
  <c r="D1117" i="46"/>
  <c r="G1117" i="46"/>
  <c r="F1117" i="46"/>
  <c r="T1044" i="46"/>
  <c r="T970" i="46"/>
  <c r="T1118" i="46"/>
  <c r="D1118" i="46" a="1"/>
  <c r="D970" i="46" a="1"/>
  <c r="N1044" i="46" a="1"/>
  <c r="D1044" i="46" a="1"/>
  <c r="F970" i="46" a="1"/>
  <c r="E1118" i="46" a="1"/>
  <c r="F1118" i="46" a="1"/>
  <c r="P1044" i="46" a="1"/>
  <c r="G1118" i="46" a="1"/>
  <c r="P1118" i="46" a="1"/>
  <c r="G1044" i="46" a="1"/>
  <c r="P970" i="46" a="1"/>
  <c r="E970" i="46" a="1"/>
  <c r="N970" i="46" a="1"/>
  <c r="E1044" i="46" a="1"/>
  <c r="F1044" i="46" a="1"/>
  <c r="G970" i="46" a="1"/>
  <c r="N1118" i="46" a="1"/>
  <c r="N1044" i="46" l="1"/>
  <c r="P1044" i="46"/>
  <c r="E1044" i="46"/>
  <c r="D1044" i="46"/>
  <c r="G1044" i="46"/>
  <c r="F1044" i="46"/>
  <c r="D1118" i="46"/>
  <c r="N1118" i="46"/>
  <c r="E1118" i="46"/>
  <c r="P1118" i="46"/>
  <c r="F1118" i="46"/>
  <c r="G1118" i="46"/>
  <c r="D970" i="46"/>
  <c r="E970" i="46"/>
  <c r="P970" i="46"/>
  <c r="N970" i="46"/>
  <c r="G970" i="46"/>
  <c r="F970" i="46"/>
  <c r="T1119" i="46"/>
  <c r="T1045" i="46"/>
  <c r="F1119" i="46" a="1"/>
  <c r="P1045" i="46" a="1"/>
  <c r="G1119" i="46" a="1"/>
  <c r="D1045" i="46" a="1"/>
  <c r="E1119" i="46" a="1"/>
  <c r="N1119" i="46" a="1"/>
  <c r="G1045" i="46" a="1"/>
  <c r="D1119" i="46" a="1"/>
  <c r="E1045" i="46" a="1"/>
  <c r="N1045" i="46" a="1"/>
  <c r="F1045" i="46" a="1"/>
  <c r="P1119" i="46" a="1"/>
  <c r="E1045" i="46" l="1"/>
  <c r="P1045" i="46"/>
  <c r="D1045" i="46"/>
  <c r="N1045" i="46"/>
  <c r="F1045" i="46"/>
  <c r="G1045" i="46"/>
  <c r="N1119" i="46"/>
  <c r="E1119" i="46"/>
  <c r="P1119" i="46"/>
  <c r="D1119" i="46"/>
  <c r="F1119" i="46"/>
  <c r="G1119" i="46"/>
  <c r="T1120" i="46"/>
  <c r="G1120" i="46" a="1"/>
  <c r="N1120" i="46" a="1"/>
  <c r="F1120" i="46" a="1"/>
  <c r="P1120" i="46" a="1"/>
  <c r="D1120" i="46" a="1"/>
  <c r="E1120" i="46" a="1"/>
  <c r="N1120" i="46" l="1"/>
  <c r="E1120" i="46"/>
  <c r="P1120" i="46"/>
  <c r="D1120" i="46"/>
  <c r="G1120" i="46"/>
  <c r="F1120" i="46"/>
  <c r="H8" i="29" a="1"/>
  <c r="K9" i="29" a="1"/>
  <c r="H9" i="29" a="1"/>
  <c r="H9" i="29" l="1"/>
  <c r="K9" i="29"/>
  <c r="H8" i="29"/>
  <c r="J9" i="29" a="1"/>
  <c r="G8" i="29" a="1"/>
  <c r="G9" i="29" a="1"/>
  <c r="H10" i="29" a="1"/>
  <c r="T9" i="29" l="1"/>
  <c r="G9" i="29"/>
  <c r="I9" i="29" s="1"/>
  <c r="R9" i="29" s="1"/>
  <c r="J9" i="29"/>
  <c r="H10" i="29"/>
  <c r="G8" i="29"/>
  <c r="I8" i="29" s="1"/>
  <c r="H11" i="29" a="1"/>
  <c r="G10" i="29" a="1"/>
  <c r="L9" i="29" l="1"/>
  <c r="S9" i="29"/>
  <c r="Q8" i="29"/>
  <c r="R8" i="29"/>
  <c r="P9" i="29"/>
  <c r="Q9" i="29"/>
  <c r="P8" i="29"/>
  <c r="H11" i="29"/>
  <c r="G10" i="29"/>
  <c r="I10" i="29" s="1"/>
  <c r="R10" i="29" s="1"/>
  <c r="G11" i="29" a="1"/>
  <c r="K12" i="29" a="1"/>
  <c r="H12" i="29" a="1"/>
  <c r="P10" i="29" l="1"/>
  <c r="Q10" i="29"/>
  <c r="G11" i="29"/>
  <c r="I11" i="29" s="1"/>
  <c r="R11" i="29" s="1"/>
  <c r="H12" i="29"/>
  <c r="K12" i="29"/>
  <c r="T12" i="29" s="1"/>
  <c r="G12" i="29" a="1"/>
  <c r="J12" i="29" a="1"/>
  <c r="H13" i="29" a="1"/>
  <c r="P11" i="29" l="1"/>
  <c r="Q11" i="29"/>
  <c r="G12" i="29"/>
  <c r="I12" i="29" s="1"/>
  <c r="R12" i="29" s="1"/>
  <c r="J12" i="29"/>
  <c r="H13" i="29"/>
  <c r="G13" i="29" a="1"/>
  <c r="H14" i="29" a="1"/>
  <c r="L12" i="29" l="1"/>
  <c r="S12" i="29"/>
  <c r="P12" i="29"/>
  <c r="Q12" i="29"/>
  <c r="G13" i="29"/>
  <c r="I13" i="29" s="1"/>
  <c r="R13" i="29" s="1"/>
  <c r="H14" i="29"/>
  <c r="H15" i="29" a="1"/>
  <c r="G14" i="29" a="1"/>
  <c r="K8" i="29" a="1"/>
  <c r="P13" i="29" l="1"/>
  <c r="Q13" i="29"/>
  <c r="H15" i="29"/>
  <c r="G14" i="29"/>
  <c r="I14" i="29" s="1"/>
  <c r="R14" i="29" s="1"/>
  <c r="K8" i="29"/>
  <c r="T8" i="29" s="1"/>
  <c r="G15" i="29" a="1"/>
  <c r="H16" i="29" a="1"/>
  <c r="P14" i="29" l="1"/>
  <c r="Q14" i="29"/>
  <c r="G15" i="29"/>
  <c r="I15" i="29" s="1"/>
  <c r="R15" i="29" s="1"/>
  <c r="H16" i="29"/>
  <c r="H17" i="29" a="1"/>
  <c r="G16" i="29" a="1"/>
  <c r="P15" i="29" l="1"/>
  <c r="Q15" i="29"/>
  <c r="H17" i="29"/>
  <c r="G16" i="29"/>
  <c r="I16" i="29" s="1"/>
  <c r="R16" i="29" s="1"/>
  <c r="K10" i="29" a="1"/>
  <c r="H18" i="29" a="1"/>
  <c r="G17" i="29" a="1"/>
  <c r="P16" i="29" l="1"/>
  <c r="Q16" i="29"/>
  <c r="G17" i="29"/>
  <c r="I17" i="29" s="1"/>
  <c r="R17" i="29" s="1"/>
  <c r="H18" i="29"/>
  <c r="K10" i="29"/>
  <c r="T10" i="29" s="1"/>
  <c r="K19" i="29" a="1"/>
  <c r="N9" i="29" a="1"/>
  <c r="G18" i="29" a="1"/>
  <c r="N8" i="29" a="1"/>
  <c r="H19" i="29" a="1"/>
  <c r="P17" i="29" l="1"/>
  <c r="Q17" i="29"/>
  <c r="G18" i="29"/>
  <c r="I18" i="29" s="1"/>
  <c r="R18" i="29" s="1"/>
  <c r="K19" i="29"/>
  <c r="H19" i="29"/>
  <c r="N9" i="29"/>
  <c r="N8" i="29"/>
  <c r="H20" i="29" a="1"/>
  <c r="M8" i="29" a="1"/>
  <c r="M9" i="29" a="1"/>
  <c r="K20" i="29" a="1"/>
  <c r="G19" i="29" a="1"/>
  <c r="J19" i="29" a="1"/>
  <c r="N11" i="29" a="1"/>
  <c r="T19" i="29" l="1"/>
  <c r="P18" i="29"/>
  <c r="Q18" i="29"/>
  <c r="J19" i="29"/>
  <c r="G19" i="29"/>
  <c r="I19" i="29" s="1"/>
  <c r="R19" i="29" s="1"/>
  <c r="M9" i="29"/>
  <c r="O9" i="29" s="1"/>
  <c r="U9" i="29" s="1"/>
  <c r="N11" i="29"/>
  <c r="H20" i="29"/>
  <c r="K20" i="29"/>
  <c r="M8" i="29"/>
  <c r="O8" i="29" s="1"/>
  <c r="U8" i="29" s="1"/>
  <c r="M11" i="29" a="1"/>
  <c r="G20" i="29" a="1"/>
  <c r="J20" i="29" a="1"/>
  <c r="K21" i="29" a="1"/>
  <c r="N12" i="29" a="1"/>
  <c r="H21" i="29" a="1"/>
  <c r="T20" i="29" l="1"/>
  <c r="L19" i="29"/>
  <c r="S19" i="29"/>
  <c r="P19" i="29"/>
  <c r="Q19" i="29"/>
  <c r="M11" i="29"/>
  <c r="O11" i="29" s="1"/>
  <c r="U11" i="29" s="1"/>
  <c r="N12" i="29"/>
  <c r="G20" i="29"/>
  <c r="I20" i="29" s="1"/>
  <c r="R20" i="29" s="1"/>
  <c r="J20" i="29"/>
  <c r="H21" i="29"/>
  <c r="K21" i="29"/>
  <c r="M12" i="29" a="1"/>
  <c r="N21" i="29" a="1"/>
  <c r="G21" i="29" a="1"/>
  <c r="J21" i="29" a="1"/>
  <c r="T21" i="29" l="1"/>
  <c r="L20" i="29"/>
  <c r="S20" i="29"/>
  <c r="P20" i="29"/>
  <c r="Q20" i="29"/>
  <c r="M12" i="29"/>
  <c r="O12" i="29" s="1"/>
  <c r="U12" i="29" s="1"/>
  <c r="N21" i="29"/>
  <c r="G21" i="29"/>
  <c r="G23" i="29" s="1"/>
  <c r="J21" i="29"/>
  <c r="H23" i="29"/>
  <c r="M21" i="29" a="1"/>
  <c r="N18" i="29" a="1"/>
  <c r="L21" i="29" l="1"/>
  <c r="S21" i="29"/>
  <c r="I21" i="29"/>
  <c r="R21" i="29" s="1"/>
  <c r="M21" i="29"/>
  <c r="O21" i="29" s="1"/>
  <c r="U21" i="29" s="1"/>
  <c r="N18" i="29"/>
  <c r="M18" i="29" a="1"/>
  <c r="P21" i="29" l="1"/>
  <c r="Q21" i="29"/>
  <c r="I23" i="29"/>
  <c r="M18" i="29"/>
  <c r="O18" i="29" s="1"/>
  <c r="U18" i="29" s="1"/>
  <c r="K11" i="29" a="1"/>
  <c r="N15" i="29" a="1"/>
  <c r="N16" i="29" a="1"/>
  <c r="K17" i="29" a="1"/>
  <c r="N10" i="29" a="1"/>
  <c r="K16" i="29" a="1"/>
  <c r="M16" i="29" a="1"/>
  <c r="K15" i="29" a="1"/>
  <c r="N17" i="29" a="1"/>
  <c r="M15" i="29" a="1"/>
  <c r="M17" i="29" a="1"/>
  <c r="P23" i="29" l="1"/>
  <c r="N17" i="29"/>
  <c r="M15" i="29"/>
  <c r="K15" i="29"/>
  <c r="T15" i="29" s="1"/>
  <c r="N16" i="29"/>
  <c r="N15" i="29"/>
  <c r="K17" i="29"/>
  <c r="T17" i="29" s="1"/>
  <c r="K11" i="29"/>
  <c r="T11" i="29" s="1"/>
  <c r="K16" i="29"/>
  <c r="T16" i="29" s="1"/>
  <c r="M16" i="29"/>
  <c r="M17" i="29"/>
  <c r="N10" i="29"/>
  <c r="M10" i="29" a="1"/>
  <c r="O15" i="29" l="1"/>
  <c r="U15" i="29" s="1"/>
  <c r="O16" i="29"/>
  <c r="U16" i="29" s="1"/>
  <c r="O17" i="29"/>
  <c r="U17" i="29" s="1"/>
  <c r="M10" i="29"/>
  <c r="O10" i="29" s="1"/>
  <c r="U10" i="29" s="1"/>
  <c r="K14" i="29" a="1"/>
  <c r="K14" i="29" l="1"/>
  <c r="T14" i="29" s="1"/>
  <c r="M14" i="29" a="1"/>
  <c r="K18" i="29" a="1"/>
  <c r="N14" i="29" a="1"/>
  <c r="J18" i="29" a="1"/>
  <c r="N19" i="29" a="1"/>
  <c r="M19" i="29" a="1"/>
  <c r="N19" i="29" l="1"/>
  <c r="N14" i="29"/>
  <c r="K18" i="29"/>
  <c r="T18" i="29" s="1"/>
  <c r="M14" i="29"/>
  <c r="M19" i="29"/>
  <c r="J18" i="29"/>
  <c r="S18" i="29" s="1"/>
  <c r="M13" i="29" a="1"/>
  <c r="N13" i="29" a="1"/>
  <c r="L18" i="29" l="1"/>
  <c r="O19" i="29"/>
  <c r="U19" i="29" s="1"/>
  <c r="N13" i="29"/>
  <c r="O14" i="29"/>
  <c r="U14" i="29" s="1"/>
  <c r="M13" i="29"/>
  <c r="N20" i="29" a="1"/>
  <c r="O13" i="29" l="1"/>
  <c r="U13" i="29" s="1"/>
  <c r="N20" i="29"/>
  <c r="N23" i="29" s="1"/>
  <c r="M20" i="29" a="1"/>
  <c r="J17" i="29" a="1"/>
  <c r="M20" i="29" l="1"/>
  <c r="M23" i="29" s="1"/>
  <c r="J17" i="29"/>
  <c r="J16" i="29" a="1"/>
  <c r="L17" i="29" l="1"/>
  <c r="S17" i="29"/>
  <c r="O20" i="29"/>
  <c r="J16" i="29"/>
  <c r="J14" i="29" a="1"/>
  <c r="J11" i="29" a="1"/>
  <c r="J15" i="29" a="1"/>
  <c r="J10" i="29" a="1"/>
  <c r="J8" i="29" a="1"/>
  <c r="O23" i="29" l="1"/>
  <c r="U23" i="29" s="1"/>
  <c r="U20" i="29"/>
  <c r="L16" i="29"/>
  <c r="S16" i="29"/>
  <c r="J11" i="29"/>
  <c r="J15" i="29"/>
  <c r="J8" i="29"/>
  <c r="J10" i="29"/>
  <c r="J14" i="29"/>
  <c r="J13" i="29" a="1"/>
  <c r="K13" i="29" a="1"/>
  <c r="L14" i="29" l="1"/>
  <c r="S14" i="29"/>
  <c r="L10" i="29"/>
  <c r="S10" i="29"/>
  <c r="L8" i="29"/>
  <c r="S8" i="29"/>
  <c r="L15" i="29"/>
  <c r="S15" i="29"/>
  <c r="L11" i="29"/>
  <c r="S11" i="29"/>
  <c r="J13" i="29"/>
  <c r="S13" i="29" s="1"/>
  <c r="K13" i="29"/>
  <c r="T13" i="29" s="1"/>
  <c r="L13" i="29" l="1"/>
  <c r="L23" i="29" s="1"/>
  <c r="K23" i="29"/>
  <c r="T23" i="29" s="1"/>
  <c r="J23" i="29"/>
  <c r="S23" i="2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garciafra</author>
  </authors>
  <commentList>
    <comment ref="M9" authorId="0" shapeId="0" xr:uid="{09EC63DB-B87B-44D3-8740-AA46F35D5D3C}">
      <text>
        <r>
          <rPr>
            <b/>
            <sz val="9"/>
            <color indexed="81"/>
            <rFont val="Tahoma"/>
            <family val="2"/>
          </rPr>
          <t>garciafra:</t>
        </r>
        <r>
          <rPr>
            <sz val="9"/>
            <color indexed="81"/>
            <rFont val="Tahoma"/>
            <family val="2"/>
          </rPr>
          <t xml:space="preserve">
maxim &gt; 120% de contractada: revisar penalitzacions, potser cal incrementar potència
80% &lt; màxim &lt; 120%: pot ser correcte, dependrà de la optimització de potència
màxim &lt; 80%: marge de millora en reducció de potència</t>
        </r>
      </text>
    </comment>
    <comment ref="K34" authorId="0" shapeId="0" xr:uid="{B18E7D36-5AEA-48BF-980B-6A7AD29A14CA}">
      <text>
        <r>
          <rPr>
            <b/>
            <sz val="9"/>
            <color indexed="81"/>
            <rFont val="Tahoma"/>
            <family val="2"/>
          </rPr>
          <t>garciafra:</t>
        </r>
        <r>
          <rPr>
            <sz val="9"/>
            <color indexed="81"/>
            <rFont val="Tahoma"/>
            <family val="2"/>
          </rPr>
          <t xml:space="preserve">
&gt;5% marge de millora
0&lt;...&lt;5% revisar
=0% ok</t>
        </r>
      </text>
    </comment>
    <comment ref="L34" authorId="0" shapeId="0" xr:uid="{8BF9C50C-4320-479B-8181-317EA09B59CE}">
      <text>
        <r>
          <rPr>
            <b/>
            <sz val="9"/>
            <color indexed="81"/>
            <rFont val="Tahoma"/>
            <family val="2"/>
          </rPr>
          <t>garciafra:</t>
        </r>
        <r>
          <rPr>
            <sz val="9"/>
            <color indexed="81"/>
            <rFont val="Tahoma"/>
            <family val="2"/>
          </rPr>
          <t xml:space="preserve">
&gt;30% marge de millora
20&lt;...&lt;30% revisar
&lt;20% ok</t>
        </r>
      </text>
    </comment>
    <comment ref="M34" authorId="0" shapeId="0" xr:uid="{B47DE4D0-2835-4600-97E5-3D7D777C9744}">
      <text>
        <r>
          <rPr>
            <b/>
            <sz val="9"/>
            <color indexed="81"/>
            <rFont val="Tahoma"/>
            <family val="2"/>
          </rPr>
          <t>garciafra:</t>
        </r>
        <r>
          <rPr>
            <sz val="9"/>
            <color indexed="81"/>
            <rFont val="Tahoma"/>
            <family val="2"/>
          </rPr>
          <t xml:space="preserve">
&gt;5% marge de millora
0&lt;...&lt;5% revisar (al optimitzar la potència contractada podem tenir alguna penalització per excés de potència)
=0 ok</t>
        </r>
      </text>
    </comment>
    <comment ref="N34" authorId="0" shapeId="0" xr:uid="{575DBCB8-38FE-47BB-AEE7-495FAE9A7223}">
      <text>
        <r>
          <rPr>
            <b/>
            <sz val="9"/>
            <color indexed="81"/>
            <rFont val="Tahoma"/>
            <family val="2"/>
          </rPr>
          <t>garciafra:</t>
        </r>
        <r>
          <rPr>
            <sz val="9"/>
            <color indexed="81"/>
            <rFont val="Tahoma"/>
            <family val="2"/>
          </rPr>
          <t xml:space="preserve">
&gt;5% marge de millora
1&lt;...&lt;5% revisar
&lt;1% ok</t>
        </r>
      </text>
    </comment>
    <comment ref="M153" authorId="0" shapeId="0" xr:uid="{5B342DBF-E537-454F-9BB5-3A7320DA6903}">
      <text>
        <r>
          <rPr>
            <b/>
            <sz val="9"/>
            <color indexed="81"/>
            <rFont val="Tahoma"/>
            <family val="2"/>
          </rPr>
          <t>garciafra:</t>
        </r>
        <r>
          <rPr>
            <sz val="9"/>
            <color indexed="81"/>
            <rFont val="Tahoma"/>
            <family val="2"/>
          </rPr>
          <t xml:space="preserve">
maxim &gt; 120% de contractada: revisar penalitzacions, potser cal incrementar potència
80% &lt; màxim &lt; 120%: pot ser correcte, dependrà de la optimització de potència
màxim &lt; 80%: marge de millora en reducció de potència</t>
        </r>
      </text>
    </comment>
    <comment ref="K178" authorId="0" shapeId="0" xr:uid="{D2EC63C4-345A-4D14-8774-5C216C114F8B}">
      <text>
        <r>
          <rPr>
            <b/>
            <sz val="9"/>
            <color indexed="81"/>
            <rFont val="Tahoma"/>
            <family val="2"/>
          </rPr>
          <t>garciafra:</t>
        </r>
        <r>
          <rPr>
            <sz val="9"/>
            <color indexed="81"/>
            <rFont val="Tahoma"/>
            <family val="2"/>
          </rPr>
          <t xml:space="preserve">
&gt;5% marge de millora
0&lt;...&lt;5% revisar
=0% ok</t>
        </r>
      </text>
    </comment>
    <comment ref="L178" authorId="0" shapeId="0" xr:uid="{0CB46E05-D579-4070-8965-B66042B4E343}">
      <text>
        <r>
          <rPr>
            <b/>
            <sz val="9"/>
            <color indexed="81"/>
            <rFont val="Tahoma"/>
            <family val="2"/>
          </rPr>
          <t>garciafra:</t>
        </r>
        <r>
          <rPr>
            <sz val="9"/>
            <color indexed="81"/>
            <rFont val="Tahoma"/>
            <family val="2"/>
          </rPr>
          <t xml:space="preserve">
&gt;30% marge de millora
20&lt;...&lt;30% revisar
&lt;20% ok</t>
        </r>
      </text>
    </comment>
    <comment ref="M178" authorId="0" shapeId="0" xr:uid="{958F9859-F1B3-4FF2-B271-426D48D4758E}">
      <text>
        <r>
          <rPr>
            <b/>
            <sz val="9"/>
            <color indexed="81"/>
            <rFont val="Tahoma"/>
            <family val="2"/>
          </rPr>
          <t>garciafra:</t>
        </r>
        <r>
          <rPr>
            <sz val="9"/>
            <color indexed="81"/>
            <rFont val="Tahoma"/>
            <family val="2"/>
          </rPr>
          <t xml:space="preserve">
&gt;5% marge de millora
0&lt;...&lt;5% revisar (al optimitzar la potència contractada podem tenir alguna penalització per excés de potència)
=0 ok</t>
        </r>
      </text>
    </comment>
    <comment ref="N178" authorId="0" shapeId="0" xr:uid="{9C68B45B-9343-4960-ACDF-0C2A1815A2F7}">
      <text>
        <r>
          <rPr>
            <b/>
            <sz val="9"/>
            <color indexed="81"/>
            <rFont val="Tahoma"/>
            <family val="2"/>
          </rPr>
          <t>garciafra:</t>
        </r>
        <r>
          <rPr>
            <sz val="9"/>
            <color indexed="81"/>
            <rFont val="Tahoma"/>
            <family val="2"/>
          </rPr>
          <t xml:space="preserve">
&gt;5% marge de millora
1&lt;...&lt;5% revisar
&lt;1% ok</t>
        </r>
      </text>
    </comment>
    <comment ref="K322" authorId="0" shapeId="0" xr:uid="{6620F62B-C195-441B-86F0-A6C4729FD199}">
      <text>
        <r>
          <rPr>
            <b/>
            <sz val="9"/>
            <color indexed="81"/>
            <rFont val="Tahoma"/>
            <family val="2"/>
          </rPr>
          <t>garciafra:</t>
        </r>
        <r>
          <rPr>
            <sz val="9"/>
            <color indexed="81"/>
            <rFont val="Tahoma"/>
            <family val="2"/>
          </rPr>
          <t xml:space="preserve">
&gt;5% marge de millora
0&lt;...&lt;5% revisar
=0% ok</t>
        </r>
      </text>
    </comment>
    <comment ref="L322" authorId="0" shapeId="0" xr:uid="{C220A376-2C12-40C0-B18D-399CB5ECFF54}">
      <text>
        <r>
          <rPr>
            <b/>
            <sz val="9"/>
            <color indexed="81"/>
            <rFont val="Tahoma"/>
            <family val="2"/>
          </rPr>
          <t>garciafra:</t>
        </r>
        <r>
          <rPr>
            <sz val="9"/>
            <color indexed="81"/>
            <rFont val="Tahoma"/>
            <family val="2"/>
          </rPr>
          <t xml:space="preserve">
&gt;30% marge de millora
20&lt;...&lt;30% revisar
&lt;20% ok</t>
        </r>
      </text>
    </comment>
    <comment ref="M322" authorId="0" shapeId="0" xr:uid="{056AB42F-84B2-4FDB-BF61-CBF253D2BE27}">
      <text>
        <r>
          <rPr>
            <b/>
            <sz val="9"/>
            <color indexed="81"/>
            <rFont val="Tahoma"/>
            <family val="2"/>
          </rPr>
          <t>garciafra:</t>
        </r>
        <r>
          <rPr>
            <sz val="9"/>
            <color indexed="81"/>
            <rFont val="Tahoma"/>
            <family val="2"/>
          </rPr>
          <t xml:space="preserve">
&gt;5% marge de millora
0&lt;...&lt;5% revisar (al optimitzar la potència contractada podem tenir alguna penalització per excés de potència)
=0 ok</t>
        </r>
      </text>
    </comment>
    <comment ref="N322" authorId="0" shapeId="0" xr:uid="{4C9B5084-AB14-4A53-8613-73172DBB8BA5}">
      <text>
        <r>
          <rPr>
            <b/>
            <sz val="9"/>
            <color indexed="81"/>
            <rFont val="Tahoma"/>
            <family val="2"/>
          </rPr>
          <t>garciafra:</t>
        </r>
        <r>
          <rPr>
            <sz val="9"/>
            <color indexed="81"/>
            <rFont val="Tahoma"/>
            <family val="2"/>
          </rPr>
          <t xml:space="preserve">
&gt;5% marge de millora
1&lt;...&lt;5% revisar
&lt;1% ok</t>
        </r>
      </text>
    </comment>
    <comment ref="K466" authorId="0" shapeId="0" xr:uid="{6411D85C-90B2-47DC-B992-622F44BC9986}">
      <text>
        <r>
          <rPr>
            <b/>
            <sz val="9"/>
            <color indexed="81"/>
            <rFont val="Tahoma"/>
            <family val="2"/>
          </rPr>
          <t>garciafra:</t>
        </r>
        <r>
          <rPr>
            <sz val="9"/>
            <color indexed="81"/>
            <rFont val="Tahoma"/>
            <family val="2"/>
          </rPr>
          <t xml:space="preserve">
&gt;5% marge de millora
0&lt;...&lt;5% revisar
=0% ok</t>
        </r>
      </text>
    </comment>
    <comment ref="L466" authorId="0" shapeId="0" xr:uid="{635DD9A4-4924-40C8-95D5-19D4FF0CC875}">
      <text>
        <r>
          <rPr>
            <b/>
            <sz val="9"/>
            <color indexed="81"/>
            <rFont val="Tahoma"/>
            <family val="2"/>
          </rPr>
          <t>garciafra:</t>
        </r>
        <r>
          <rPr>
            <sz val="9"/>
            <color indexed="81"/>
            <rFont val="Tahoma"/>
            <family val="2"/>
          </rPr>
          <t xml:space="preserve">
&gt;30% marge de millora
20&lt;...&lt;30% revisar
&lt;20% ok</t>
        </r>
      </text>
    </comment>
    <comment ref="M466" authorId="0" shapeId="0" xr:uid="{17039BFB-05E7-431F-873D-7804DB5B4937}">
      <text>
        <r>
          <rPr>
            <b/>
            <sz val="9"/>
            <color indexed="81"/>
            <rFont val="Tahoma"/>
            <family val="2"/>
          </rPr>
          <t>garciafra:</t>
        </r>
        <r>
          <rPr>
            <sz val="9"/>
            <color indexed="81"/>
            <rFont val="Tahoma"/>
            <family val="2"/>
          </rPr>
          <t xml:space="preserve">
&gt;5% marge de millora
0&lt;...&lt;5% revisar (al optimitzar la potència contractada podem tenir alguna penalització per excés de potència)
=0 ok</t>
        </r>
      </text>
    </comment>
    <comment ref="N466" authorId="0" shapeId="0" xr:uid="{EC2E5FCF-B188-483E-8AAC-5413C28B9D4A}">
      <text>
        <r>
          <rPr>
            <b/>
            <sz val="9"/>
            <color indexed="81"/>
            <rFont val="Tahoma"/>
            <family val="2"/>
          </rPr>
          <t>garciafra:</t>
        </r>
        <r>
          <rPr>
            <sz val="9"/>
            <color indexed="81"/>
            <rFont val="Tahoma"/>
            <family val="2"/>
          </rPr>
          <t xml:space="preserve">
&gt;5% marge de millora
1&lt;...&lt;5% revisar
&lt;1% ok</t>
        </r>
      </text>
    </comment>
    <comment ref="K610" authorId="0" shapeId="0" xr:uid="{B449544D-0548-412A-A50B-D2C3A082B10F}">
      <text>
        <r>
          <rPr>
            <b/>
            <sz val="9"/>
            <color indexed="81"/>
            <rFont val="Tahoma"/>
            <family val="2"/>
          </rPr>
          <t>garciafra:</t>
        </r>
        <r>
          <rPr>
            <sz val="9"/>
            <color indexed="81"/>
            <rFont val="Tahoma"/>
            <family val="2"/>
          </rPr>
          <t xml:space="preserve">
&gt;5% marge de millora
0&lt;...&lt;5% revisar
=0% ok</t>
        </r>
      </text>
    </comment>
    <comment ref="L610" authorId="0" shapeId="0" xr:uid="{3F2CDF18-A438-45D5-8A9E-A148A246BC1C}">
      <text>
        <r>
          <rPr>
            <b/>
            <sz val="9"/>
            <color indexed="81"/>
            <rFont val="Tahoma"/>
            <family val="2"/>
          </rPr>
          <t>garciafra:</t>
        </r>
        <r>
          <rPr>
            <sz val="9"/>
            <color indexed="81"/>
            <rFont val="Tahoma"/>
            <family val="2"/>
          </rPr>
          <t xml:space="preserve">
&gt;30% marge de millora
20&lt;...&lt;30% revisar
&lt;20% ok</t>
        </r>
      </text>
    </comment>
    <comment ref="M610" authorId="0" shapeId="0" xr:uid="{7CD25782-8679-42E8-A376-1288AFCABF62}">
      <text>
        <r>
          <rPr>
            <b/>
            <sz val="9"/>
            <color indexed="81"/>
            <rFont val="Tahoma"/>
            <family val="2"/>
          </rPr>
          <t>garciafra:</t>
        </r>
        <r>
          <rPr>
            <sz val="9"/>
            <color indexed="81"/>
            <rFont val="Tahoma"/>
            <family val="2"/>
          </rPr>
          <t xml:space="preserve">
&gt;5% marge de millora
0&lt;...&lt;5% revisar (al optimitzar la potència contractada podem tenir alguna penalització per excés de potència)
=0 ok</t>
        </r>
      </text>
    </comment>
    <comment ref="N610" authorId="0" shapeId="0" xr:uid="{FB37809D-E1AD-4859-A6AD-A7C9B8474E3B}">
      <text>
        <r>
          <rPr>
            <b/>
            <sz val="9"/>
            <color indexed="81"/>
            <rFont val="Tahoma"/>
            <family val="2"/>
          </rPr>
          <t>garciafra:</t>
        </r>
        <r>
          <rPr>
            <sz val="9"/>
            <color indexed="81"/>
            <rFont val="Tahoma"/>
            <family val="2"/>
          </rPr>
          <t xml:space="preserve">
&gt;5% marge de millora
1&lt;...&lt;5% revisar
&lt;1% ok</t>
        </r>
      </text>
    </comment>
    <comment ref="K754" authorId="0" shapeId="0" xr:uid="{6DB17CA0-7996-4EA3-9365-FE66421A735A}">
      <text>
        <r>
          <rPr>
            <b/>
            <sz val="9"/>
            <color indexed="81"/>
            <rFont val="Tahoma"/>
            <family val="2"/>
          </rPr>
          <t>garciafra:</t>
        </r>
        <r>
          <rPr>
            <sz val="9"/>
            <color indexed="81"/>
            <rFont val="Tahoma"/>
            <family val="2"/>
          </rPr>
          <t xml:space="preserve">
&gt;5% marge de millora
0&lt;...&lt;5% revisar
=0% ok</t>
        </r>
      </text>
    </comment>
    <comment ref="L754" authorId="0" shapeId="0" xr:uid="{CB61BF42-65EF-4642-A1BB-0C8281B12CA6}">
      <text>
        <r>
          <rPr>
            <b/>
            <sz val="9"/>
            <color indexed="81"/>
            <rFont val="Tahoma"/>
            <family val="2"/>
          </rPr>
          <t>garciafra:</t>
        </r>
        <r>
          <rPr>
            <sz val="9"/>
            <color indexed="81"/>
            <rFont val="Tahoma"/>
            <family val="2"/>
          </rPr>
          <t xml:space="preserve">
&gt;30% marge de millora
20&lt;...&lt;30% revisar
&lt;20% ok</t>
        </r>
      </text>
    </comment>
    <comment ref="M754" authorId="0" shapeId="0" xr:uid="{8151A95F-15C6-4A38-9FCF-5E9D3F57FB0D}">
      <text>
        <r>
          <rPr>
            <b/>
            <sz val="9"/>
            <color indexed="81"/>
            <rFont val="Tahoma"/>
            <family val="2"/>
          </rPr>
          <t>garciafra:</t>
        </r>
        <r>
          <rPr>
            <sz val="9"/>
            <color indexed="81"/>
            <rFont val="Tahoma"/>
            <family val="2"/>
          </rPr>
          <t xml:space="preserve">
&gt;5% marge de millora
0&lt;...&lt;5% revisar (al optimitzar la potència contractada podem tenir alguna penalització per excés de potència)
=0 ok</t>
        </r>
      </text>
    </comment>
    <comment ref="N754" authorId="0" shapeId="0" xr:uid="{38C4C2F9-D60D-480F-80E8-A68CE8C31060}">
      <text>
        <r>
          <rPr>
            <b/>
            <sz val="9"/>
            <color indexed="81"/>
            <rFont val="Tahoma"/>
            <family val="2"/>
          </rPr>
          <t>garciafra:</t>
        </r>
        <r>
          <rPr>
            <sz val="9"/>
            <color indexed="81"/>
            <rFont val="Tahoma"/>
            <family val="2"/>
          </rPr>
          <t xml:space="preserve">
&gt;5% marge de millora
1&lt;...&lt;5% revisar
&lt;1% ok</t>
        </r>
      </text>
    </comment>
    <comment ref="K898" authorId="0" shapeId="0" xr:uid="{43022A31-BD22-448A-AF4E-E8FFB3CF285D}">
      <text>
        <r>
          <rPr>
            <b/>
            <sz val="9"/>
            <color indexed="81"/>
            <rFont val="Tahoma"/>
            <family val="2"/>
          </rPr>
          <t>garciafra:</t>
        </r>
        <r>
          <rPr>
            <sz val="9"/>
            <color indexed="81"/>
            <rFont val="Tahoma"/>
            <family val="2"/>
          </rPr>
          <t xml:space="preserve">
&gt;5% marge de millora
0&lt;...&lt;5% revisar
=0% ok</t>
        </r>
      </text>
    </comment>
    <comment ref="L898" authorId="0" shapeId="0" xr:uid="{C387DA63-FC25-42CA-8E55-DBE5D59356EF}">
      <text>
        <r>
          <rPr>
            <b/>
            <sz val="9"/>
            <color indexed="81"/>
            <rFont val="Tahoma"/>
            <family val="2"/>
          </rPr>
          <t>garciafra:</t>
        </r>
        <r>
          <rPr>
            <sz val="9"/>
            <color indexed="81"/>
            <rFont val="Tahoma"/>
            <family val="2"/>
          </rPr>
          <t xml:space="preserve">
&gt;30% marge de millora
20&lt;...&lt;30% revisar
&lt;20% ok</t>
        </r>
      </text>
    </comment>
    <comment ref="M898" authorId="0" shapeId="0" xr:uid="{745183CB-47E4-47B5-BC65-8D7BAF48BA76}">
      <text>
        <r>
          <rPr>
            <b/>
            <sz val="9"/>
            <color indexed="81"/>
            <rFont val="Tahoma"/>
            <family val="2"/>
          </rPr>
          <t>garciafra:</t>
        </r>
        <r>
          <rPr>
            <sz val="9"/>
            <color indexed="81"/>
            <rFont val="Tahoma"/>
            <family val="2"/>
          </rPr>
          <t xml:space="preserve">
&gt;5% marge de millora
0&lt;...&lt;5% revisar (al optimitzar la potència contractada podem tenir alguna penalització per excés de potència)
=0 ok</t>
        </r>
      </text>
    </comment>
    <comment ref="N898" authorId="0" shapeId="0" xr:uid="{42966D72-7109-457F-B3C6-B31CD30E2CD0}">
      <text>
        <r>
          <rPr>
            <b/>
            <sz val="9"/>
            <color indexed="81"/>
            <rFont val="Tahoma"/>
            <family val="2"/>
          </rPr>
          <t>garciafra:</t>
        </r>
        <r>
          <rPr>
            <sz val="9"/>
            <color indexed="81"/>
            <rFont val="Tahoma"/>
            <family val="2"/>
          </rPr>
          <t xml:space="preserve">
&gt;5% marge de millora
1&lt;...&lt;5% revisar
&lt;1% ok</t>
        </r>
      </text>
    </comment>
    <comment ref="K1042" authorId="0" shapeId="0" xr:uid="{52634416-D71E-4709-96A4-581532610E7D}">
      <text>
        <r>
          <rPr>
            <b/>
            <sz val="9"/>
            <color indexed="81"/>
            <rFont val="Tahoma"/>
            <family val="2"/>
          </rPr>
          <t>garciafra:</t>
        </r>
        <r>
          <rPr>
            <sz val="9"/>
            <color indexed="81"/>
            <rFont val="Tahoma"/>
            <family val="2"/>
          </rPr>
          <t xml:space="preserve">
&gt;5% marge de millora
0&lt;...&lt;5% revisar
=0% ok</t>
        </r>
      </text>
    </comment>
    <comment ref="L1042" authorId="0" shapeId="0" xr:uid="{297A060D-AC7D-4C8C-A843-54A12B5C3112}">
      <text>
        <r>
          <rPr>
            <b/>
            <sz val="9"/>
            <color indexed="81"/>
            <rFont val="Tahoma"/>
            <family val="2"/>
          </rPr>
          <t>garciafra:</t>
        </r>
        <r>
          <rPr>
            <sz val="9"/>
            <color indexed="81"/>
            <rFont val="Tahoma"/>
            <family val="2"/>
          </rPr>
          <t xml:space="preserve">
&gt;30% marge de millora
20&lt;...&lt;30% revisar
&lt;20% ok</t>
        </r>
      </text>
    </comment>
    <comment ref="M1042" authorId="0" shapeId="0" xr:uid="{500040E0-F958-4B21-8363-8135FB05FA34}">
      <text>
        <r>
          <rPr>
            <b/>
            <sz val="9"/>
            <color indexed="81"/>
            <rFont val="Tahoma"/>
            <family val="2"/>
          </rPr>
          <t>garciafra:</t>
        </r>
        <r>
          <rPr>
            <sz val="9"/>
            <color indexed="81"/>
            <rFont val="Tahoma"/>
            <family val="2"/>
          </rPr>
          <t xml:space="preserve">
&gt;5% marge de millora
0&lt;...&lt;5% revisar (al optimitzar la potència contractada podem tenir alguna penalització per excés de potència)
=0 ok</t>
        </r>
      </text>
    </comment>
    <comment ref="N1042" authorId="0" shapeId="0" xr:uid="{3B028C81-F731-4A88-96FA-9B3030E454C5}">
      <text>
        <r>
          <rPr>
            <b/>
            <sz val="9"/>
            <color indexed="81"/>
            <rFont val="Tahoma"/>
            <family val="2"/>
          </rPr>
          <t>garciafra:</t>
        </r>
        <r>
          <rPr>
            <sz val="9"/>
            <color indexed="81"/>
            <rFont val="Tahoma"/>
            <family val="2"/>
          </rPr>
          <t xml:space="preserve">
&gt;5% marge de millora
1&lt;...&lt;5% revisar
&lt;1% ok</t>
        </r>
      </text>
    </comment>
    <comment ref="K1186" authorId="0" shapeId="0" xr:uid="{256177C9-2B64-46E8-AB76-00DA41FD00BA}">
      <text>
        <r>
          <rPr>
            <b/>
            <sz val="9"/>
            <color indexed="81"/>
            <rFont val="Tahoma"/>
            <family val="2"/>
          </rPr>
          <t>garciafra:</t>
        </r>
        <r>
          <rPr>
            <sz val="9"/>
            <color indexed="81"/>
            <rFont val="Tahoma"/>
            <family val="2"/>
          </rPr>
          <t xml:space="preserve">
&gt;5% marge de millora
0&lt;...&lt;5% revisar
=0% ok</t>
        </r>
      </text>
    </comment>
    <comment ref="L1186" authorId="0" shapeId="0" xr:uid="{3351D65B-413A-4895-9329-D3910BEDCD8A}">
      <text>
        <r>
          <rPr>
            <b/>
            <sz val="9"/>
            <color indexed="81"/>
            <rFont val="Tahoma"/>
            <family val="2"/>
          </rPr>
          <t>garciafra:</t>
        </r>
        <r>
          <rPr>
            <sz val="9"/>
            <color indexed="81"/>
            <rFont val="Tahoma"/>
            <family val="2"/>
          </rPr>
          <t xml:space="preserve">
&gt;30% marge de millora
20&lt;...&lt;30% revisar
&lt;20% ok</t>
        </r>
      </text>
    </comment>
    <comment ref="M1186" authorId="0" shapeId="0" xr:uid="{B0AAAD85-D6B9-4C48-8C3F-AD357D96B3DE}">
      <text>
        <r>
          <rPr>
            <b/>
            <sz val="9"/>
            <color indexed="81"/>
            <rFont val="Tahoma"/>
            <family val="2"/>
          </rPr>
          <t>garciafra:</t>
        </r>
        <r>
          <rPr>
            <sz val="9"/>
            <color indexed="81"/>
            <rFont val="Tahoma"/>
            <family val="2"/>
          </rPr>
          <t xml:space="preserve">
&gt;5% marge de millora
0&lt;...&lt;5% revisar (al optimitzar la potència contractada podem tenir alguna penalització per excés de potència)
=0 ok</t>
        </r>
      </text>
    </comment>
    <comment ref="N1186" authorId="0" shapeId="0" xr:uid="{7435DD51-BFCC-4173-910E-42928A1356E8}">
      <text>
        <r>
          <rPr>
            <b/>
            <sz val="9"/>
            <color indexed="81"/>
            <rFont val="Tahoma"/>
            <family val="2"/>
          </rPr>
          <t>garciafra:</t>
        </r>
        <r>
          <rPr>
            <sz val="9"/>
            <color indexed="81"/>
            <rFont val="Tahoma"/>
            <family val="2"/>
          </rPr>
          <t xml:space="preserve">
&gt;5% marge de millora
1&lt;...&lt;5% revisar
&lt;1% ok</t>
        </r>
      </text>
    </comment>
    <comment ref="K1330" authorId="0" shapeId="0" xr:uid="{8EF0AE6C-BD86-4579-851A-96170970840D}">
      <text>
        <r>
          <rPr>
            <b/>
            <sz val="9"/>
            <color indexed="81"/>
            <rFont val="Tahoma"/>
            <family val="2"/>
          </rPr>
          <t>garciafra:</t>
        </r>
        <r>
          <rPr>
            <sz val="9"/>
            <color indexed="81"/>
            <rFont val="Tahoma"/>
            <family val="2"/>
          </rPr>
          <t xml:space="preserve">
&gt;5% marge de millora
0&lt;...&lt;5% revisar
=0% ok</t>
        </r>
      </text>
    </comment>
    <comment ref="L1330" authorId="0" shapeId="0" xr:uid="{854475F1-7EA6-48BB-9FE9-102F483F2BB5}">
      <text>
        <r>
          <rPr>
            <b/>
            <sz val="9"/>
            <color indexed="81"/>
            <rFont val="Tahoma"/>
            <family val="2"/>
          </rPr>
          <t>garciafra:</t>
        </r>
        <r>
          <rPr>
            <sz val="9"/>
            <color indexed="81"/>
            <rFont val="Tahoma"/>
            <family val="2"/>
          </rPr>
          <t xml:space="preserve">
&gt;30% marge de millora
20&lt;...&lt;30% revisar
&lt;20% ok</t>
        </r>
      </text>
    </comment>
    <comment ref="M1330" authorId="0" shapeId="0" xr:uid="{AC611DDA-EFDF-496C-AA16-DFECB0B05635}">
      <text>
        <r>
          <rPr>
            <b/>
            <sz val="9"/>
            <color indexed="81"/>
            <rFont val="Tahoma"/>
            <family val="2"/>
          </rPr>
          <t>garciafra:</t>
        </r>
        <r>
          <rPr>
            <sz val="9"/>
            <color indexed="81"/>
            <rFont val="Tahoma"/>
            <family val="2"/>
          </rPr>
          <t xml:space="preserve">
&gt;5% marge de millora
0&lt;...&lt;5% revisar (al optimitzar la potència contractada podem tenir alguna penalització per excés de potència)
=0 ok</t>
        </r>
      </text>
    </comment>
    <comment ref="N1330" authorId="0" shapeId="0" xr:uid="{16255EDE-F84C-4D95-8DF4-2154F23EC15F}">
      <text>
        <r>
          <rPr>
            <b/>
            <sz val="9"/>
            <color indexed="81"/>
            <rFont val="Tahoma"/>
            <family val="2"/>
          </rPr>
          <t>garciafra:</t>
        </r>
        <r>
          <rPr>
            <sz val="9"/>
            <color indexed="81"/>
            <rFont val="Tahoma"/>
            <family val="2"/>
          </rPr>
          <t xml:space="preserve">
&gt;5% marge de millora
1&lt;...&lt;5% revisar
&lt;1% ok</t>
        </r>
      </text>
    </comment>
    <comment ref="K1474" authorId="0" shapeId="0" xr:uid="{0B38D625-A5E8-4A77-A2B8-BA214D178450}">
      <text>
        <r>
          <rPr>
            <b/>
            <sz val="9"/>
            <color indexed="81"/>
            <rFont val="Tahoma"/>
            <family val="2"/>
          </rPr>
          <t>garciafra:</t>
        </r>
        <r>
          <rPr>
            <sz val="9"/>
            <color indexed="81"/>
            <rFont val="Tahoma"/>
            <family val="2"/>
          </rPr>
          <t xml:space="preserve">
&gt;5% marge de millora
0&lt;...&lt;5% revisar
=0% ok</t>
        </r>
      </text>
    </comment>
    <comment ref="L1474" authorId="0" shapeId="0" xr:uid="{D194A18E-5EA1-4D34-B4D2-7CAB0CEC3B05}">
      <text>
        <r>
          <rPr>
            <b/>
            <sz val="9"/>
            <color indexed="81"/>
            <rFont val="Tahoma"/>
            <family val="2"/>
          </rPr>
          <t>garciafra:</t>
        </r>
        <r>
          <rPr>
            <sz val="9"/>
            <color indexed="81"/>
            <rFont val="Tahoma"/>
            <family val="2"/>
          </rPr>
          <t xml:space="preserve">
&gt;30% marge de millora
20&lt;...&lt;30% revisar
&lt;20% ok</t>
        </r>
      </text>
    </comment>
    <comment ref="M1474" authorId="0" shapeId="0" xr:uid="{0279822B-90C0-4022-AD8D-B71A5E336426}">
      <text>
        <r>
          <rPr>
            <b/>
            <sz val="9"/>
            <color indexed="81"/>
            <rFont val="Tahoma"/>
            <family val="2"/>
          </rPr>
          <t>garciafra:</t>
        </r>
        <r>
          <rPr>
            <sz val="9"/>
            <color indexed="81"/>
            <rFont val="Tahoma"/>
            <family val="2"/>
          </rPr>
          <t xml:space="preserve">
&gt;5% marge de millora
0&lt;...&lt;5% revisar (al optimitzar la potència contractada podem tenir alguna penalització per excés de potència)
=0 ok</t>
        </r>
      </text>
    </comment>
    <comment ref="N1474" authorId="0" shapeId="0" xr:uid="{11C600C6-23D9-4994-9757-639767F2B755}">
      <text>
        <r>
          <rPr>
            <b/>
            <sz val="9"/>
            <color indexed="81"/>
            <rFont val="Tahoma"/>
            <family val="2"/>
          </rPr>
          <t>garciafra:</t>
        </r>
        <r>
          <rPr>
            <sz val="9"/>
            <color indexed="81"/>
            <rFont val="Tahoma"/>
            <family val="2"/>
          </rPr>
          <t xml:space="preserve">
&gt;5% marge de millora
1&lt;...&lt;5% revisar
&lt;1% ok</t>
        </r>
      </text>
    </comment>
    <comment ref="K1618" authorId="0" shapeId="0" xr:uid="{36254385-4739-4FC9-BFCA-9074B25AA429}">
      <text>
        <r>
          <rPr>
            <b/>
            <sz val="9"/>
            <color indexed="81"/>
            <rFont val="Tahoma"/>
            <family val="2"/>
          </rPr>
          <t>garciafra:</t>
        </r>
        <r>
          <rPr>
            <sz val="9"/>
            <color indexed="81"/>
            <rFont val="Tahoma"/>
            <family val="2"/>
          </rPr>
          <t xml:space="preserve">
&gt;5% marge de millora
0&lt;...&lt;5% revisar
=0% ok</t>
        </r>
      </text>
    </comment>
    <comment ref="L1618" authorId="0" shapeId="0" xr:uid="{E0C701A2-A4AA-464D-B08C-0F80C30AE413}">
      <text>
        <r>
          <rPr>
            <b/>
            <sz val="9"/>
            <color indexed="81"/>
            <rFont val="Tahoma"/>
            <family val="2"/>
          </rPr>
          <t>garciafra:</t>
        </r>
        <r>
          <rPr>
            <sz val="9"/>
            <color indexed="81"/>
            <rFont val="Tahoma"/>
            <family val="2"/>
          </rPr>
          <t xml:space="preserve">
&gt;30% marge de millora
20&lt;...&lt;30% revisar
&lt;20% ok</t>
        </r>
      </text>
    </comment>
    <comment ref="M1618" authorId="0" shapeId="0" xr:uid="{86640BB8-2E01-4D08-AF7A-A610D399D931}">
      <text>
        <r>
          <rPr>
            <b/>
            <sz val="9"/>
            <color indexed="81"/>
            <rFont val="Tahoma"/>
            <family val="2"/>
          </rPr>
          <t>garciafra:</t>
        </r>
        <r>
          <rPr>
            <sz val="9"/>
            <color indexed="81"/>
            <rFont val="Tahoma"/>
            <family val="2"/>
          </rPr>
          <t xml:space="preserve">
&gt;5% marge de millora
0&lt;...&lt;5% revisar (al optimitzar la potència contractada podem tenir alguna penalització per excés de potència)
=0 ok</t>
        </r>
      </text>
    </comment>
    <comment ref="N1618" authorId="0" shapeId="0" xr:uid="{B6AF1C4D-5AC1-4829-BBE1-A3F9D9860043}">
      <text>
        <r>
          <rPr>
            <b/>
            <sz val="9"/>
            <color indexed="81"/>
            <rFont val="Tahoma"/>
            <family val="2"/>
          </rPr>
          <t>garciafra:</t>
        </r>
        <r>
          <rPr>
            <sz val="9"/>
            <color indexed="81"/>
            <rFont val="Tahoma"/>
            <family val="2"/>
          </rPr>
          <t xml:space="preserve">
&gt;5% marge de millora
1&lt;...&lt;5% revisar
&lt;1% ok</t>
        </r>
      </text>
    </comment>
    <comment ref="K1762" authorId="0" shapeId="0" xr:uid="{B9EB3263-3A84-4C62-A5E4-D4B094B7DC2B}">
      <text>
        <r>
          <rPr>
            <b/>
            <sz val="9"/>
            <color indexed="81"/>
            <rFont val="Tahoma"/>
            <family val="2"/>
          </rPr>
          <t>garciafra:</t>
        </r>
        <r>
          <rPr>
            <sz val="9"/>
            <color indexed="81"/>
            <rFont val="Tahoma"/>
            <family val="2"/>
          </rPr>
          <t xml:space="preserve">
&gt;5% marge de millora
0&lt;...&lt;5% revisar
=0% ok</t>
        </r>
      </text>
    </comment>
    <comment ref="L1762" authorId="0" shapeId="0" xr:uid="{39EF9443-52F1-46A5-8CCD-90A5186C356D}">
      <text>
        <r>
          <rPr>
            <b/>
            <sz val="9"/>
            <color indexed="81"/>
            <rFont val="Tahoma"/>
            <family val="2"/>
          </rPr>
          <t>garciafra:</t>
        </r>
        <r>
          <rPr>
            <sz val="9"/>
            <color indexed="81"/>
            <rFont val="Tahoma"/>
            <family val="2"/>
          </rPr>
          <t xml:space="preserve">
&gt;30% marge de millora
20&lt;...&lt;30% revisar
&lt;20% ok</t>
        </r>
      </text>
    </comment>
    <comment ref="M1762" authorId="0" shapeId="0" xr:uid="{758AA855-3172-4E34-AF5F-F030D4E552DB}">
      <text>
        <r>
          <rPr>
            <b/>
            <sz val="9"/>
            <color indexed="81"/>
            <rFont val="Tahoma"/>
            <family val="2"/>
          </rPr>
          <t>garciafra:</t>
        </r>
        <r>
          <rPr>
            <sz val="9"/>
            <color indexed="81"/>
            <rFont val="Tahoma"/>
            <family val="2"/>
          </rPr>
          <t xml:space="preserve">
&gt;5% marge de millora
0&lt;...&lt;5% revisar (al optimitzar la potència contractada podem tenir alguna penalització per excés de potència)
=0 ok</t>
        </r>
      </text>
    </comment>
    <comment ref="N1762" authorId="0" shapeId="0" xr:uid="{459B2A76-9092-4BFF-8DA7-75D553382D62}">
      <text>
        <r>
          <rPr>
            <b/>
            <sz val="9"/>
            <color indexed="81"/>
            <rFont val="Tahoma"/>
            <family val="2"/>
          </rPr>
          <t>garciafra:</t>
        </r>
        <r>
          <rPr>
            <sz val="9"/>
            <color indexed="81"/>
            <rFont val="Tahoma"/>
            <family val="2"/>
          </rPr>
          <t xml:space="preserve">
&gt;5% marge de millora
1&lt;...&lt;5% revisar
&lt;1% ok</t>
        </r>
      </text>
    </comment>
    <comment ref="K1906" authorId="0" shapeId="0" xr:uid="{3F661573-7FB4-4D49-91EB-83BD6F7F4FB7}">
      <text>
        <r>
          <rPr>
            <b/>
            <sz val="9"/>
            <color indexed="81"/>
            <rFont val="Tahoma"/>
            <family val="2"/>
          </rPr>
          <t>garciafra:</t>
        </r>
        <r>
          <rPr>
            <sz val="9"/>
            <color indexed="81"/>
            <rFont val="Tahoma"/>
            <family val="2"/>
          </rPr>
          <t xml:space="preserve">
&gt;5% marge de millora
0&lt;...&lt;5% revisar
=0% ok</t>
        </r>
      </text>
    </comment>
    <comment ref="L1906" authorId="0" shapeId="0" xr:uid="{CC3FA2A7-8C94-4DBA-88E9-DD92D9B8555D}">
      <text>
        <r>
          <rPr>
            <b/>
            <sz val="9"/>
            <color indexed="81"/>
            <rFont val="Tahoma"/>
            <family val="2"/>
          </rPr>
          <t>garciafra:</t>
        </r>
        <r>
          <rPr>
            <sz val="9"/>
            <color indexed="81"/>
            <rFont val="Tahoma"/>
            <family val="2"/>
          </rPr>
          <t xml:space="preserve">
&gt;30% marge de millora
20&lt;...&lt;30% revisar
&lt;20% ok</t>
        </r>
      </text>
    </comment>
    <comment ref="M1906" authorId="0" shapeId="0" xr:uid="{BA5C0DC9-953C-4959-BBDF-0DC374D246C1}">
      <text>
        <r>
          <rPr>
            <b/>
            <sz val="9"/>
            <color indexed="81"/>
            <rFont val="Tahoma"/>
            <family val="2"/>
          </rPr>
          <t>garciafra:</t>
        </r>
        <r>
          <rPr>
            <sz val="9"/>
            <color indexed="81"/>
            <rFont val="Tahoma"/>
            <family val="2"/>
          </rPr>
          <t xml:space="preserve">
&gt;5% marge de millora
0&lt;...&lt;5% revisar (al optimitzar la potència contractada podem tenir alguna penalització per excés de potència)
=0 ok</t>
        </r>
      </text>
    </comment>
    <comment ref="N1906" authorId="0" shapeId="0" xr:uid="{0B14F493-7D43-4471-B144-C0A32D1F0582}">
      <text>
        <r>
          <rPr>
            <b/>
            <sz val="9"/>
            <color indexed="81"/>
            <rFont val="Tahoma"/>
            <family val="2"/>
          </rPr>
          <t>garciafra:</t>
        </r>
        <r>
          <rPr>
            <sz val="9"/>
            <color indexed="81"/>
            <rFont val="Tahoma"/>
            <family val="2"/>
          </rPr>
          <t xml:space="preserve">
&gt;5% marge de millora
1&lt;...&lt;5% revisar
&lt;1% ok</t>
        </r>
      </text>
    </comment>
    <comment ref="K2050" authorId="0" shapeId="0" xr:uid="{D5E17E88-D6D5-42BE-A090-0B41677A62A8}">
      <text>
        <r>
          <rPr>
            <b/>
            <sz val="9"/>
            <color indexed="81"/>
            <rFont val="Tahoma"/>
            <family val="2"/>
          </rPr>
          <t>garciafra:</t>
        </r>
        <r>
          <rPr>
            <sz val="9"/>
            <color indexed="81"/>
            <rFont val="Tahoma"/>
            <family val="2"/>
          </rPr>
          <t xml:space="preserve">
&gt;5% marge de millora
0&lt;...&lt;5% revisar
=0% ok</t>
        </r>
      </text>
    </comment>
    <comment ref="L2050" authorId="0" shapeId="0" xr:uid="{3CE1ED6C-3F80-4A8F-9A77-FD0E2C5BA0CA}">
      <text>
        <r>
          <rPr>
            <b/>
            <sz val="9"/>
            <color indexed="81"/>
            <rFont val="Tahoma"/>
            <family val="2"/>
          </rPr>
          <t>garciafra:</t>
        </r>
        <r>
          <rPr>
            <sz val="9"/>
            <color indexed="81"/>
            <rFont val="Tahoma"/>
            <family val="2"/>
          </rPr>
          <t xml:space="preserve">
&gt;30% marge de millora
20&lt;...&lt;30% revisar
&lt;20% ok</t>
        </r>
      </text>
    </comment>
    <comment ref="M2050" authorId="0" shapeId="0" xr:uid="{03C8DAEC-1065-4A7E-A3AB-380F5A3F6FFE}">
      <text>
        <r>
          <rPr>
            <b/>
            <sz val="9"/>
            <color indexed="81"/>
            <rFont val="Tahoma"/>
            <family val="2"/>
          </rPr>
          <t>garciafra:</t>
        </r>
        <r>
          <rPr>
            <sz val="9"/>
            <color indexed="81"/>
            <rFont val="Tahoma"/>
            <family val="2"/>
          </rPr>
          <t xml:space="preserve">
&gt;5% marge de millora
0&lt;...&lt;5% revisar (al optimitzar la potència contractada podem tenir alguna penalització per excés de potència)
=0 ok</t>
        </r>
      </text>
    </comment>
    <comment ref="N2050" authorId="0" shapeId="0" xr:uid="{2AA27B8D-C69E-4B20-8638-DB4C6D5F3485}">
      <text>
        <r>
          <rPr>
            <b/>
            <sz val="9"/>
            <color indexed="81"/>
            <rFont val="Tahoma"/>
            <family val="2"/>
          </rPr>
          <t>garciafra:</t>
        </r>
        <r>
          <rPr>
            <sz val="9"/>
            <color indexed="81"/>
            <rFont val="Tahoma"/>
            <family val="2"/>
          </rPr>
          <t xml:space="preserve">
&gt;5% marge de millora
1&lt;...&lt;5% revisar
&lt;1% ok</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garciafra</author>
  </authors>
  <commentList>
    <comment ref="P6" authorId="0" shapeId="0" xr:uid="{F52B582E-49A4-4CD5-B1D5-F365A41D473C}">
      <text>
        <r>
          <rPr>
            <b/>
            <sz val="9"/>
            <color indexed="81"/>
            <rFont val="Tahoma"/>
            <family val="2"/>
          </rPr>
          <t>garciafra:</t>
        </r>
        <r>
          <rPr>
            <sz val="9"/>
            <color indexed="81"/>
            <rFont val="Tahoma"/>
            <family val="2"/>
          </rPr>
          <t xml:space="preserve">
rati energia total / superfície útil
serveix per identificar l'equipament amb més consum per m2, servint per comparar equipaments petits amb grans</t>
        </r>
      </text>
    </comment>
    <comment ref="Q6" authorId="0" shapeId="0" xr:uid="{671EC6A4-5C5A-4CF0-8262-A8A570D9622E}">
      <text>
        <r>
          <rPr>
            <b/>
            <sz val="9"/>
            <color indexed="81"/>
            <rFont val="Tahoma"/>
            <family val="2"/>
          </rPr>
          <t>garciafra:</t>
        </r>
        <r>
          <rPr>
            <sz val="9"/>
            <color indexed="81"/>
            <rFont val="Tahoma"/>
            <family val="2"/>
          </rPr>
          <t xml:space="preserve">
rati energia total / hores anuals
serveix per identificar l'equipament amb major intensitat energètica per hora d'ús, i per tant permet comparar equipaments amb horaris diversos.</t>
        </r>
      </text>
    </comment>
    <comment ref="R6" authorId="0" shapeId="0" xr:uid="{04085371-5CC9-40B0-853F-D1AD7F60370B}">
      <text>
        <r>
          <rPr>
            <b/>
            <sz val="9"/>
            <color indexed="81"/>
            <rFont val="Tahoma"/>
            <family val="2"/>
          </rPr>
          <t>garciafra:</t>
        </r>
        <r>
          <rPr>
            <sz val="9"/>
            <color indexed="81"/>
            <rFont val="Tahoma"/>
            <family val="2"/>
          </rPr>
          <t xml:space="preserve">
rati energia total / superfície útil / hores d'ús i multiplicat per 1000h, permetent comparar edificis de diferents tamanys i diferents horaris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garciafra</author>
  </authors>
  <commentList>
    <comment ref="F10" authorId="0" shapeId="0" xr:uid="{0CBE7CD6-CA7E-4A77-959A-B11299A20365}">
      <text>
        <r>
          <rPr>
            <b/>
            <sz val="9"/>
            <color indexed="81"/>
            <rFont val="Tahoma"/>
            <family val="2"/>
          </rPr>
          <t>garciafra:</t>
        </r>
        <r>
          <rPr>
            <sz val="9"/>
            <color indexed="81"/>
            <rFont val="Tahoma"/>
            <family val="2"/>
          </rPr>
          <t xml:space="preserve">
butà
propà
PCI equivalents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garciafra</author>
  </authors>
  <commentList>
    <comment ref="A15" authorId="0" shapeId="0" xr:uid="{C37C80FE-4544-4DB6-8395-70940D82DF80}">
      <text>
        <r>
          <rPr>
            <b/>
            <sz val="9"/>
            <color indexed="81"/>
            <rFont val="Tahoma"/>
            <family val="2"/>
          </rPr>
          <t>garciafra:</t>
        </r>
        <r>
          <rPr>
            <sz val="9"/>
            <color indexed="81"/>
            <rFont val="Tahoma"/>
            <family val="2"/>
          </rPr>
          <t xml:space="preserve">
hores diàries habituals d'obertura/ús de l'equipament (segons horari indicat)
</t>
        </r>
      </text>
    </comment>
    <comment ref="A16" authorId="0" shapeId="0" xr:uid="{4C565F58-D7C4-4DB1-BB85-2FE15F79573C}">
      <text>
        <r>
          <rPr>
            <b/>
            <sz val="9"/>
            <color indexed="81"/>
            <rFont val="Tahoma"/>
            <family val="2"/>
          </rPr>
          <t>garciafra:</t>
        </r>
        <r>
          <rPr>
            <sz val="9"/>
            <color indexed="81"/>
            <rFont val="Tahoma"/>
            <family val="2"/>
          </rPr>
          <t xml:space="preserve">
hores d'obertura/ús en èpoques o períodes on es canvia l'horari (p.e. Jornada intensiva durant l'estiu, horari en festius...)</t>
        </r>
      </text>
    </comment>
    <comment ref="A17" authorId="0" shapeId="0" xr:uid="{8D36B0BD-361F-4267-BAB2-13E6B08759DB}">
      <text>
        <r>
          <rPr>
            <b/>
            <sz val="9"/>
            <color indexed="81"/>
            <rFont val="Tahoma"/>
            <family val="2"/>
          </rPr>
          <t>garciafra:</t>
        </r>
        <r>
          <rPr>
            <sz val="9"/>
            <color indexed="81"/>
            <rFont val="Tahoma"/>
            <family val="2"/>
          </rPr>
          <t xml:space="preserve">
indiqueu la quantitat de dutxes diàries que es realitzen.
SI el consum és variable segons l'època, indiqueu un promig diari que multiplicat pels dies d'obertura doni el total de dutxes anuals. Indiqueu-ho a les observacions.
</t>
        </r>
      </text>
    </comment>
    <comment ref="A18" authorId="0" shapeId="0" xr:uid="{9364C6B7-303C-4BDB-806C-DD4922D95162}">
      <text>
        <r>
          <rPr>
            <b/>
            <sz val="9"/>
            <color indexed="81"/>
            <rFont val="Tahoma"/>
            <family val="2"/>
          </rPr>
          <t>garciafra:</t>
        </r>
        <r>
          <rPr>
            <sz val="9"/>
            <color indexed="81"/>
            <rFont val="Tahoma"/>
            <family val="2"/>
          </rPr>
          <t xml:space="preserve">
s'entén MENU com a 1 dinar o 1 sopar. 
Esmorzar computaria com a 0,5.
Si el consum és variat per èpoques, indiqueu un promig diari que multiplicat pels dies d'obertura doni els ménús totals anuals.
</t>
        </r>
      </text>
    </comment>
    <comment ref="B22" authorId="0" shapeId="0" xr:uid="{0E0C49AC-CCB3-4658-B4B9-B43D35188B8D}">
      <text>
        <r>
          <rPr>
            <b/>
            <sz val="9"/>
            <color indexed="81"/>
            <rFont val="Tahoma"/>
            <family val="2"/>
          </rPr>
          <t>garciafra:</t>
        </r>
        <r>
          <rPr>
            <sz val="9"/>
            <color indexed="81"/>
            <rFont val="Tahoma"/>
            <family val="2"/>
          </rPr>
          <t xml:space="preserve">
s'indiquen els dies laborables genèrics a Catalunya.
Cal revisar-ho i canviar la xifra (segons els festius locals que es poden incorporar a la columna T i les particularitats de l'equipament).
Els dies del mes que siguin amb l'horari especial restar-los d'aquesta columna i indicar a la següent columna)
</t>
        </r>
      </text>
    </comment>
    <comment ref="C22" authorId="0" shapeId="0" xr:uid="{79314E08-A867-4F09-B084-4C18FE877841}">
      <text>
        <r>
          <rPr>
            <b/>
            <sz val="9"/>
            <color indexed="81"/>
            <rFont val="Tahoma"/>
            <family val="2"/>
          </rPr>
          <t>garciafra:</t>
        </r>
        <r>
          <rPr>
            <sz val="9"/>
            <color indexed="81"/>
            <rFont val="Tahoma"/>
            <family val="2"/>
          </rPr>
          <t xml:space="preserve">
indicar els dies laborables del mes amb horari especial (i restar aquests dies de la columna d'horari habitual)</t>
        </r>
      </text>
    </comment>
  </commentList>
</comments>
</file>

<file path=xl/metadata.xml><?xml version="1.0" encoding="utf-8"?>
<metadata xmlns="http://schemas.openxmlformats.org/spreadsheetml/2006/main" xmlns:xlrd="http://schemas.microsoft.com/office/spreadsheetml/2017/richdata" xmlns:xda="http://schemas.microsoft.com/office/spreadsheetml/2017/dynamicarray">
  <metadataTypes count="2">
    <metadataType name="XLDAPR" minSupportedVersion="120000" copy="1" pasteAll="1" pasteValues="1" merge="1" splitFirst="1" rowColShift="1" clearFormats="1" clearComments="1" assign="1" coerce="1" cellMeta="1"/>
    <metadataType name="XLRICHVALUE" minSupportedVersion="120000" copy="1" pasteAll="1" pasteValues="1" merge="1" splitFirst="1" rowColShift="1" clearFormats="1" clearComments="1" assign="1" coerce="1"/>
  </metadataTypes>
  <futureMetadata name="XLDAPR" count="1">
    <bk>
      <extLst>
        <ext uri="{bdbb8cdc-fa1e-496e-a857-3c3f30c029c3}">
          <xda:dynamicArrayProperties fDynamic="1" fCollapsed="0"/>
        </ext>
      </extLst>
    </bk>
  </futureMetadata>
  <futureMetadata name="XLRICHVALUE" count="1">
    <bk>
      <extLst>
        <ext uri="{3e2802c4-a4d2-4d8b-9148-e3be6c30e623}">
          <xlrd:rvb i="0"/>
        </ext>
      </extLst>
    </bk>
  </futureMetadata>
  <cellMetadata count="1">
    <bk>
      <rc t="1" v="0"/>
    </bk>
  </cellMetadata>
  <valueMetadata count="1">
    <bk>
      <rc t="2" v="0"/>
    </bk>
  </valueMetadata>
</metadata>
</file>

<file path=xl/sharedStrings.xml><?xml version="1.0" encoding="utf-8"?>
<sst xmlns="http://schemas.openxmlformats.org/spreadsheetml/2006/main" count="5693" uniqueCount="410">
  <si>
    <r>
      <t xml:space="preserve">Comptabilitat energètica bàsica
</t>
    </r>
    <r>
      <rPr>
        <sz val="16"/>
        <color rgb="FF9E1732"/>
        <rFont val="Neue Haas Grotesk Text Pro"/>
        <family val="2"/>
      </rPr>
      <t xml:space="preserve">
Anàlisi energètic d'equipaments municipals</t>
    </r>
  </si>
  <si>
    <t>Data actualització:</t>
  </si>
  <si>
    <t>OBJECTIU</t>
  </si>
  <si>
    <t>Aquesta eina permet agregar la facturació dels subministres d'electricitat i combustibles dels equipaments municipals</t>
  </si>
  <si>
    <t>FUNCIONAMENT GENERAL</t>
  </si>
  <si>
    <t>1. Cal introduir les dades generals dels equipaments a la pestanya "Introducció dades Grals". En aquesta pestanya es pot triar si es vol comparar diferents equipaments entre sí, o bé si es vol comparar diferents periodes del mateix equipament.</t>
  </si>
  <si>
    <t>2. Cal introduir les dades dels diferents consums energètics, ja siguin elèctrics o de combustibles, del/s edificis que es vulguin analitzar.</t>
  </si>
  <si>
    <t>3. Es mostren els resultats en dues pestanyes diferenciades</t>
  </si>
  <si>
    <t>INSTRUCCIONS GENERALS D'ÚS</t>
  </si>
  <si>
    <t>Full on s'introdueixen les dades generals dels equipaments/anualitats</t>
  </si>
  <si>
    <t>valors a introduir obligatoris</t>
  </si>
  <si>
    <t>valors adicionals que es poden introduir optativament</t>
  </si>
  <si>
    <t>Full on s'introdueixen les dades de consums energètics dels diferents equipaments</t>
  </si>
  <si>
    <t>amb color blau s'indiquen alguns càlculs i resultats previs de l'anàlisi, tot i que aquests també es resumeixen a les pestanyes de resultats.</t>
  </si>
  <si>
    <t>Full on es mostra una visualització gràfica i imprimible dels consums energètics:</t>
  </si>
  <si>
    <t xml:space="preserve"> - Visualització de consums totals per font energètica, tant en unitats energètiques, econòmiques i en emissions</t>
  </si>
  <si>
    <t xml:space="preserve"> - Resultats d'indicadors energètics globals de l'equipament o del periode</t>
  </si>
  <si>
    <t xml:space="preserve"> - Valoració de la potència contractada en funció de la potència real consumida</t>
  </si>
  <si>
    <t>Full on es mostra una comparativa dels diferents equipaments o periodes</t>
  </si>
  <si>
    <t>Objectiu</t>
  </si>
  <si>
    <t>Aquest EXCEL serveix per a fer l'agregació de facturació dels subministres d'electricitat i combustibles dels equipaments municipals.</t>
  </si>
  <si>
    <t xml:space="preserve">Permet per cada equipament omplir la seva pestanya amb les dades bàsiques i les factures d'un any. </t>
  </si>
  <si>
    <t xml:space="preserve"> 
A la pestanya TAULER es visualitzen tots els equipaments i mitjançant les gràfiques es poden comparar entre ells identificant  els principals consumidors, i mitjançant indicadors, els que són de major intensitat energètica.</t>
  </si>
  <si>
    <t>Com introduïr les dades</t>
  </si>
  <si>
    <r>
      <t>A la pestanya d'</t>
    </r>
    <r>
      <rPr>
        <b/>
        <sz val="12"/>
        <rFont val="Calibri"/>
        <family val="2"/>
      </rPr>
      <t>introducció de dades generals</t>
    </r>
    <r>
      <rPr>
        <sz val="12"/>
        <rFont val="Calibri"/>
        <family val="2"/>
      </rPr>
      <t>, es pot escollir si es volen comparar diferents equipaments, o bé el mateix equipament en diferents periodes. Per ambdós modalitats, cal omplir:</t>
    </r>
  </si>
  <si>
    <r>
      <rPr>
        <b/>
        <sz val="12"/>
        <rFont val="Calibri"/>
        <family val="2"/>
      </rPr>
      <t>Equipament:</t>
    </r>
    <r>
      <rPr>
        <sz val="12"/>
        <rFont val="Calibri"/>
        <family val="2"/>
      </rPr>
      <t xml:space="preserve"> nom de l'equipament</t>
    </r>
  </si>
  <si>
    <r>
      <rPr>
        <b/>
        <sz val="12"/>
        <rFont val="Calibri"/>
        <family val="2"/>
      </rPr>
      <t>Tipologia:</t>
    </r>
    <r>
      <rPr>
        <sz val="12"/>
        <rFont val="Calibri"/>
        <family val="2"/>
      </rPr>
      <t xml:space="preserve"> tipus segons llista</t>
    </r>
  </si>
  <si>
    <r>
      <rPr>
        <b/>
        <sz val="12"/>
        <rFont val="Calibri"/>
        <family val="2"/>
      </rPr>
      <t xml:space="preserve">Superfície útil: </t>
    </r>
    <r>
      <rPr>
        <sz val="12"/>
        <rFont val="Calibri"/>
        <family val="2"/>
      </rPr>
      <t>m2 útils de l'equipament per a fer ratis</t>
    </r>
  </si>
  <si>
    <r>
      <rPr>
        <b/>
        <sz val="12"/>
        <rFont val="Calibri"/>
        <family val="2"/>
      </rPr>
      <t>Hores anuals:</t>
    </r>
    <r>
      <rPr>
        <sz val="12"/>
        <rFont val="Calibri"/>
        <family val="2"/>
      </rPr>
      <t xml:space="preserve"> hores a l'any de funcionament de l'equipament. Com més precís millor per què serveix per fer ratis i comparar equipaments amb diferents activitats o horaris. Seria el càlcul de dies oberts de l'any de referència x hores d'obertura, si l'horari és fix, o sumatori de les hores de cada dia d'obertura de l'any.</t>
    </r>
  </si>
  <si>
    <r>
      <t xml:space="preserve">Inici i final del periode de dades: </t>
    </r>
    <r>
      <rPr>
        <sz val="12"/>
        <rFont val="Calibri"/>
        <family val="2"/>
      </rPr>
      <t>que consti a les nostres factures o pel que vulguem comparar</t>
    </r>
  </si>
  <si>
    <r>
      <rPr>
        <b/>
        <sz val="12"/>
        <rFont val="Calibri"/>
        <family val="2"/>
      </rPr>
      <t>Adreça:</t>
    </r>
    <r>
      <rPr>
        <sz val="12"/>
        <rFont val="Calibri"/>
        <family val="2"/>
      </rPr>
      <t xml:space="preserve"> de l'equipament</t>
    </r>
  </si>
  <si>
    <r>
      <rPr>
        <b/>
        <sz val="12"/>
        <rFont val="Calibri"/>
        <family val="2"/>
      </rPr>
      <t xml:space="preserve">Referència cadastral: </t>
    </r>
    <r>
      <rPr>
        <sz val="12"/>
        <rFont val="Calibri"/>
        <family val="2"/>
      </rPr>
      <t>com a identificador únic de l'equipament (en el cas de tenir molts equipaments)</t>
    </r>
  </si>
  <si>
    <r>
      <t>A la pestanya d</t>
    </r>
    <r>
      <rPr>
        <b/>
        <sz val="12"/>
        <rFont val="Calibri"/>
        <family val="2"/>
      </rPr>
      <t>'introducció de dades energètiques dels equipaments</t>
    </r>
    <r>
      <rPr>
        <sz val="12"/>
        <rFont val="Calibri"/>
        <family val="2"/>
      </rPr>
      <t>, cal omplir:</t>
    </r>
  </si>
  <si>
    <t>Per més comoditat en omplir les dades, es poden replegar o desplegar els apartats a omplir, mitjançant els nivells d'esquema a la part superior esquerra. El nivell 1 és l'esquema bàsic i el nivell 2 és tot el formulari desplegat, però es poden anar replegant i desplegant els diferents apartats manualment apretant el botó + a sota de cada apartat.</t>
  </si>
  <si>
    <t xml:space="preserve">Electricitat: </t>
  </si>
  <si>
    <t>CUPS i Tarifa corresponent a la pòlissa d'electricitat</t>
  </si>
  <si>
    <t>Potència contractada: per cada període indicar la potència corresponent. Omplir només els períodes que corresponguin segons tarifa</t>
  </si>
  <si>
    <t>Maxímetre: per cada factura s'ha de consultar el maxímetre de cada període, i si el valor és superior a l'introduit en la factura anterior, substituir-lo.</t>
  </si>
  <si>
    <t>Max/contr.: rati entre maxímetre i potència contractada. Si és molt alt cal plantejar augmentar la potència del període, si és molt baix es pot plantejar reduirla. Veure nota a la cel.la. En qualsevol cas s'aconsella aplica una eina d'optimització de la potència.</t>
  </si>
  <si>
    <t>Serveis: escollir de la llista les serveis més importants coberts amb electricitat. S'aconsella marcar almenys els de major impacte energètic: clima, ventilació, cuina, termos ACS, ...</t>
  </si>
  <si>
    <t>Indicadors: ratis de consums, costos i emissions</t>
  </si>
  <si>
    <t>Factures:</t>
  </si>
  <si>
    <t>prèviament a la entrada de dades cal ordenar les factures per ordre cronològic del període facturat (no de la data d'emissió)</t>
  </si>
  <si>
    <t xml:space="preserve">cal disposar d'informació de tot l'any, almenys entre dia 1/1 i 1/1 de l'any següent. </t>
  </si>
  <si>
    <t>Si es disposa de factures que comencen el 1/1 de l'any s'introduirà a la fila de factura 1. A la fila 0 posar les dates 1/1 i 1/1 a prinicpi i fi període per a què compti 0 dies.</t>
  </si>
  <si>
    <t>si per contra la factura comença abans del 1/1 s'introduirà a la fila factura 0. L'excel sobre aquesta fila aplica un factor de correcció proporcional als dies del període facturat corresponents a l'any.</t>
  </si>
  <si>
    <t>Si es disposa de factures final acabada el 31/12 o 1/1 de l'any següent, introduir-la a la fila de factura 12. A la fila 13 posar la data fi igual a la d'inici per a què compti 0 dies.</t>
  </si>
  <si>
    <t>Si per contra la factura final acaba en una data posterior a 1/1 de l'any següent , introduir-la a la fila factura 13. L'excel aplicarà un factor de correcció proporcional als dies del període corresponents a l'any.</t>
  </si>
  <si>
    <t>En aquest últim cas, les files que quedin buides abans de la 13 (si fos el cas), igualar les dates de fi període amb les d'inici període per comptar 0 dies.</t>
  </si>
  <si>
    <t>Per cada factura introduir els kWh d'energia activa i els diversos conceptes econòmics.</t>
  </si>
  <si>
    <t>indicador kwh/dia: serveix per detectar factures amb consums molt diferents al del mes anterior. Cal interpretar segons la tendència que tinguin les dades o la possible influència de la época de l'any, canvis d'horari o períodes vacacionals.</t>
  </si>
  <si>
    <t>Sota la fila de totals hi ha una fila amb % amb alguns indicadors que poden donar pistes sobre despeses que potser es poden ajustar amb una optimitzaicó de potència contractada o compensació d'energia reactiva. Veure notes a cada cel.la.</t>
  </si>
  <si>
    <t>Combustible 1:</t>
  </si>
  <si>
    <t>Tipus: escollir el combustible de la llista. Si es té més d'un combustible, indicar primer el de major consum (combustible principal de calefacció)</t>
  </si>
  <si>
    <t xml:space="preserve">CUPS i tarifa: en cas de gas natural indicar </t>
  </si>
  <si>
    <t>Unitats: indicar les unitats amb què s'introduirà el combustible facturat</t>
  </si>
  <si>
    <t>Serveis: escollir de la llista els serveis coberts amb el combustible. S'aconsella marcar almenys els de major impacte energètic: clima, ventilació, cuina, termos ACS, ...</t>
  </si>
  <si>
    <t xml:space="preserve">Factures: idem electricitat </t>
  </si>
  <si>
    <t>indicador kwh/dia: serveix per detectar factures amb consums molt diferents al del mes anterior. Cal interpretar segons la tendència que tinguin les dades o la possible influència de la época de l'any, canvis d'horari o períodes vacacionals. En el cas dels subminstraments a granel (gasoil, GLP, biomassa...) aquest indicador pot ser poc rellevant.</t>
  </si>
  <si>
    <t xml:space="preserve">Combustible 2: </t>
  </si>
  <si>
    <t>en cas d'haver-hi un 2n combustible introduir-lo igual q l'anterior.</t>
  </si>
  <si>
    <t xml:space="preserve">Combustible 3: </t>
  </si>
  <si>
    <t>en cas d'haver-hi un 3r combustible introduir-lo igual q l'anterior.</t>
  </si>
  <si>
    <t xml:space="preserve">Combustible 4: </t>
  </si>
  <si>
    <t>en cas d'haver-hi un 4t combustible introduir-lo igual q l'anterior.</t>
  </si>
  <si>
    <t>Com interpretar els resultats</t>
  </si>
  <si>
    <t>Com interpretar els Resultats individuals</t>
  </si>
  <si>
    <t>A la pestanya de Resultats per equipaments es mostra una fitxa imprimible amb la visió energètica global de cada equipament, o bé dels diferents periodes d'un mateix equipament.</t>
  </si>
  <si>
    <t>Hi apareixen:</t>
  </si>
  <si>
    <t xml:space="preserve"> - Les dades generals</t>
  </si>
  <si>
    <t xml:space="preserve"> - Consums totals expressats en energia, cost i emissions, alhora discretitzats per tipus de font energètica, tant en format taula com en format gràfic</t>
  </si>
  <si>
    <t xml:space="preserve"> - Indicadors energètics globals de l'equipament: comparar entre equipaments de diferents tamanys </t>
  </si>
  <si>
    <t>Com interpretar els Resultats comparatius</t>
  </si>
  <si>
    <t>La pestanya de Resultats comparatius és una eina per comparar consums i costos d'energia entre equipaments (o bé entre diferents periodes del mateix equipament). També es veu la situació global del municipi.</t>
  </si>
  <si>
    <t>S'aconsella prestar especial atenció als equipaments amb major cost per tal de prioritzar possibles actuacions posteriors (en general com més consumeix un equipament en valor absolut, més impacte poden tenir les accions de millora de poca inversió).</t>
  </si>
  <si>
    <t>L'indicador d'intensitat energètica kWh/m2 ajuda a comparar entre equipaments de diferents tamanys.</t>
  </si>
  <si>
    <t>L'indicador de potència mitjana kWh/h (o kW) dona una idea de la intensitat energètica per hora de funcionament, per relativitzar el consum a si es fa servir molt o no l'equipament.</t>
  </si>
  <si>
    <t>L'indicador d'intensitat energètica per cada 1000 hores pot servir per comparar equipaments de diferents tamany amb diferents horaris (es multiplica per 1000h per tenir un indicador amb una escala equiparable als altres indicadors)</t>
  </si>
  <si>
    <t xml:space="preserve">Intensitat d'emissions kg CO2 equivalent / m2 serveix per comparar emissions entre equiaments de diferents tamanys </t>
  </si>
  <si>
    <t>Contacte</t>
  </si>
  <si>
    <r>
      <t xml:space="preserve">Per comentaris, dubtes i esmenes: escriure a </t>
    </r>
    <r>
      <rPr>
        <i/>
        <u/>
        <sz val="12"/>
        <color theme="4"/>
        <rFont val="Calibri"/>
        <family val="2"/>
      </rPr>
      <t>garciafra@diba.cat</t>
    </r>
  </si>
  <si>
    <t>INTRODUCCIÓ DE DADES</t>
  </si>
  <si>
    <t>Generals</t>
  </si>
  <si>
    <t>Municipi</t>
  </si>
  <si>
    <t>Any anàlisi</t>
  </si>
  <si>
    <t>Què es vol comparar?</t>
  </si>
  <si>
    <t>Diferents equipaments dins del mateix periode</t>
  </si>
  <si>
    <t>Nom equipament o periode</t>
  </si>
  <si>
    <t>Tipologia</t>
  </si>
  <si>
    <r>
      <t>Superfície útil (m</t>
    </r>
    <r>
      <rPr>
        <vertAlign val="superscript"/>
        <sz val="11"/>
        <color theme="1"/>
        <rFont val="Neue Haas Grotesk Text Pro"/>
        <family val="2"/>
      </rPr>
      <t>2</t>
    </r>
    <r>
      <rPr>
        <sz val="11"/>
        <color theme="1"/>
        <rFont val="Neue Haas Grotesk Text Pro"/>
        <family val="2"/>
      </rPr>
      <t>)</t>
    </r>
  </si>
  <si>
    <t>Hores utilització anuals</t>
  </si>
  <si>
    <t>Inici periode dades</t>
  </si>
  <si>
    <t>Final periode dades</t>
  </si>
  <si>
    <t>Adreça</t>
  </si>
  <si>
    <t>Ref cadastral</t>
  </si>
  <si>
    <t>INTRODUCCIÓ DE DADES ENERGÈTIQUES</t>
  </si>
  <si>
    <t>ELECTRICITAT</t>
  </si>
  <si>
    <t>ELEMENTS CONSUMIDORS</t>
  </si>
  <si>
    <t>DADES COMBUSTIBLE</t>
  </si>
  <si>
    <t>INDICADORS ENERGÈTICS</t>
  </si>
  <si>
    <t>ÍNDEX EMISSIONS</t>
  </si>
  <si>
    <t>-</t>
  </si>
  <si>
    <t>Potència</t>
  </si>
  <si>
    <t>Contractada</t>
  </si>
  <si>
    <t>Maxímetre</t>
  </si>
  <si>
    <t>max/contr</t>
  </si>
  <si>
    <t>cost consum</t>
  </si>
  <si>
    <t>€/kWh</t>
  </si>
  <si>
    <t xml:space="preserve">Emissions </t>
  </si>
  <si>
    <t>kgCO2eq/kWh</t>
  </si>
  <si>
    <t>P1</t>
  </si>
  <si>
    <t>cost diari</t>
  </si>
  <si>
    <t>€/dia</t>
  </si>
  <si>
    <t>Emissions total</t>
  </si>
  <si>
    <t>kgCO2eq/any</t>
  </si>
  <si>
    <t>P2</t>
  </si>
  <si>
    <t>intensitat per superfície</t>
  </si>
  <si>
    <t>kWh/m2</t>
  </si>
  <si>
    <t>intensitat emissions</t>
  </si>
  <si>
    <t>kgCO2eq/any/m2</t>
  </si>
  <si>
    <t>P3</t>
  </si>
  <si>
    <t>intensitat per hora</t>
  </si>
  <si>
    <t>kWh/h</t>
  </si>
  <si>
    <t>P4</t>
  </si>
  <si>
    <t>P5</t>
  </si>
  <si>
    <t>P6</t>
  </si>
  <si>
    <t>INFO FACTURES</t>
  </si>
  <si>
    <t>RESUM ANUAL</t>
  </si>
  <si>
    <t>Factura</t>
  </si>
  <si>
    <t>Data Inici període</t>
  </si>
  <si>
    <t>Data Final període</t>
  </si>
  <si>
    <t>Dies</t>
  </si>
  <si>
    <t>consum energia activa</t>
  </si>
  <si>
    <t>cost consum activa</t>
  </si>
  <si>
    <t>cost consum reactiva</t>
  </si>
  <si>
    <t>cost potència</t>
  </si>
  <si>
    <t>cost excés potència</t>
  </si>
  <si>
    <t>cost altres</t>
  </si>
  <si>
    <t>cost impostos</t>
  </si>
  <si>
    <t>cost total</t>
  </si>
  <si>
    <t>factor dies</t>
  </si>
  <si>
    <t>energia activa ajustada</t>
  </si>
  <si>
    <t>cost consum ajustat</t>
  </si>
  <si>
    <t>cost total ajustat</t>
  </si>
  <si>
    <t>La funció d'aquest gràfic és detectar visualment si es cometen errors a l'hora d'entrar les dades de consums</t>
  </si>
  <si>
    <t>kWh</t>
  </si>
  <si>
    <t>kWh/dia</t>
  </si>
  <si>
    <t>€</t>
  </si>
  <si>
    <t>%</t>
  </si>
  <si>
    <t>TOTAL</t>
  </si>
  <si>
    <t>Pes específic dels costos</t>
  </si>
  <si>
    <t>COMBUSTIBLE 1</t>
  </si>
  <si>
    <t>Indicadors energètics:</t>
  </si>
  <si>
    <t>índex emissions</t>
  </si>
  <si>
    <t>Tipus</t>
  </si>
  <si>
    <t>No n'hi ha</t>
  </si>
  <si>
    <t>CUPS</t>
  </si>
  <si>
    <t>Unitats mesura</t>
  </si>
  <si>
    <t>Tarifa</t>
  </si>
  <si>
    <t>PCI combustible</t>
  </si>
  <si>
    <t>consum combustible</t>
  </si>
  <si>
    <t>consum energia</t>
  </si>
  <si>
    <t>cost terme fix</t>
  </si>
  <si>
    <t>ajust dies</t>
  </si>
  <si>
    <t>TOTALS</t>
  </si>
  <si>
    <t>COMBUSTIBLE 2</t>
  </si>
  <si>
    <t>INFO ANY</t>
  </si>
  <si>
    <t>COMBUSTIBLE 3</t>
  </si>
  <si>
    <t>COMBUSTIBLE 4</t>
  </si>
  <si>
    <t>RESULTATS INDIVIDUALS</t>
  </si>
  <si>
    <t>DADES GENERALS</t>
  </si>
  <si>
    <r>
      <t>Superfície útil (m</t>
    </r>
    <r>
      <rPr>
        <vertAlign val="superscript"/>
        <sz val="9"/>
        <color theme="1"/>
        <rFont val="Neue Haas Grotesk Text Pro"/>
        <family val="2"/>
      </rPr>
      <t>2</t>
    </r>
    <r>
      <rPr>
        <sz val="9"/>
        <color theme="1"/>
        <rFont val="Neue Haas Grotesk Text Pro"/>
        <family val="2"/>
      </rPr>
      <t>)</t>
    </r>
  </si>
  <si>
    <t>RESUM ENERGÈTIC</t>
  </si>
  <si>
    <t>ENERGIA (kWh)</t>
  </si>
  <si>
    <t>COST (€)</t>
  </si>
  <si>
    <r>
      <t>EMISSIONS (kg CO</t>
    </r>
    <r>
      <rPr>
        <b/>
        <vertAlign val="subscript"/>
        <sz val="11"/>
        <color theme="0"/>
        <rFont val="Calibri"/>
        <family val="2"/>
        <scheme val="minor"/>
      </rPr>
      <t>2 eq</t>
    </r>
    <r>
      <rPr>
        <b/>
        <sz val="11"/>
        <color theme="0"/>
        <rFont val="Calibri"/>
        <family val="2"/>
        <scheme val="minor"/>
      </rPr>
      <t>)</t>
    </r>
  </si>
  <si>
    <r>
      <t>kWh/m</t>
    </r>
    <r>
      <rPr>
        <b/>
        <vertAlign val="superscript"/>
        <sz val="11"/>
        <color theme="0"/>
        <rFont val="Calibri"/>
        <family val="2"/>
        <scheme val="minor"/>
      </rPr>
      <t>2</t>
    </r>
  </si>
  <si>
    <r>
      <t>kgCO</t>
    </r>
    <r>
      <rPr>
        <b/>
        <vertAlign val="subscript"/>
        <sz val="11"/>
        <color theme="0"/>
        <rFont val="Calibri"/>
        <family val="2"/>
        <scheme val="minor"/>
      </rPr>
      <t>2 eq</t>
    </r>
    <r>
      <rPr>
        <b/>
        <sz val="11"/>
        <color theme="0"/>
        <rFont val="Calibri"/>
        <family val="2"/>
        <scheme val="minor"/>
      </rPr>
      <t>/m</t>
    </r>
    <r>
      <rPr>
        <b/>
        <vertAlign val="superscript"/>
        <sz val="11"/>
        <color theme="0"/>
        <rFont val="Calibri"/>
        <family val="2"/>
        <scheme val="minor"/>
      </rPr>
      <t>2</t>
    </r>
  </si>
  <si>
    <t>Indicadors</t>
  </si>
  <si>
    <t>OPTIMITZACIÓ DE POTÈNCIES CONTRACTADES</t>
  </si>
  <si>
    <t>Potència contractada</t>
  </si>
  <si>
    <t>Potència maxímetre</t>
  </si>
  <si>
    <t>Valoració</t>
  </si>
  <si>
    <t>Rang proposat (+/- 20% del maxímetre)</t>
  </si>
  <si>
    <t>kW</t>
  </si>
  <si>
    <t>RESULTATS COMPARATIUS</t>
  </si>
  <si>
    <t>RESUM DE DADES</t>
  </si>
  <si>
    <t>DADES EQUIPAMENT</t>
  </si>
  <si>
    <t>ENERGIA</t>
  </si>
  <si>
    <t>COST</t>
  </si>
  <si>
    <t>EMISSIONS</t>
  </si>
  <si>
    <t>INDICADORS</t>
  </si>
  <si>
    <t>files auxiliars per fórumules</t>
  </si>
  <si>
    <t>Equipament</t>
  </si>
  <si>
    <t>Nom</t>
  </si>
  <si>
    <t xml:space="preserve">Superfície
m2 </t>
  </si>
  <si>
    <t>Hores anuals
h/any</t>
  </si>
  <si>
    <t>Electricitat
kWh</t>
  </si>
  <si>
    <t>Combustible
kWh</t>
  </si>
  <si>
    <t>TOTAL
kWh</t>
  </si>
  <si>
    <t>Electricitat
€</t>
  </si>
  <si>
    <t>Combustible
€</t>
  </si>
  <si>
    <t>TOTAL
€</t>
  </si>
  <si>
    <t>Electricitat
kgCO2eq</t>
  </si>
  <si>
    <t>Combustible
kgCO2eq</t>
  </si>
  <si>
    <t>TOTAL
kgCO2eq</t>
  </si>
  <si>
    <t>Intensitat energètica
kWh/m2</t>
  </si>
  <si>
    <t>Potència mitjana
kWh/h</t>
  </si>
  <si>
    <t>Intens.ener. cada 1000h
kWh/m2</t>
  </si>
  <si>
    <t>Cost unitari ELEC
€/kWh</t>
  </si>
  <si>
    <t>Cost unitari COMBUS
€/kWh</t>
  </si>
  <si>
    <t>Intensitat emissions
kgCO2eq/m2</t>
  </si>
  <si>
    <t>Cella E total</t>
  </si>
  <si>
    <t>Cella comb 1</t>
  </si>
  <si>
    <t>Cella comb 2</t>
  </si>
  <si>
    <t>Cella comb 3</t>
  </si>
  <si>
    <t>Cella comb 4</t>
  </si>
  <si>
    <t>Cella emissions E</t>
  </si>
  <si>
    <t>Cella emissions COMB 1</t>
  </si>
  <si>
    <t>Cella emissions COMB 2</t>
  </si>
  <si>
    <t>Cella emissions COMB 3</t>
  </si>
  <si>
    <t>Cella emissions COMB 4</t>
  </si>
  <si>
    <t>COMPARATIVA EQUIPAMENTS</t>
  </si>
  <si>
    <t>SITUACIÓ MUNICIPI</t>
  </si>
  <si>
    <t>Tipologia Simplificada Equipament Ratios</t>
  </si>
  <si>
    <t>Factor de pas unitats</t>
  </si>
  <si>
    <t>TIPOILOGIA</t>
  </si>
  <si>
    <t>SIGLES</t>
  </si>
  <si>
    <t>OBSERVACIO</t>
  </si>
  <si>
    <t>Gas Natural</t>
  </si>
  <si>
    <t>Vectors energètics</t>
  </si>
  <si>
    <t>COST ENERGIA</t>
  </si>
  <si>
    <t>Edificis administratius i oficines</t>
  </si>
  <si>
    <t>ADMI</t>
  </si>
  <si>
    <t>€/kWh+IVA</t>
  </si>
  <si>
    <t>font</t>
  </si>
  <si>
    <t>kg CO2eq/kWh</t>
  </si>
  <si>
    <t xml:space="preserve"> </t>
  </si>
  <si>
    <t>Escoles</t>
  </si>
  <si>
    <t>ESCO</t>
  </si>
  <si>
    <t>Electricitat</t>
  </si>
  <si>
    <t>ACM 2023</t>
  </si>
  <si>
    <t>https://canviclimatic.gencat.cat/es/actua/factors_demissio_associats_a_lenergia/</t>
  </si>
  <si>
    <t>Escoles bressol</t>
  </si>
  <si>
    <t>ESBR</t>
  </si>
  <si>
    <t>Gasoil C</t>
  </si>
  <si>
    <t>ACM promig 21-23</t>
  </si>
  <si>
    <t>FACTORES DE EMISIÓN DE CO2 Y COEFICIENTES DE PASO A ENERGÍA PRIMARIA; IDAE; 2014</t>
  </si>
  <si>
    <t>Altres educatius</t>
  </si>
  <si>
    <t>EDUC</t>
  </si>
  <si>
    <t>mitjana 22-24 proveidor Rellinars</t>
  </si>
  <si>
    <t>FACTORES DE EMISIÓN DE CO2 Y COEFICIENTES DE PASO A ENERGÍA PRIMARIA; IDAE; 2015</t>
  </si>
  <si>
    <t>Pavellons</t>
  </si>
  <si>
    <t>PAV</t>
  </si>
  <si>
    <t>litres gasoil C</t>
  </si>
  <si>
    <t>kWh/l</t>
  </si>
  <si>
    <t>GLP</t>
  </si>
  <si>
    <t>mitjana ventes CEPSA a escola publica provincia BCN</t>
  </si>
  <si>
    <t>FACTORES DE EMISIÓN DE CO2 Y COEFICIENTES DE PASO A ENERGÍA PRIMARIA; IDAE; 2016</t>
  </si>
  <si>
    <t>Piscines cobertes</t>
  </si>
  <si>
    <t>CEM</t>
  </si>
  <si>
    <t>Biomassa</t>
  </si>
  <si>
    <t>Estella ALEO 2022</t>
  </si>
  <si>
    <t>Piscines descobertes</t>
  </si>
  <si>
    <t>PAL</t>
  </si>
  <si>
    <t>Pèl·let</t>
  </si>
  <si>
    <t>Camps futbol i pistes atlètiques</t>
  </si>
  <si>
    <t>CAM</t>
  </si>
  <si>
    <t>Altres</t>
  </si>
  <si>
    <t>criteri del tècnic</t>
  </si>
  <si>
    <t>Zones Esportives</t>
  </si>
  <si>
    <t>ZEM</t>
  </si>
  <si>
    <t>un CEM sense piscina coberta)</t>
  </si>
  <si>
    <t>m3 GLP</t>
  </si>
  <si>
    <t>kWh/m3</t>
  </si>
  <si>
    <t>unitats</t>
  </si>
  <si>
    <t>Gimnassos i altres</t>
  </si>
  <si>
    <t>GIMN</t>
  </si>
  <si>
    <t>kg GLP</t>
  </si>
  <si>
    <t>kWh/kg</t>
  </si>
  <si>
    <t>Biblioteques</t>
  </si>
  <si>
    <t>BIBL</t>
  </si>
  <si>
    <t>bombona GLP 12kg</t>
  </si>
  <si>
    <t>kWh/bombona</t>
  </si>
  <si>
    <t>Centre cívic, casals, locals socials i altres</t>
  </si>
  <si>
    <t>LOCA</t>
  </si>
  <si>
    <t>bombona GLP 35kg</t>
  </si>
  <si>
    <t>Museus</t>
  </si>
  <si>
    <t>MUSE</t>
  </si>
  <si>
    <t>Teatres, cinemes i auditoris</t>
  </si>
  <si>
    <t>AUDI</t>
  </si>
  <si>
    <t>Centres sanitaris i centres de dia (no hospitals)</t>
  </si>
  <si>
    <t>SANI</t>
  </si>
  <si>
    <t>Residències d'avis, centres sociosanitaris o similars</t>
  </si>
  <si>
    <t>RESI</t>
  </si>
  <si>
    <t>kg pèl.let</t>
  </si>
  <si>
    <t>Habitatges, habitatges tutelats...</t>
  </si>
  <si>
    <t>HABI</t>
  </si>
  <si>
    <t>tones pèl.let</t>
  </si>
  <si>
    <t>kWh/t</t>
  </si>
  <si>
    <t>Mercats</t>
  </si>
  <si>
    <t>MERC</t>
  </si>
  <si>
    <t>kg estella</t>
  </si>
  <si>
    <t>Tanatoris i cementiris</t>
  </si>
  <si>
    <t>TANA</t>
  </si>
  <si>
    <t>tones estella</t>
  </si>
  <si>
    <t>Magatzems i naus</t>
  </si>
  <si>
    <t>NAUS</t>
  </si>
  <si>
    <t>kg llenya</t>
  </si>
  <si>
    <t>Deixalleria</t>
  </si>
  <si>
    <t>DEIX</t>
  </si>
  <si>
    <t>tones llenya</t>
  </si>
  <si>
    <t>Altres (no assimilables)</t>
  </si>
  <si>
    <t>ALTR</t>
  </si>
  <si>
    <t>Altres - nova tipologia</t>
  </si>
  <si>
    <t>origen dades</t>
  </si>
  <si>
    <t>Serveis combustibles</t>
  </si>
  <si>
    <t>Serveis electricitat</t>
  </si>
  <si>
    <t>PAESC</t>
  </si>
  <si>
    <t>Calefacció</t>
  </si>
  <si>
    <t>Enllumenat</t>
  </si>
  <si>
    <t>50/50</t>
  </si>
  <si>
    <t>ACS</t>
  </si>
  <si>
    <t>Ofimàtica</t>
  </si>
  <si>
    <t>A21</t>
  </si>
  <si>
    <t>agenda 21</t>
  </si>
  <si>
    <t>Cuina</t>
  </si>
  <si>
    <t>Petits electrodomèstics</t>
  </si>
  <si>
    <t>PCE</t>
  </si>
  <si>
    <t>programa comptabilitat energètica</t>
  </si>
  <si>
    <t>Nevera</t>
  </si>
  <si>
    <t>PRJT_DIBA</t>
  </si>
  <si>
    <t>projecte encarregat per DIBA</t>
  </si>
  <si>
    <t>Clima</t>
  </si>
  <si>
    <t>ALTRES</t>
  </si>
  <si>
    <t>info altres fonts (estudis, agencies ener)</t>
  </si>
  <si>
    <t>Ventilació</t>
  </si>
  <si>
    <t>ACS caldera elec.</t>
  </si>
  <si>
    <t>ACS termo.</t>
  </si>
  <si>
    <t>Equips cuina industrial</t>
  </si>
  <si>
    <t>Ascensor</t>
  </si>
  <si>
    <t>Bombeig aigua</t>
  </si>
  <si>
    <t>combustible cuina</t>
  </si>
  <si>
    <t>Tipus d'anàlisi</t>
  </si>
  <si>
    <t>no cuina</t>
  </si>
  <si>
    <t>electricitat</t>
  </si>
  <si>
    <t>El mateix equipament en diferents periodes</t>
  </si>
  <si>
    <t>GN</t>
  </si>
  <si>
    <t>combustible ACS</t>
  </si>
  <si>
    <t>no ACS</t>
  </si>
  <si>
    <t>Gasoil</t>
  </si>
  <si>
    <t>Optimització de potència elèctrica</t>
  </si>
  <si>
    <t>https://icaen.gencat.cat/ca/energia/auditories-energetiques/eina-doptimitzacio-de-la-potencia-contractada/</t>
  </si>
  <si>
    <t>v26a</t>
  </si>
  <si>
    <t>PROGRAMA DE TREBALL EQUIPAMENT</t>
  </si>
  <si>
    <t>ANY</t>
  </si>
  <si>
    <t>2024</t>
  </si>
  <si>
    <t>PERFIL D'ÚS SETMANAL</t>
  </si>
  <si>
    <t>dilluns</t>
  </si>
  <si>
    <t>dimarts</t>
  </si>
  <si>
    <t>dimecres</t>
  </si>
  <si>
    <t>dijous</t>
  </si>
  <si>
    <t>divendres</t>
  </si>
  <si>
    <t>dissabte</t>
  </si>
  <si>
    <t>diumenge</t>
  </si>
  <si>
    <t>observacions</t>
  </si>
  <si>
    <t>notes:</t>
  </si>
  <si>
    <t>treballadors</t>
  </si>
  <si>
    <t>- indiqueu les dades diàries en promig anual (p.e. Si a l'estiu es fan 20 dutxes i a l'hivern 10, indiqueu 15 i indiqueu-ho a observacions)</t>
  </si>
  <si>
    <t>usuaris</t>
  </si>
  <si>
    <t>- si tots els dies son iguals podeu copiar el dilluns, la graella és sobretot per equipaments d'ús esporàdic setmanal</t>
  </si>
  <si>
    <t>horari habitual matí</t>
  </si>
  <si>
    <t>- si la resposta és 0 o no aplica indiqueu 0 i així sabrem que no és una omissió (p.e. Horari de tarda: si no obren indicar 0)</t>
  </si>
  <si>
    <t>horari habitual tarda</t>
  </si>
  <si>
    <t>- si hi ha horaris setmanals molt diferenciats entre èpoques de l'any, copiar la taula a la dreta i indicar el segon perfil i els dies que aplica.</t>
  </si>
  <si>
    <t>horari habitual neteja (o altres)</t>
  </si>
  <si>
    <t xml:space="preserve">horari habitual: hores diàries </t>
  </si>
  <si>
    <t>horari especial: hores diàries</t>
  </si>
  <si>
    <t>Aigua Calenta (ACS): dutxes diàries</t>
  </si>
  <si>
    <t>Cuina: menús diaris</t>
  </si>
  <si>
    <t>CALENDARI EQUIPAMENT</t>
  </si>
  <si>
    <t>CALENDARI LABORABLE</t>
  </si>
  <si>
    <t>calendari laboral Catalunya</t>
  </si>
  <si>
    <t>calendari festes locals</t>
  </si>
  <si>
    <t>Dies amb horari habitual</t>
  </si>
  <si>
    <t>Dies amb jornada especial</t>
  </si>
  <si>
    <t>total dies  OBERT</t>
  </si>
  <si>
    <t>estimació hores activitat</t>
  </si>
  <si>
    <t>total dies TANCAT</t>
  </si>
  <si>
    <t>laborables tancats</t>
  </si>
  <si>
    <t>estimació dies calefacció</t>
  </si>
  <si>
    <t>estimació hores calefacció</t>
  </si>
  <si>
    <t>Observacions</t>
  </si>
  <si>
    <t>dies mes</t>
  </si>
  <si>
    <t>laborables 2024</t>
  </si>
  <si>
    <t>dissabtes i diumenges 2024</t>
  </si>
  <si>
    <t>festius Catalunya en laborable 2024</t>
  </si>
  <si>
    <t>festius locals en laborable</t>
  </si>
  <si>
    <t>Gener</t>
  </si>
  <si>
    <t>febrer</t>
  </si>
  <si>
    <t>Març</t>
  </si>
  <si>
    <t>Abril</t>
  </si>
  <si>
    <t>Maig</t>
  </si>
  <si>
    <t>Juny</t>
  </si>
  <si>
    <t>juliol</t>
  </si>
  <si>
    <t>Agost</t>
  </si>
  <si>
    <t>Setembre</t>
  </si>
  <si>
    <t>Octubre</t>
  </si>
  <si>
    <t>Novembre</t>
  </si>
  <si>
    <t>Desembre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</si>
</sst>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44" formatCode="_-* #,##0.00\ &quot;€&quot;_-;\-* #,##0.00\ &quot;€&quot;_-;_-* &quot;-&quot;??\ &quot;€&quot;_-;_-@_-"/>
    <numFmt numFmtId="164" formatCode="#,##0.0"/>
    <numFmt numFmtId="165" formatCode="#,##0&quot; h/any&quot;"/>
    <numFmt numFmtId="166" formatCode="0.0_ ;[Red]\-0.0\ "/>
    <numFmt numFmtId="167" formatCode="#,##0&quot; kWh/h&quot;"/>
    <numFmt numFmtId="168" formatCode="#,##0&quot; kWh/m2&quot;"/>
    <numFmt numFmtId="169" formatCode="0.000"/>
    <numFmt numFmtId="170" formatCode="#,##0.000"/>
    <numFmt numFmtId="171" formatCode="#,##0.0000"/>
    <numFmt numFmtId="172" formatCode="0_ ;[Red]\-0\ "/>
    <numFmt numFmtId="173" formatCode="#,##0&quot; m²&quot;"/>
    <numFmt numFmtId="174" formatCode="[$-F800]dddd\,\ mmmm\ dd\,\ yyyy"/>
    <numFmt numFmtId="175" formatCode="#,##0.0&quot; kWh/l&quot;"/>
    <numFmt numFmtId="176" formatCode="0.0"/>
    <numFmt numFmtId="177" formatCode="#,##0&quot; kW&quot;"/>
  </numFmts>
  <fonts count="88" x14ac:knownFonts="1">
    <font>
      <sz val="11"/>
      <color theme="1"/>
      <name val="Calibri"/>
      <family val="2"/>
      <scheme val="minor"/>
    </font>
    <font>
      <sz val="8"/>
      <name val="Calibri"/>
      <family val="2"/>
      <scheme val="minor"/>
    </font>
    <font>
      <u/>
      <sz val="11"/>
      <color theme="10"/>
      <name val="Calibri"/>
      <family val="2"/>
      <scheme val="minor"/>
    </font>
    <font>
      <u/>
      <sz val="11"/>
      <color theme="11"/>
      <name val="Calibri"/>
      <family val="2"/>
      <scheme val="minor"/>
    </font>
    <font>
      <b/>
      <sz val="11"/>
      <color theme="1"/>
      <name val="Calibri"/>
      <family val="2"/>
      <scheme val="minor"/>
    </font>
    <font>
      <sz val="11"/>
      <color theme="1"/>
      <name val="Calibri"/>
      <family val="2"/>
      <scheme val="minor"/>
    </font>
    <font>
      <sz val="10"/>
      <name val="Arial"/>
      <family val="2"/>
    </font>
    <font>
      <sz val="9"/>
      <name val="Arial"/>
      <family val="2"/>
    </font>
    <font>
      <b/>
      <sz val="9"/>
      <name val="Arial"/>
      <family val="2"/>
    </font>
    <font>
      <sz val="9"/>
      <color indexed="81"/>
      <name val="Tahoma"/>
      <family val="2"/>
    </font>
    <font>
      <b/>
      <sz val="9"/>
      <color indexed="81"/>
      <name val="Tahoma"/>
      <family val="2"/>
    </font>
    <font>
      <sz val="9"/>
      <color theme="1"/>
      <name val="Arial"/>
      <family val="2"/>
    </font>
    <font>
      <sz val="14"/>
      <color theme="1"/>
      <name val="Calibri"/>
      <family val="2"/>
      <scheme val="minor"/>
    </font>
    <font>
      <b/>
      <sz val="14"/>
      <name val="Calibri"/>
      <family val="2"/>
    </font>
    <font>
      <b/>
      <sz val="11"/>
      <name val="Calibri"/>
      <family val="2"/>
    </font>
    <font>
      <u/>
      <sz val="10"/>
      <color indexed="12"/>
      <name val="Arial"/>
      <family val="2"/>
    </font>
    <font>
      <b/>
      <sz val="12"/>
      <name val="Calibri"/>
      <family val="2"/>
    </font>
    <font>
      <sz val="12"/>
      <name val="Calibri"/>
      <family val="2"/>
    </font>
    <font>
      <u/>
      <sz val="11"/>
      <color indexed="12"/>
      <name val="Calibri"/>
      <family val="2"/>
    </font>
    <font>
      <sz val="11"/>
      <color theme="1"/>
      <name val="Calibri"/>
      <family val="2"/>
    </font>
    <font>
      <sz val="24"/>
      <color theme="1"/>
      <name val="Calibri"/>
      <family val="2"/>
    </font>
    <font>
      <b/>
      <sz val="20"/>
      <color rgb="FF9E1732"/>
      <name val="Neue Haas Grotesk Text Pro"/>
      <family val="2"/>
    </font>
    <font>
      <b/>
      <sz val="24"/>
      <color theme="4"/>
      <name val="Calibri"/>
      <family val="2"/>
    </font>
    <font>
      <sz val="16"/>
      <color rgb="FF9E1732"/>
      <name val="Neue Haas Grotesk Text Pro"/>
      <family val="2"/>
    </font>
    <font>
      <b/>
      <sz val="16"/>
      <color theme="4"/>
      <name val="Calibri"/>
      <family val="2"/>
    </font>
    <font>
      <sz val="18"/>
      <color theme="4"/>
      <name val="Calibri"/>
      <family val="2"/>
    </font>
    <font>
      <b/>
      <sz val="12"/>
      <color theme="1"/>
      <name val="Calibri"/>
      <family val="2"/>
    </font>
    <font>
      <sz val="11"/>
      <color rgb="FFFF0000"/>
      <name val="Calibri"/>
      <family val="2"/>
    </font>
    <font>
      <sz val="16"/>
      <color theme="1"/>
      <name val="Calibri"/>
      <family val="2"/>
    </font>
    <font>
      <b/>
      <sz val="16"/>
      <color rgb="FF9E1732"/>
      <name val="Neue Haas Grotesk Text Pro"/>
      <family val="2"/>
    </font>
    <font>
      <b/>
      <sz val="12"/>
      <color theme="1"/>
      <name val="Neue Haas Grotesk Text Pro"/>
      <family val="2"/>
    </font>
    <font>
      <sz val="11"/>
      <color theme="1"/>
      <name val="Neue Haas Grotesk Text Pro"/>
      <family val="2"/>
    </font>
    <font>
      <sz val="11"/>
      <name val="Neue Haas Grotesk Text Pro"/>
      <family val="2"/>
    </font>
    <font>
      <sz val="11"/>
      <color rgb="FFFF0000"/>
      <name val="Neue Haas Grotesk Text Pro"/>
      <family val="2"/>
    </font>
    <font>
      <sz val="16"/>
      <color theme="1"/>
      <name val="Neue Haas Grotesk Text Pro"/>
      <family val="2"/>
    </font>
    <font>
      <sz val="16"/>
      <name val="Neue Haas Grotesk Text Pro"/>
      <family val="2"/>
    </font>
    <font>
      <b/>
      <sz val="11"/>
      <color theme="1"/>
      <name val="Calibri"/>
      <family val="2"/>
    </font>
    <font>
      <b/>
      <u/>
      <sz val="11"/>
      <color theme="10"/>
      <name val="Calibri"/>
      <family val="2"/>
    </font>
    <font>
      <sz val="11"/>
      <color theme="1"/>
      <name val="Neue Haas Grotesk Text Pro"/>
      <family val="2"/>
    </font>
    <font>
      <b/>
      <sz val="20"/>
      <color theme="1"/>
      <name val="Neue Haas Grotesk Text Pro"/>
      <family val="2"/>
    </font>
    <font>
      <sz val="14"/>
      <color theme="1"/>
      <name val="Neue Haas Grotesk Text Pro"/>
      <family val="2"/>
    </font>
    <font>
      <b/>
      <sz val="11"/>
      <color theme="1"/>
      <name val="Neue Haas Grotesk Text Pro"/>
      <family val="2"/>
    </font>
    <font>
      <i/>
      <sz val="9"/>
      <color theme="0" tint="-0.499984740745262"/>
      <name val="Neue Haas Grotesk Text Pro"/>
      <family val="2"/>
    </font>
    <font>
      <sz val="11"/>
      <color theme="0" tint="-0.499984740745262"/>
      <name val="Neue Haas Grotesk Text Pro"/>
      <family val="2"/>
    </font>
    <font>
      <i/>
      <sz val="10"/>
      <color theme="0" tint="-0.499984740745262"/>
      <name val="Neue Haas Grotesk Text Pro"/>
      <family val="2"/>
    </font>
    <font>
      <i/>
      <sz val="11"/>
      <color theme="0" tint="-0.499984740745262"/>
      <name val="Neue Haas Grotesk Text Pro"/>
      <family val="2"/>
    </font>
    <font>
      <vertAlign val="superscript"/>
      <sz val="11"/>
      <color theme="1"/>
      <name val="Neue Haas Grotesk Text Pro"/>
      <family val="2"/>
    </font>
    <font>
      <sz val="10"/>
      <color theme="1"/>
      <name val="Neue Haas Grotesk Text Pro"/>
      <family val="2"/>
    </font>
    <font>
      <sz val="10"/>
      <color theme="0" tint="-0.499984740745262"/>
      <name val="Neue Haas Grotesk Text Pro"/>
      <family val="2"/>
    </font>
    <font>
      <sz val="8"/>
      <color theme="1"/>
      <name val="Neue Haas Grotesk Text Pro"/>
      <family val="2"/>
    </font>
    <font>
      <sz val="11"/>
      <color theme="0"/>
      <name val="Neue Haas Grotesk Text Pro"/>
      <family val="2"/>
    </font>
    <font>
      <b/>
      <sz val="18"/>
      <color theme="1"/>
      <name val="Neue Haas Grotesk Text Pro"/>
      <family val="2"/>
    </font>
    <font>
      <sz val="18"/>
      <color theme="1"/>
      <name val="Neue Haas Grotesk Text Pro"/>
      <family val="2"/>
    </font>
    <font>
      <b/>
      <sz val="14"/>
      <color theme="1"/>
      <name val="Neue Haas Grotesk Text Pro"/>
      <family val="2"/>
    </font>
    <font>
      <b/>
      <sz val="11"/>
      <color theme="0"/>
      <name val="Calibri"/>
      <family val="2"/>
      <scheme val="minor"/>
    </font>
    <font>
      <sz val="11"/>
      <color rgb="FFFF0000"/>
      <name val="Calibri"/>
      <family val="2"/>
      <scheme val="minor"/>
    </font>
    <font>
      <b/>
      <vertAlign val="subscript"/>
      <sz val="11"/>
      <color theme="0"/>
      <name val="Calibri"/>
      <family val="2"/>
      <scheme val="minor"/>
    </font>
    <font>
      <b/>
      <vertAlign val="superscript"/>
      <sz val="11"/>
      <color theme="0"/>
      <name val="Calibri"/>
      <family val="2"/>
      <scheme val="minor"/>
    </font>
    <font>
      <b/>
      <i/>
      <sz val="11"/>
      <color theme="1"/>
      <name val="Neue Haas Grotesk Text Pro"/>
      <family val="2"/>
    </font>
    <font>
      <b/>
      <sz val="12"/>
      <color theme="1"/>
      <name val="Calibri"/>
      <family val="2"/>
      <scheme val="minor"/>
    </font>
    <font>
      <i/>
      <sz val="14"/>
      <color theme="1"/>
      <name val="Neue Haas Grotesk Text Pro"/>
      <family val="2"/>
    </font>
    <font>
      <i/>
      <sz val="11"/>
      <color theme="1"/>
      <name val="Calibri"/>
      <family val="2"/>
      <scheme val="minor"/>
    </font>
    <font>
      <b/>
      <sz val="10"/>
      <color theme="1"/>
      <name val="Neue Haas Grotesk Text Pro"/>
      <family val="2"/>
    </font>
    <font>
      <sz val="12"/>
      <color theme="1"/>
      <name val="Neue Haas Grotesk Text Pro"/>
      <family val="2"/>
    </font>
    <font>
      <sz val="11"/>
      <name val="Calibri"/>
      <family val="2"/>
      <scheme val="minor"/>
    </font>
    <font>
      <i/>
      <sz val="11"/>
      <name val="Calibri"/>
      <family val="2"/>
      <scheme val="minor"/>
    </font>
    <font>
      <b/>
      <i/>
      <sz val="12"/>
      <color theme="7" tint="-0.499984740745262"/>
      <name val="Neue Haas Grotesk Text Pro"/>
      <family val="2"/>
    </font>
    <font>
      <sz val="12"/>
      <color theme="7" tint="-0.499984740745262"/>
      <name val="Neue Haas Grotesk Text Pro"/>
      <family val="2"/>
    </font>
    <font>
      <sz val="11"/>
      <color theme="0" tint="-0.499984740745262"/>
      <name val="Calibri"/>
      <family val="2"/>
      <scheme val="minor"/>
    </font>
    <font>
      <sz val="9"/>
      <color theme="1"/>
      <name val="Neue Haas Grotesk Text Pro"/>
      <family val="2"/>
    </font>
    <font>
      <b/>
      <i/>
      <sz val="9"/>
      <color theme="1"/>
      <name val="Neue Haas Grotesk Text Pro"/>
      <family val="2"/>
    </font>
    <font>
      <sz val="9"/>
      <color theme="1"/>
      <name val="Calibri"/>
      <family val="2"/>
      <scheme val="minor"/>
    </font>
    <font>
      <vertAlign val="superscript"/>
      <sz val="9"/>
      <color theme="1"/>
      <name val="Neue Haas Grotesk Text Pro"/>
      <family val="2"/>
    </font>
    <font>
      <b/>
      <i/>
      <sz val="11"/>
      <color theme="3" tint="0.79998168889431442"/>
      <name val="Neue Haas Grotesk Text Pro"/>
      <family val="2"/>
    </font>
    <font>
      <b/>
      <sz val="11"/>
      <color theme="0"/>
      <name val="Neue Haas Grotesk Text Pro"/>
      <family val="2"/>
    </font>
    <font>
      <b/>
      <i/>
      <sz val="11"/>
      <color theme="1"/>
      <name val="Calibri"/>
      <family val="2"/>
      <scheme val="minor"/>
    </font>
    <font>
      <b/>
      <i/>
      <sz val="11"/>
      <color theme="0"/>
      <name val="Neue Haas Grotesk Text Pro"/>
      <family val="2"/>
    </font>
    <font>
      <sz val="11"/>
      <name val="Calibri"/>
      <family val="2"/>
    </font>
    <font>
      <sz val="9"/>
      <name val="Calibri"/>
      <family val="2"/>
      <scheme val="minor"/>
    </font>
    <font>
      <b/>
      <sz val="11"/>
      <name val="Calibri"/>
      <family val="2"/>
      <scheme val="minor"/>
    </font>
    <font>
      <b/>
      <sz val="11"/>
      <name val="Neue Haas Grotesk Text Pro"/>
      <family val="2"/>
    </font>
    <font>
      <sz val="11"/>
      <color theme="1" tint="0.499984740745262"/>
      <name val="Calibri"/>
      <family val="2"/>
      <scheme val="minor"/>
    </font>
    <font>
      <sz val="10"/>
      <color rgb="FFFF0000"/>
      <name val="Neue Haas Grotesk Text Pro"/>
      <family val="2"/>
    </font>
    <font>
      <i/>
      <u/>
      <sz val="12"/>
      <color theme="4"/>
      <name val="Calibri"/>
      <family val="2"/>
    </font>
    <font>
      <b/>
      <sz val="9"/>
      <color theme="1"/>
      <name val="Calibri"/>
      <family val="2"/>
    </font>
    <font>
      <sz val="9"/>
      <color theme="1"/>
      <name val="Calibri"/>
      <family val="2"/>
    </font>
    <font>
      <i/>
      <sz val="9"/>
      <color theme="1"/>
      <name val="Calibri"/>
      <family val="2"/>
    </font>
    <font>
      <u/>
      <sz val="9"/>
      <color theme="10"/>
      <name val="Calibri"/>
      <family val="2"/>
    </font>
  </fonts>
  <fills count="27">
    <fill>
      <patternFill patternType="none"/>
    </fill>
    <fill>
      <patternFill patternType="gray125"/>
    </fill>
    <fill>
      <patternFill patternType="solid">
        <fgColor theme="4" tint="0.39997558519241921"/>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1" tint="0.499984740745262"/>
        <bgColor indexed="64"/>
      </patternFill>
    </fill>
    <fill>
      <patternFill patternType="solid">
        <fgColor theme="0" tint="-4.9989318521683403E-2"/>
        <bgColor indexed="64"/>
      </patternFill>
    </fill>
    <fill>
      <patternFill patternType="solid">
        <fgColor theme="0"/>
        <bgColor indexed="64"/>
      </patternFill>
    </fill>
    <fill>
      <patternFill patternType="solid">
        <fgColor rgb="FFF9F9F9"/>
        <bgColor indexed="64"/>
      </patternFill>
    </fill>
    <fill>
      <patternFill patternType="solid">
        <fgColor rgb="FF9E1732"/>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7"/>
        <bgColor indexed="64"/>
      </patternFill>
    </fill>
    <fill>
      <patternFill patternType="solid">
        <fgColor theme="7" tint="0.79998168889431442"/>
        <bgColor indexed="64"/>
      </patternFill>
    </fill>
    <fill>
      <patternFill patternType="solid">
        <fgColor theme="8" tint="0.59999389629810485"/>
        <bgColor indexed="64"/>
      </patternFill>
    </fill>
    <fill>
      <patternFill patternType="solid">
        <fgColor theme="8" tint="0.79998168889431442"/>
        <bgColor indexed="64"/>
      </patternFill>
    </fill>
    <fill>
      <patternFill patternType="solid">
        <fgColor theme="0" tint="-0.499984740745262"/>
        <bgColor indexed="64"/>
      </patternFill>
    </fill>
    <fill>
      <patternFill patternType="solid">
        <fgColor theme="4" tint="0.79998168889431442"/>
        <bgColor indexed="64"/>
      </patternFill>
    </fill>
    <fill>
      <patternFill patternType="solid">
        <fgColor theme="2" tint="-9.9978637043366805E-2"/>
        <bgColor indexed="64"/>
      </patternFill>
    </fill>
    <fill>
      <patternFill patternType="solid">
        <fgColor theme="7" tint="0.39997558519241921"/>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8" tint="0.39997558519241921"/>
        <bgColor indexed="64"/>
      </patternFill>
    </fill>
    <fill>
      <patternFill patternType="solid">
        <fgColor theme="3" tint="0.79998168889431442"/>
        <bgColor indexed="64"/>
      </patternFill>
    </fill>
    <fill>
      <patternFill patternType="solid">
        <fgColor theme="4" tint="0.59999389629810485"/>
        <bgColor indexed="64"/>
      </patternFill>
    </fill>
    <fill>
      <patternFill patternType="solid">
        <fgColor theme="0" tint="-0.34998626667073579"/>
        <bgColor indexed="64"/>
      </patternFill>
    </fill>
    <fill>
      <patternFill patternType="solid">
        <fgColor rgb="FFFFFF99"/>
        <bgColor indexed="64"/>
      </patternFill>
    </fill>
  </fills>
  <borders count="22">
    <border>
      <left/>
      <right/>
      <top/>
      <bottom/>
      <diagonal/>
    </border>
    <border>
      <left/>
      <right/>
      <top style="thin">
        <color auto="1"/>
      </top>
      <bottom style="thin">
        <color auto="1"/>
      </bottom>
      <diagonal/>
    </border>
    <border>
      <left/>
      <right/>
      <top/>
      <bottom style="thin">
        <color auto="1"/>
      </bottom>
      <diagonal/>
    </border>
    <border>
      <left/>
      <right/>
      <top style="thin">
        <color auto="1"/>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top/>
      <bottom style="medium">
        <color indexed="64"/>
      </bottom>
      <diagonal/>
    </border>
    <border>
      <left/>
      <right/>
      <top/>
      <bottom style="thin">
        <color theme="0" tint="-0.499984740745262"/>
      </bottom>
      <diagonal/>
    </border>
    <border>
      <left/>
      <right style="thin">
        <color indexed="64"/>
      </right>
      <top/>
      <bottom style="thin">
        <color theme="0" tint="-0.499984740745262"/>
      </bottom>
      <diagonal/>
    </border>
    <border>
      <left style="thin">
        <color indexed="64"/>
      </left>
      <right/>
      <top/>
      <bottom style="thin">
        <color theme="0" tint="-0.499984740745262"/>
      </bottom>
      <diagonal/>
    </border>
    <border>
      <left/>
      <right/>
      <top style="thin">
        <color theme="0" tint="-0.499984740745262"/>
      </top>
      <bottom style="thin">
        <color theme="0" tint="-0.499984740745262"/>
      </bottom>
      <diagonal/>
    </border>
    <border>
      <left/>
      <right style="thin">
        <color indexed="64"/>
      </right>
      <top style="thin">
        <color theme="0" tint="-0.499984740745262"/>
      </top>
      <bottom style="thin">
        <color theme="0" tint="-0.499984740745262"/>
      </bottom>
      <diagonal/>
    </border>
    <border>
      <left style="thin">
        <color indexed="64"/>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s>
  <cellStyleXfs count="363">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9" fontId="5" fillId="0" borderId="0" applyFon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6" fillId="0" borderId="0"/>
    <xf numFmtId="0" fontId="2" fillId="0" borderId="0" applyNumberFormat="0" applyFill="0" applyBorder="0" applyAlignment="0" applyProtection="0"/>
    <xf numFmtId="0" fontId="15" fillId="0" borderId="0" applyNumberFormat="0" applyFill="0" applyBorder="0" applyAlignment="0" applyProtection="0">
      <alignment vertical="top"/>
      <protection locked="0"/>
    </xf>
    <xf numFmtId="44" fontId="5" fillId="0" borderId="0" applyFont="0" applyFill="0" applyBorder="0" applyAlignment="0" applyProtection="0"/>
    <xf numFmtId="0" fontId="19" fillId="0" borderId="0"/>
  </cellStyleXfs>
  <cellXfs count="447">
    <xf numFmtId="0" fontId="0" fillId="0" borderId="0" xfId="0"/>
    <xf numFmtId="0" fontId="0" fillId="0" borderId="1" xfId="0" applyBorder="1"/>
    <xf numFmtId="0" fontId="0" fillId="0" borderId="2" xfId="0" applyBorder="1"/>
    <xf numFmtId="14" fontId="0" fillId="0" borderId="2" xfId="0" applyNumberFormat="1" applyBorder="1"/>
    <xf numFmtId="3" fontId="0" fillId="0" borderId="2" xfId="0" applyNumberFormat="1" applyBorder="1"/>
    <xf numFmtId="3" fontId="0" fillId="0" borderId="1" xfId="0" applyNumberFormat="1" applyBorder="1"/>
    <xf numFmtId="4" fontId="0" fillId="0" borderId="2" xfId="0" applyNumberFormat="1" applyBorder="1"/>
    <xf numFmtId="164" fontId="0" fillId="0" borderId="1" xfId="0" applyNumberFormat="1" applyBorder="1"/>
    <xf numFmtId="0" fontId="4" fillId="0" borderId="1" xfId="0" applyFont="1" applyBorder="1"/>
    <xf numFmtId="3" fontId="4" fillId="0" borderId="1" xfId="0" applyNumberFormat="1" applyFont="1" applyBorder="1"/>
    <xf numFmtId="3" fontId="4" fillId="0" borderId="10" xfId="0" applyNumberFormat="1" applyFont="1" applyBorder="1"/>
    <xf numFmtId="167" fontId="0" fillId="0" borderId="1" xfId="0" applyNumberFormat="1" applyBorder="1"/>
    <xf numFmtId="0" fontId="0" fillId="3" borderId="0" xfId="0" applyFill="1"/>
    <xf numFmtId="0" fontId="7" fillId="0" borderId="0" xfId="358" applyFont="1"/>
    <xf numFmtId="0" fontId="7" fillId="0" borderId="0" xfId="358" applyFont="1" applyAlignment="1">
      <alignment horizontal="center"/>
    </xf>
    <xf numFmtId="0" fontId="7" fillId="0" borderId="0" xfId="358" applyFont="1" applyAlignment="1">
      <alignment horizontal="left"/>
    </xf>
    <xf numFmtId="0" fontId="8" fillId="0" borderId="9" xfId="358" applyFont="1" applyBorder="1"/>
    <xf numFmtId="0" fontId="8" fillId="0" borderId="1" xfId="358" applyFont="1" applyBorder="1"/>
    <xf numFmtId="0" fontId="7" fillId="0" borderId="10" xfId="358" applyFont="1" applyBorder="1"/>
    <xf numFmtId="0" fontId="8" fillId="0" borderId="0" xfId="358" applyFont="1"/>
    <xf numFmtId="0" fontId="8" fillId="0" borderId="10" xfId="358" applyFont="1" applyBorder="1"/>
    <xf numFmtId="0" fontId="7" fillId="0" borderId="1" xfId="358" applyFont="1" applyBorder="1"/>
    <xf numFmtId="0" fontId="7" fillId="0" borderId="9" xfId="358" applyFont="1" applyBorder="1"/>
    <xf numFmtId="0" fontId="8" fillId="0" borderId="4" xfId="358" applyFont="1" applyBorder="1"/>
    <xf numFmtId="0" fontId="7" fillId="0" borderId="4" xfId="358" applyFont="1" applyBorder="1"/>
    <xf numFmtId="0" fontId="0" fillId="0" borderId="9" xfId="0" applyBorder="1"/>
    <xf numFmtId="0" fontId="8" fillId="4" borderId="5" xfId="0" applyFont="1" applyFill="1" applyBorder="1"/>
    <xf numFmtId="0" fontId="11" fillId="4" borderId="3" xfId="0" applyFont="1" applyFill="1" applyBorder="1"/>
    <xf numFmtId="0" fontId="11" fillId="4" borderId="6" xfId="0" applyFont="1" applyFill="1" applyBorder="1"/>
    <xf numFmtId="0" fontId="11" fillId="0" borderId="9" xfId="0" applyFont="1" applyBorder="1"/>
    <xf numFmtId="0" fontId="7" fillId="0" borderId="1" xfId="0" applyFont="1" applyBorder="1" applyAlignment="1">
      <alignment horizontal="center" wrapText="1"/>
    </xf>
    <xf numFmtId="0" fontId="7" fillId="0" borderId="10" xfId="0" applyFont="1" applyBorder="1" applyAlignment="1">
      <alignment horizontal="center" wrapText="1"/>
    </xf>
    <xf numFmtId="0" fontId="7" fillId="0" borderId="9" xfId="0" applyFont="1" applyBorder="1" applyAlignment="1">
      <alignment horizontal="center" wrapText="1"/>
    </xf>
    <xf numFmtId="0" fontId="7" fillId="0" borderId="9" xfId="0" applyFont="1" applyBorder="1"/>
    <xf numFmtId="169" fontId="11" fillId="0" borderId="1" xfId="0" applyNumberFormat="1" applyFont="1" applyBorder="1" applyAlignment="1">
      <alignment horizontal="center"/>
    </xf>
    <xf numFmtId="0" fontId="7" fillId="0" borderId="10" xfId="0" applyFont="1" applyBorder="1"/>
    <xf numFmtId="169" fontId="7" fillId="0" borderId="9" xfId="0" applyNumberFormat="1" applyFont="1" applyBorder="1" applyAlignment="1">
      <alignment horizontal="center"/>
    </xf>
    <xf numFmtId="0" fontId="7" fillId="0" borderId="0" xfId="358" quotePrefix="1" applyFont="1"/>
    <xf numFmtId="9" fontId="0" fillId="0" borderId="7" xfId="173" applyFont="1" applyBorder="1"/>
    <xf numFmtId="3" fontId="0" fillId="0" borderId="8" xfId="0" applyNumberFormat="1" applyBorder="1"/>
    <xf numFmtId="9" fontId="0" fillId="0" borderId="9" xfId="173" applyFont="1" applyBorder="1"/>
    <xf numFmtId="3" fontId="0" fillId="0" borderId="10" xfId="0" applyNumberFormat="1" applyBorder="1"/>
    <xf numFmtId="0" fontId="4" fillId="0" borderId="9" xfId="0" applyFont="1" applyBorder="1"/>
    <xf numFmtId="0" fontId="0" fillId="0" borderId="7" xfId="0" applyBorder="1"/>
    <xf numFmtId="0" fontId="0" fillId="0" borderId="8" xfId="0" applyBorder="1"/>
    <xf numFmtId="4" fontId="0" fillId="0" borderId="8" xfId="0" applyNumberFormat="1" applyBorder="1"/>
    <xf numFmtId="4" fontId="0" fillId="0" borderId="10" xfId="0" applyNumberFormat="1" applyBorder="1"/>
    <xf numFmtId="164" fontId="0" fillId="0" borderId="1" xfId="0" applyNumberFormat="1" applyBorder="1" applyAlignment="1">
      <alignment horizontal="right"/>
    </xf>
    <xf numFmtId="3" fontId="0" fillId="0" borderId="2" xfId="0" applyNumberFormat="1" applyBorder="1" applyAlignment="1">
      <alignment horizontal="center"/>
    </xf>
    <xf numFmtId="172" fontId="0" fillId="0" borderId="2" xfId="0" applyNumberFormat="1" applyBorder="1"/>
    <xf numFmtId="172" fontId="0" fillId="0" borderId="1" xfId="0" applyNumberFormat="1" applyBorder="1"/>
    <xf numFmtId="9" fontId="0" fillId="0" borderId="1" xfId="173" applyFont="1" applyFill="1" applyBorder="1" applyAlignment="1">
      <alignment horizontal="right"/>
    </xf>
    <xf numFmtId="9" fontId="0" fillId="0" borderId="1" xfId="173" applyFont="1" applyBorder="1" applyAlignment="1">
      <alignment horizontal="center"/>
    </xf>
    <xf numFmtId="0" fontId="2" fillId="0" borderId="0" xfId="359"/>
    <xf numFmtId="0" fontId="4" fillId="0" borderId="0" xfId="0" applyFont="1"/>
    <xf numFmtId="0" fontId="14" fillId="0" borderId="0" xfId="358" applyFont="1"/>
    <xf numFmtId="0" fontId="16" fillId="0" borderId="0" xfId="358" applyFont="1"/>
    <xf numFmtId="0" fontId="13" fillId="0" borderId="13" xfId="358" applyFont="1" applyBorder="1"/>
    <xf numFmtId="0" fontId="13" fillId="0" borderId="0" xfId="358" applyFont="1"/>
    <xf numFmtId="0" fontId="17" fillId="0" borderId="0" xfId="358" applyFont="1"/>
    <xf numFmtId="0" fontId="18" fillId="0" borderId="0" xfId="360" applyFont="1" applyAlignment="1" applyProtection="1"/>
    <xf numFmtId="0" fontId="4" fillId="3" borderId="0" xfId="0" applyFont="1" applyFill="1" applyAlignment="1">
      <alignment horizontal="left"/>
    </xf>
    <xf numFmtId="0" fontId="4" fillId="3" borderId="0" xfId="0" applyFont="1" applyFill="1"/>
    <xf numFmtId="0" fontId="17" fillId="0" borderId="0" xfId="358" applyFont="1" applyAlignment="1">
      <alignment horizontal="left" vertical="top" wrapText="1"/>
    </xf>
    <xf numFmtId="0" fontId="16" fillId="0" borderId="0" xfId="358" applyFont="1" applyAlignment="1">
      <alignment horizontal="left" vertical="top" wrapText="1"/>
    </xf>
    <xf numFmtId="0" fontId="2" fillId="0" borderId="10" xfId="359" applyBorder="1"/>
    <xf numFmtId="0" fontId="0" fillId="5" borderId="0" xfId="0" applyFill="1"/>
    <xf numFmtId="0" fontId="0" fillId="6" borderId="0" xfId="0" applyFill="1"/>
    <xf numFmtId="0" fontId="20" fillId="5" borderId="0" xfId="0" applyFont="1" applyFill="1"/>
    <xf numFmtId="0" fontId="20" fillId="7" borderId="0" xfId="0" applyFont="1" applyFill="1"/>
    <xf numFmtId="0" fontId="20" fillId="8" borderId="0" xfId="0" applyFont="1" applyFill="1"/>
    <xf numFmtId="0" fontId="20" fillId="6" borderId="0" xfId="0" applyFont="1" applyFill="1"/>
    <xf numFmtId="0" fontId="20" fillId="9" borderId="0" xfId="0" applyFont="1" applyFill="1"/>
    <xf numFmtId="0" fontId="22" fillId="7" borderId="0" xfId="0" applyFont="1" applyFill="1" applyAlignment="1">
      <alignment horizontal="center" vertical="center" wrapText="1"/>
    </xf>
    <xf numFmtId="0" fontId="22" fillId="9" borderId="0" xfId="0" applyFont="1" applyFill="1" applyAlignment="1">
      <alignment vertical="center" wrapText="1"/>
    </xf>
    <xf numFmtId="0" fontId="22" fillId="7" borderId="0" xfId="0" applyFont="1" applyFill="1" applyAlignment="1">
      <alignment vertical="center" wrapText="1"/>
    </xf>
    <xf numFmtId="0" fontId="22" fillId="5" borderId="0" xfId="0" applyFont="1" applyFill="1" applyAlignment="1">
      <alignment vertical="center" wrapText="1"/>
    </xf>
    <xf numFmtId="0" fontId="22" fillId="6" borderId="0" xfId="0" applyFont="1" applyFill="1" applyAlignment="1">
      <alignment vertical="center" wrapText="1"/>
    </xf>
    <xf numFmtId="0" fontId="24" fillId="7" borderId="0" xfId="0" applyFont="1" applyFill="1" applyAlignment="1">
      <alignment vertical="center" wrapText="1"/>
    </xf>
    <xf numFmtId="14" fontId="23" fillId="7" borderId="0" xfId="0" applyNumberFormat="1" applyFont="1" applyFill="1" applyAlignment="1">
      <alignment vertical="center" wrapText="1"/>
    </xf>
    <xf numFmtId="0" fontId="25" fillId="7" borderId="0" xfId="0" applyFont="1" applyFill="1" applyAlignment="1">
      <alignment horizontal="right" vertical="center" wrapText="1"/>
    </xf>
    <xf numFmtId="14" fontId="25" fillId="7" borderId="0" xfId="0" applyNumberFormat="1" applyFont="1" applyFill="1" applyAlignment="1">
      <alignment vertical="center" wrapText="1"/>
    </xf>
    <xf numFmtId="0" fontId="0" fillId="7" borderId="0" xfId="0" applyFill="1"/>
    <xf numFmtId="0" fontId="26" fillId="8" borderId="0" xfId="362" applyFont="1" applyFill="1" applyAlignment="1">
      <alignment horizontal="right"/>
    </xf>
    <xf numFmtId="0" fontId="27" fillId="8" borderId="0" xfId="0" applyFont="1" applyFill="1"/>
    <xf numFmtId="0" fontId="28" fillId="8" borderId="0" xfId="362" applyFont="1" applyFill="1"/>
    <xf numFmtId="0" fontId="29" fillId="8" borderId="0" xfId="362" applyFont="1" applyFill="1" applyAlignment="1">
      <alignment horizontal="right"/>
    </xf>
    <xf numFmtId="0" fontId="30" fillId="8" borderId="0" xfId="362" applyFont="1" applyFill="1" applyAlignment="1">
      <alignment horizontal="right"/>
    </xf>
    <xf numFmtId="0" fontId="31" fillId="8" borderId="0" xfId="362" applyFont="1" applyFill="1"/>
    <xf numFmtId="0" fontId="32" fillId="8" borderId="0" xfId="0" applyFont="1" applyFill="1" applyAlignment="1">
      <alignment vertical="top"/>
    </xf>
    <xf numFmtId="0" fontId="33" fillId="8" borderId="0" xfId="0" applyFont="1" applyFill="1"/>
    <xf numFmtId="0" fontId="34" fillId="8" borderId="0" xfId="362" applyFont="1" applyFill="1"/>
    <xf numFmtId="0" fontId="31" fillId="8" borderId="0" xfId="0" applyFont="1" applyFill="1"/>
    <xf numFmtId="0" fontId="31" fillId="8" borderId="0" xfId="362" applyFont="1" applyFill="1" applyAlignment="1">
      <alignment vertical="top"/>
    </xf>
    <xf numFmtId="0" fontId="34" fillId="8" borderId="0" xfId="362" applyFont="1" applyFill="1" applyAlignment="1">
      <alignment vertical="top"/>
    </xf>
    <xf numFmtId="0" fontId="35" fillId="8" borderId="0" xfId="362" applyFont="1" applyFill="1" applyAlignment="1">
      <alignment vertical="top"/>
    </xf>
    <xf numFmtId="0" fontId="35" fillId="8" borderId="0" xfId="362" applyFont="1" applyFill="1"/>
    <xf numFmtId="0" fontId="36" fillId="6" borderId="0" xfId="0" applyFont="1" applyFill="1" applyAlignment="1">
      <alignment horizontal="center"/>
    </xf>
    <xf numFmtId="0" fontId="40" fillId="13" borderId="0" xfId="0" applyFont="1" applyFill="1"/>
    <xf numFmtId="0" fontId="40" fillId="5" borderId="0" xfId="0" applyFont="1" applyFill="1"/>
    <xf numFmtId="0" fontId="41" fillId="7" borderId="0" xfId="0" applyFont="1" applyFill="1" applyAlignment="1">
      <alignment horizontal="center" vertical="center"/>
    </xf>
    <xf numFmtId="0" fontId="42" fillId="7" borderId="0" xfId="0" applyFont="1" applyFill="1" applyAlignment="1">
      <alignment horizontal="left" vertical="center" wrapText="1"/>
    </xf>
    <xf numFmtId="0" fontId="43" fillId="7" borderId="0" xfId="0" applyFont="1" applyFill="1" applyAlignment="1">
      <alignment horizontal="left" vertical="center" wrapText="1"/>
    </xf>
    <xf numFmtId="0" fontId="38" fillId="6" borderId="0" xfId="0" applyFont="1" applyFill="1"/>
    <xf numFmtId="0" fontId="41" fillId="7" borderId="0" xfId="0" applyFont="1" applyFill="1" applyAlignment="1">
      <alignment horizontal="center" vertical="center" wrapText="1"/>
    </xf>
    <xf numFmtId="0" fontId="44" fillId="7" borderId="0" xfId="0" applyFont="1" applyFill="1" applyAlignment="1">
      <alignment horizontal="left" vertical="center" wrapText="1"/>
    </xf>
    <xf numFmtId="0" fontId="45" fillId="7" borderId="0" xfId="0" applyFont="1" applyFill="1" applyAlignment="1">
      <alignment horizontal="center" vertical="center" wrapText="1"/>
    </xf>
    <xf numFmtId="0" fontId="47" fillId="7" borderId="0" xfId="0" applyFont="1" applyFill="1" applyAlignment="1">
      <alignment vertical="center"/>
    </xf>
    <xf numFmtId="0" fontId="47" fillId="7" borderId="0" xfId="0" applyFont="1" applyFill="1" applyAlignment="1">
      <alignment horizontal="right" vertical="center" wrapText="1"/>
    </xf>
    <xf numFmtId="0" fontId="48" fillId="7" borderId="0" xfId="0" applyFont="1" applyFill="1" applyAlignment="1">
      <alignment horizontal="left" vertical="center" wrapText="1"/>
    </xf>
    <xf numFmtId="165" fontId="47" fillId="13" borderId="0" xfId="0" applyNumberFormat="1" applyFont="1" applyFill="1"/>
    <xf numFmtId="0" fontId="47" fillId="7" borderId="0" xfId="0" applyFont="1" applyFill="1" applyAlignment="1">
      <alignment horizontal="center" vertical="center"/>
    </xf>
    <xf numFmtId="0" fontId="47" fillId="7" borderId="0" xfId="0" applyFont="1" applyFill="1"/>
    <xf numFmtId="0" fontId="53" fillId="12" borderId="0" xfId="0" applyFont="1" applyFill="1"/>
    <xf numFmtId="0" fontId="12" fillId="12" borderId="0" xfId="0" applyFont="1" applyFill="1"/>
    <xf numFmtId="0" fontId="51" fillId="15" borderId="0" xfId="0" applyFont="1" applyFill="1" applyAlignment="1">
      <alignment horizontal="center"/>
    </xf>
    <xf numFmtId="0" fontId="52" fillId="15" borderId="0" xfId="0" applyFont="1" applyFill="1" applyAlignment="1">
      <alignment horizontal="left"/>
    </xf>
    <xf numFmtId="0" fontId="51" fillId="5" borderId="0" xfId="0" applyFont="1" applyFill="1" applyAlignment="1">
      <alignment horizontal="center"/>
    </xf>
    <xf numFmtId="0" fontId="4" fillId="7" borderId="0" xfId="0" applyFont="1" applyFill="1" applyAlignment="1">
      <alignment horizontal="center" vertical="center" wrapText="1"/>
    </xf>
    <xf numFmtId="0" fontId="4" fillId="7" borderId="0" xfId="0" applyFont="1" applyFill="1"/>
    <xf numFmtId="0" fontId="4" fillId="7" borderId="0" xfId="0" applyFont="1" applyFill="1" applyAlignment="1">
      <alignment horizontal="left"/>
    </xf>
    <xf numFmtId="0" fontId="0" fillId="7" borderId="0" xfId="0" applyFill="1" applyAlignment="1">
      <alignment horizontal="center"/>
    </xf>
    <xf numFmtId="1" fontId="41" fillId="7" borderId="0" xfId="0" applyNumberFormat="1" applyFont="1" applyFill="1" applyAlignment="1">
      <alignment horizontal="center"/>
    </xf>
    <xf numFmtId="3" fontId="0" fillId="7" borderId="0" xfId="0" applyNumberFormat="1" applyFill="1" applyAlignment="1">
      <alignment horizontal="center"/>
    </xf>
    <xf numFmtId="0" fontId="4" fillId="7" borderId="0" xfId="0" applyFont="1" applyFill="1" applyAlignment="1">
      <alignment horizontal="center"/>
    </xf>
    <xf numFmtId="1" fontId="0" fillId="7" borderId="0" xfId="0" applyNumberFormat="1" applyFill="1" applyAlignment="1">
      <alignment horizontal="center"/>
    </xf>
    <xf numFmtId="0" fontId="54" fillId="2" borderId="0" xfId="0" applyFont="1" applyFill="1" applyAlignment="1">
      <alignment horizontal="center" vertical="center" wrapText="1"/>
    </xf>
    <xf numFmtId="0" fontId="54" fillId="7" borderId="0" xfId="0" applyFont="1" applyFill="1" applyAlignment="1">
      <alignment horizontal="center" vertical="center" wrapText="1"/>
    </xf>
    <xf numFmtId="3" fontId="0" fillId="6" borderId="0" xfId="0" applyNumberFormat="1" applyFill="1" applyAlignment="1">
      <alignment horizontal="center"/>
    </xf>
    <xf numFmtId="173" fontId="47" fillId="13" borderId="0" xfId="0" applyNumberFormat="1" applyFont="1" applyFill="1"/>
    <xf numFmtId="0" fontId="4" fillId="17" borderId="0" xfId="0" applyFont="1" applyFill="1" applyAlignment="1">
      <alignment horizontal="right"/>
    </xf>
    <xf numFmtId="0" fontId="4" fillId="0" borderId="0" xfId="0" applyFont="1" applyAlignment="1">
      <alignment horizontal="right"/>
    </xf>
    <xf numFmtId="1" fontId="0" fillId="6" borderId="0" xfId="0" applyNumberFormat="1" applyFill="1" applyAlignment="1">
      <alignment horizontal="center"/>
    </xf>
    <xf numFmtId="0" fontId="50" fillId="7" borderId="0" xfId="0" applyFont="1" applyFill="1"/>
    <xf numFmtId="0" fontId="60" fillId="13" borderId="0" xfId="0" applyFont="1" applyFill="1"/>
    <xf numFmtId="0" fontId="39" fillId="14" borderId="0" xfId="0" applyFont="1" applyFill="1"/>
    <xf numFmtId="0" fontId="0" fillId="5" borderId="0" xfId="0" applyFill="1" applyAlignment="1">
      <alignment horizontal="center"/>
    </xf>
    <xf numFmtId="0" fontId="0" fillId="5" borderId="0" xfId="0" applyFill="1" applyAlignment="1">
      <alignment horizontal="left"/>
    </xf>
    <xf numFmtId="165" fontId="47" fillId="7" borderId="0" xfId="0" applyNumberFormat="1" applyFont="1" applyFill="1"/>
    <xf numFmtId="0" fontId="62" fillId="7" borderId="0" xfId="0" applyFont="1" applyFill="1" applyAlignment="1">
      <alignment horizontal="left" vertical="center"/>
    </xf>
    <xf numFmtId="0" fontId="50" fillId="7" borderId="0" xfId="0" applyFont="1" applyFill="1" applyAlignment="1">
      <alignment horizontal="left" vertical="center" wrapText="1"/>
    </xf>
    <xf numFmtId="0" fontId="0" fillId="4" borderId="0" xfId="0" applyFill="1"/>
    <xf numFmtId="0" fontId="63" fillId="19" borderId="0" xfId="0" applyFont="1" applyFill="1"/>
    <xf numFmtId="166" fontId="0" fillId="13" borderId="1" xfId="0" applyNumberFormat="1" applyFill="1" applyBorder="1" applyAlignment="1">
      <alignment horizontal="center"/>
    </xf>
    <xf numFmtId="0" fontId="4" fillId="0" borderId="2" xfId="0" applyFont="1" applyBorder="1"/>
    <xf numFmtId="14" fontId="0" fillId="13" borderId="2" xfId="0" applyNumberFormat="1" applyFill="1" applyBorder="1"/>
    <xf numFmtId="14" fontId="0" fillId="13" borderId="1" xfId="0" applyNumberFormat="1" applyFill="1" applyBorder="1"/>
    <xf numFmtId="0" fontId="61" fillId="19" borderId="0" xfId="0" applyFont="1" applyFill="1"/>
    <xf numFmtId="0" fontId="0" fillId="19" borderId="0" xfId="0" applyFill="1"/>
    <xf numFmtId="0" fontId="61" fillId="22" borderId="0" xfId="0" applyFont="1" applyFill="1"/>
    <xf numFmtId="0" fontId="0" fillId="22" borderId="0" xfId="0" applyFill="1"/>
    <xf numFmtId="0" fontId="55" fillId="6" borderId="0" xfId="0" applyFont="1" applyFill="1"/>
    <xf numFmtId="0" fontId="0" fillId="7" borderId="0" xfId="0" applyFill="1" applyAlignment="1">
      <alignment horizontal="center" vertical="center"/>
    </xf>
    <xf numFmtId="0" fontId="0" fillId="7" borderId="3" xfId="0" applyFill="1" applyBorder="1" applyAlignment="1">
      <alignment horizontal="center" vertical="center"/>
    </xf>
    <xf numFmtId="0" fontId="0" fillId="7" borderId="1" xfId="0" applyFill="1" applyBorder="1" applyAlignment="1">
      <alignment horizontal="center" vertical="center"/>
    </xf>
    <xf numFmtId="3" fontId="0" fillId="13" borderId="2" xfId="0" applyNumberFormat="1" applyFill="1" applyBorder="1"/>
    <xf numFmtId="3" fontId="0" fillId="13" borderId="1" xfId="0" applyNumberFormat="1" applyFill="1" applyBorder="1"/>
    <xf numFmtId="4" fontId="0" fillId="13" borderId="2" xfId="0" applyNumberFormat="1" applyFill="1" applyBorder="1"/>
    <xf numFmtId="4" fontId="0" fillId="13" borderId="1" xfId="0" applyNumberFormat="1" applyFill="1" applyBorder="1"/>
    <xf numFmtId="0" fontId="0" fillId="6" borderId="0" xfId="0" applyFill="1" applyAlignment="1">
      <alignment horizontal="center" vertical="center" wrapText="1"/>
    </xf>
    <xf numFmtId="0" fontId="0" fillId="6" borderId="0" xfId="0" applyFill="1" applyAlignment="1">
      <alignment horizontal="center"/>
    </xf>
    <xf numFmtId="0" fontId="61" fillId="21" borderId="2" xfId="0" applyFont="1" applyFill="1" applyBorder="1"/>
    <xf numFmtId="0" fontId="0" fillId="21" borderId="2" xfId="0" applyFill="1" applyBorder="1"/>
    <xf numFmtId="0" fontId="61" fillId="19" borderId="2" xfId="0" applyFont="1" applyFill="1" applyBorder="1"/>
    <xf numFmtId="0" fontId="0" fillId="19" borderId="2" xfId="0" applyFill="1" applyBorder="1"/>
    <xf numFmtId="0" fontId="0" fillId="20" borderId="1" xfId="0" applyFill="1" applyBorder="1"/>
    <xf numFmtId="0" fontId="0" fillId="20" borderId="1" xfId="0" quotePrefix="1" applyFill="1" applyBorder="1"/>
    <xf numFmtId="0" fontId="0" fillId="0" borderId="1" xfId="0" applyBorder="1" applyAlignment="1">
      <alignment horizontal="right"/>
    </xf>
    <xf numFmtId="175" fontId="0" fillId="0" borderId="1" xfId="0" applyNumberFormat="1" applyBorder="1" applyAlignment="1">
      <alignment horizontal="center"/>
    </xf>
    <xf numFmtId="0" fontId="55" fillId="6" borderId="0" xfId="0" applyFont="1" applyFill="1" applyAlignment="1">
      <alignment horizontal="left"/>
    </xf>
    <xf numFmtId="0" fontId="4" fillId="7" borderId="1" xfId="0" applyFont="1" applyFill="1" applyBorder="1"/>
    <xf numFmtId="172" fontId="0" fillId="7" borderId="1" xfId="0" applyNumberFormat="1" applyFill="1" applyBorder="1"/>
    <xf numFmtId="3" fontId="0" fillId="7" borderId="1" xfId="0" applyNumberFormat="1" applyFill="1" applyBorder="1"/>
    <xf numFmtId="3" fontId="0" fillId="7" borderId="2" xfId="0" applyNumberFormat="1" applyFill="1" applyBorder="1" applyAlignment="1">
      <alignment horizontal="center"/>
    </xf>
    <xf numFmtId="3" fontId="0" fillId="7" borderId="10" xfId="0" applyNumberFormat="1" applyFill="1" applyBorder="1"/>
    <xf numFmtId="0" fontId="0" fillId="7" borderId="3" xfId="0" applyFill="1" applyBorder="1"/>
    <xf numFmtId="9" fontId="0" fillId="7" borderId="3" xfId="173" applyFont="1" applyFill="1" applyBorder="1" applyAlignment="1">
      <alignment horizontal="right"/>
    </xf>
    <xf numFmtId="1" fontId="4" fillId="7" borderId="5" xfId="0" applyNumberFormat="1" applyFont="1" applyFill="1" applyBorder="1"/>
    <xf numFmtId="3" fontId="4" fillId="7" borderId="3" xfId="0" applyNumberFormat="1" applyFont="1" applyFill="1" applyBorder="1"/>
    <xf numFmtId="9" fontId="0" fillId="15" borderId="7" xfId="173" applyFont="1" applyFill="1" applyBorder="1"/>
    <xf numFmtId="3" fontId="0" fillId="15" borderId="2" xfId="0" applyNumberFormat="1" applyFill="1" applyBorder="1"/>
    <xf numFmtId="9" fontId="0" fillId="15" borderId="9" xfId="173" applyFont="1" applyFill="1" applyBorder="1"/>
    <xf numFmtId="3" fontId="0" fillId="15" borderId="1" xfId="0" applyNumberFormat="1" applyFill="1" applyBorder="1"/>
    <xf numFmtId="0" fontId="64" fillId="14" borderId="11" xfId="0" applyFont="1" applyFill="1" applyBorder="1" applyAlignment="1">
      <alignment horizontal="center" vertical="center" wrapText="1"/>
    </xf>
    <xf numFmtId="0" fontId="64" fillId="14" borderId="0" xfId="0" applyFont="1" applyFill="1" applyAlignment="1">
      <alignment horizontal="center" vertical="center" wrapText="1"/>
    </xf>
    <xf numFmtId="9" fontId="0" fillId="14" borderId="7" xfId="173" applyFont="1" applyFill="1" applyBorder="1" applyAlignment="1">
      <alignment horizontal="center"/>
    </xf>
    <xf numFmtId="0" fontId="0" fillId="14" borderId="2" xfId="0" applyFill="1" applyBorder="1" applyAlignment="1">
      <alignment horizontal="center"/>
    </xf>
    <xf numFmtId="0" fontId="59" fillId="6" borderId="0" xfId="0" applyFont="1" applyFill="1"/>
    <xf numFmtId="0" fontId="0" fillId="10" borderId="0" xfId="0" applyFill="1" applyAlignment="1">
      <alignment horizontal="center" vertical="center" wrapText="1"/>
    </xf>
    <xf numFmtId="0" fontId="0" fillId="10" borderId="12" xfId="0" applyFill="1" applyBorder="1" applyAlignment="1">
      <alignment horizontal="center" vertical="center" wrapText="1"/>
    </xf>
    <xf numFmtId="0" fontId="0" fillId="10" borderId="2" xfId="0" applyFill="1" applyBorder="1" applyAlignment="1">
      <alignment horizontal="center"/>
    </xf>
    <xf numFmtId="14" fontId="0" fillId="10" borderId="2" xfId="0" applyNumberFormat="1" applyFill="1" applyBorder="1" applyAlignment="1">
      <alignment horizontal="center"/>
    </xf>
    <xf numFmtId="0" fontId="0" fillId="10" borderId="8" xfId="0" applyFill="1" applyBorder="1" applyAlignment="1">
      <alignment horizontal="center"/>
    </xf>
    <xf numFmtId="0" fontId="0" fillId="14" borderId="0" xfId="0" applyFill="1" applyAlignment="1">
      <alignment horizontal="center" vertical="center" wrapText="1"/>
    </xf>
    <xf numFmtId="0" fontId="0" fillId="10" borderId="0" xfId="0" applyFill="1" applyAlignment="1">
      <alignment horizontal="center"/>
    </xf>
    <xf numFmtId="14" fontId="0" fillId="10" borderId="0" xfId="0" applyNumberFormat="1" applyFill="1" applyAlignment="1">
      <alignment horizontal="center"/>
    </xf>
    <xf numFmtId="0" fontId="0" fillId="10" borderId="0" xfId="0" applyFill="1" applyAlignment="1">
      <alignment horizontal="center" vertical="center"/>
    </xf>
    <xf numFmtId="9" fontId="0" fillId="14" borderId="0" xfId="173" applyFont="1" applyFill="1" applyBorder="1" applyAlignment="1">
      <alignment horizontal="center"/>
    </xf>
    <xf numFmtId="0" fontId="0" fillId="14" borderId="0" xfId="0" applyFill="1" applyAlignment="1">
      <alignment horizontal="center"/>
    </xf>
    <xf numFmtId="0" fontId="0" fillId="0" borderId="2" xfId="0" applyBorder="1" applyAlignment="1">
      <alignment horizontal="right"/>
    </xf>
    <xf numFmtId="0" fontId="0" fillId="13" borderId="0" xfId="0" applyFill="1" applyAlignment="1">
      <alignment horizontal="left"/>
    </xf>
    <xf numFmtId="0" fontId="0" fillId="13" borderId="1" xfId="0" applyFill="1" applyBorder="1"/>
    <xf numFmtId="0" fontId="66" fillId="19" borderId="0" xfId="0" applyFont="1" applyFill="1" applyAlignment="1">
      <alignment horizontal="left" vertical="center"/>
    </xf>
    <xf numFmtId="0" fontId="67" fillId="19" borderId="0" xfId="0" applyFont="1" applyFill="1" applyAlignment="1">
      <alignment vertical="center"/>
    </xf>
    <xf numFmtId="0" fontId="66" fillId="19" borderId="0" xfId="0" applyFont="1" applyFill="1" applyAlignment="1">
      <alignment vertical="center"/>
    </xf>
    <xf numFmtId="0" fontId="4" fillId="4" borderId="0" xfId="0" applyFont="1" applyFill="1"/>
    <xf numFmtId="0" fontId="66" fillId="19" borderId="0" xfId="0" quotePrefix="1" applyFont="1" applyFill="1" applyAlignment="1">
      <alignment horizontal="left" vertical="center"/>
    </xf>
    <xf numFmtId="0" fontId="58" fillId="7" borderId="0" xfId="0" applyFont="1" applyFill="1" applyAlignment="1">
      <alignment horizontal="center" vertical="center"/>
    </xf>
    <xf numFmtId="14" fontId="47" fillId="7" borderId="0" xfId="0" applyNumberFormat="1" applyFont="1" applyFill="1"/>
    <xf numFmtId="0" fontId="69" fillId="5" borderId="0" xfId="0" applyFont="1" applyFill="1"/>
    <xf numFmtId="0" fontId="70" fillId="7" borderId="0" xfId="0" applyFont="1" applyFill="1" applyAlignment="1">
      <alignment horizontal="center" vertical="center"/>
    </xf>
    <xf numFmtId="0" fontId="69" fillId="23" borderId="0" xfId="0" applyFont="1" applyFill="1" applyAlignment="1">
      <alignment horizontal="center" vertical="center"/>
    </xf>
    <xf numFmtId="0" fontId="69" fillId="7" borderId="0" xfId="0" applyFont="1" applyFill="1"/>
    <xf numFmtId="0" fontId="69" fillId="16" borderId="0" xfId="0" applyFont="1" applyFill="1"/>
    <xf numFmtId="0" fontId="71" fillId="6" borderId="0" xfId="0" applyFont="1" applyFill="1"/>
    <xf numFmtId="0" fontId="69" fillId="7" borderId="0" xfId="0" applyFont="1" applyFill="1" applyAlignment="1">
      <alignment horizontal="center" vertical="center"/>
    </xf>
    <xf numFmtId="0" fontId="69" fillId="7" borderId="0" xfId="0" applyFont="1" applyFill="1" applyAlignment="1">
      <alignment horizontal="right" vertical="center" wrapText="1"/>
    </xf>
    <xf numFmtId="0" fontId="69" fillId="23" borderId="0" xfId="0" applyFont="1" applyFill="1" applyAlignment="1">
      <alignment horizontal="center" vertical="center" wrapText="1"/>
    </xf>
    <xf numFmtId="0" fontId="69" fillId="7" borderId="0" xfId="0" applyFont="1" applyFill="1" applyAlignment="1">
      <alignment horizontal="center" vertical="center" wrapText="1"/>
    </xf>
    <xf numFmtId="0" fontId="69" fillId="23" borderId="0" xfId="0" applyFont="1" applyFill="1" applyAlignment="1" applyProtection="1">
      <alignment horizontal="center" vertical="center" wrapText="1"/>
      <protection locked="0"/>
    </xf>
    <xf numFmtId="0" fontId="69" fillId="7" borderId="0" xfId="0" applyFont="1" applyFill="1" applyAlignment="1" applyProtection="1">
      <alignment horizontal="center" vertical="center" wrapText="1"/>
      <protection locked="0"/>
    </xf>
    <xf numFmtId="165" fontId="69" fillId="7" borderId="0" xfId="0" applyNumberFormat="1" applyFont="1" applyFill="1"/>
    <xf numFmtId="0" fontId="71" fillId="7" borderId="0" xfId="0" applyFont="1" applyFill="1"/>
    <xf numFmtId="14" fontId="69" fillId="7" borderId="0" xfId="0" applyNumberFormat="1" applyFont="1" applyFill="1" applyAlignment="1">
      <alignment horizontal="left"/>
    </xf>
    <xf numFmtId="0" fontId="58" fillId="14" borderId="0" xfId="0" applyFont="1" applyFill="1" applyAlignment="1">
      <alignment horizontal="center" vertical="center"/>
    </xf>
    <xf numFmtId="0" fontId="69" fillId="7" borderId="0" xfId="0" applyFont="1" applyFill="1" applyAlignment="1">
      <alignment horizontal="left" wrapText="1"/>
    </xf>
    <xf numFmtId="0" fontId="70" fillId="7" borderId="0" xfId="0" applyFont="1" applyFill="1" applyAlignment="1">
      <alignment horizontal="left" vertical="center"/>
    </xf>
    <xf numFmtId="0" fontId="69" fillId="7" borderId="0" xfId="0" applyFont="1" applyFill="1" applyAlignment="1">
      <alignment horizontal="left"/>
    </xf>
    <xf numFmtId="165" fontId="69" fillId="7" borderId="0" xfId="0" applyNumberFormat="1" applyFont="1" applyFill="1" applyAlignment="1">
      <alignment horizontal="left"/>
    </xf>
    <xf numFmtId="173" fontId="69" fillId="7" borderId="0" xfId="0" applyNumberFormat="1" applyFont="1" applyFill="1" applyAlignment="1">
      <alignment horizontal="left"/>
    </xf>
    <xf numFmtId="0" fontId="58" fillId="23" borderId="0" xfId="0" applyFont="1" applyFill="1" applyAlignment="1">
      <alignment horizontal="center" vertical="center"/>
    </xf>
    <xf numFmtId="0" fontId="73" fillId="0" borderId="0" xfId="0" applyFont="1" applyAlignment="1">
      <alignment horizontal="left"/>
    </xf>
    <xf numFmtId="1" fontId="0" fillId="7" borderId="0" xfId="0" applyNumberFormat="1" applyFill="1" applyAlignment="1">
      <alignment horizontal="center" wrapText="1"/>
    </xf>
    <xf numFmtId="0" fontId="41" fillId="7" borderId="0" xfId="0" applyFont="1" applyFill="1" applyAlignment="1">
      <alignment horizontal="right"/>
    </xf>
    <xf numFmtId="1" fontId="69" fillId="7" borderId="0" xfId="0" applyNumberFormat="1" applyFont="1" applyFill="1" applyAlignment="1">
      <alignment horizontal="left"/>
    </xf>
    <xf numFmtId="1" fontId="69" fillId="7" borderId="0" xfId="0" applyNumberFormat="1" applyFont="1" applyFill="1" applyAlignment="1">
      <alignment horizontal="center"/>
    </xf>
    <xf numFmtId="9" fontId="64" fillId="7" borderId="0" xfId="173" applyFont="1" applyFill="1" applyBorder="1" applyAlignment="1">
      <alignment horizontal="center" vertical="center"/>
    </xf>
    <xf numFmtId="1" fontId="41" fillId="7" borderId="0" xfId="0" applyNumberFormat="1" applyFont="1" applyFill="1" applyAlignment="1">
      <alignment horizontal="left"/>
    </xf>
    <xf numFmtId="1" fontId="4" fillId="7" borderId="0" xfId="0" applyNumberFormat="1" applyFont="1" applyFill="1" applyAlignment="1">
      <alignment horizontal="center"/>
    </xf>
    <xf numFmtId="0" fontId="74" fillId="7" borderId="0" xfId="0" applyFont="1" applyFill="1"/>
    <xf numFmtId="1" fontId="58" fillId="7" borderId="0" xfId="0" applyNumberFormat="1" applyFont="1" applyFill="1" applyAlignment="1">
      <alignment horizontal="left"/>
    </xf>
    <xf numFmtId="1" fontId="75" fillId="7" borderId="0" xfId="0" applyNumberFormat="1" applyFont="1" applyFill="1" applyAlignment="1">
      <alignment horizontal="center"/>
    </xf>
    <xf numFmtId="1" fontId="58" fillId="7" borderId="0" xfId="0" applyNumberFormat="1" applyFont="1" applyFill="1" applyAlignment="1">
      <alignment horizontal="center"/>
    </xf>
    <xf numFmtId="0" fontId="76" fillId="7" borderId="0" xfId="0" applyFont="1" applyFill="1"/>
    <xf numFmtId="0" fontId="77" fillId="6" borderId="0" xfId="0" applyFont="1" applyFill="1"/>
    <xf numFmtId="0" fontId="64" fillId="6" borderId="0" xfId="0" applyFont="1" applyFill="1"/>
    <xf numFmtId="0" fontId="78" fillId="6" borderId="0" xfId="0" applyFont="1" applyFill="1"/>
    <xf numFmtId="0" fontId="79" fillId="6" borderId="0" xfId="0" applyFont="1" applyFill="1"/>
    <xf numFmtId="0" fontId="68" fillId="6" borderId="0" xfId="0" applyFont="1" applyFill="1" applyAlignment="1">
      <alignment horizontal="center" wrapText="1"/>
    </xf>
    <xf numFmtId="0" fontId="68" fillId="6" borderId="0" xfId="0" applyFont="1" applyFill="1"/>
    <xf numFmtId="0" fontId="41" fillId="3" borderId="0" xfId="0" applyFont="1" applyFill="1" applyAlignment="1">
      <alignment horizontal="left"/>
    </xf>
    <xf numFmtId="0" fontId="41" fillId="3" borderId="0" xfId="0" applyFont="1" applyFill="1"/>
    <xf numFmtId="0" fontId="12" fillId="6" borderId="0" xfId="0" applyFont="1" applyFill="1"/>
    <xf numFmtId="0" fontId="29" fillId="8" borderId="0" xfId="362" applyFont="1" applyFill="1" applyAlignment="1">
      <alignment horizontal="right" vertical="top" wrapText="1"/>
    </xf>
    <xf numFmtId="1" fontId="58" fillId="7" borderId="0" xfId="0" applyNumberFormat="1" applyFont="1" applyFill="1" applyAlignment="1">
      <alignment horizontal="left" wrapText="1"/>
    </xf>
    <xf numFmtId="170" fontId="41" fillId="7" borderId="2" xfId="0" applyNumberFormat="1" applyFont="1" applyFill="1" applyBorder="1" applyAlignment="1">
      <alignment horizontal="center"/>
    </xf>
    <xf numFmtId="0" fontId="82" fillId="7" borderId="0" xfId="0" applyFont="1" applyFill="1" applyAlignment="1">
      <alignment vertical="center"/>
    </xf>
    <xf numFmtId="0" fontId="82" fillId="7" borderId="0" xfId="0" applyFont="1" applyFill="1" applyAlignment="1">
      <alignment vertical="center" wrapText="1"/>
    </xf>
    <xf numFmtId="9" fontId="16" fillId="0" borderId="0" xfId="173" applyFont="1" applyAlignment="1">
      <alignment horizontal="left" vertical="top" wrapText="1"/>
    </xf>
    <xf numFmtId="9" fontId="16" fillId="0" borderId="0" xfId="173" applyFont="1"/>
    <xf numFmtId="0" fontId="32" fillId="0" borderId="0" xfId="0" applyFont="1" applyAlignment="1">
      <alignment vertical="top"/>
    </xf>
    <xf numFmtId="0" fontId="32" fillId="11" borderId="20" xfId="0" applyFont="1" applyFill="1" applyBorder="1" applyAlignment="1">
      <alignment vertical="top"/>
    </xf>
    <xf numFmtId="0" fontId="32" fillId="14" borderId="20" xfId="0" applyFont="1" applyFill="1" applyBorder="1" applyAlignment="1">
      <alignment vertical="top"/>
    </xf>
    <xf numFmtId="0" fontId="32" fillId="10" borderId="21" xfId="0" applyFont="1" applyFill="1" applyBorder="1" applyAlignment="1">
      <alignment vertical="top"/>
    </xf>
    <xf numFmtId="0" fontId="17" fillId="0" borderId="0" xfId="358" applyFont="1" applyAlignment="1">
      <alignment vertical="top" wrapText="1"/>
    </xf>
    <xf numFmtId="9" fontId="16" fillId="0" borderId="0" xfId="173" applyFont="1" applyAlignment="1">
      <alignment vertical="top" wrapText="1"/>
    </xf>
    <xf numFmtId="0" fontId="16" fillId="0" borderId="0" xfId="358" applyFont="1" applyAlignment="1">
      <alignment vertical="top" wrapText="1"/>
    </xf>
    <xf numFmtId="0" fontId="16" fillId="0" borderId="0" xfId="358" applyFont="1" applyAlignment="1">
      <alignment horizontal="left" vertical="top"/>
    </xf>
    <xf numFmtId="164" fontId="0" fillId="0" borderId="1" xfId="0" applyNumberFormat="1" applyBorder="1" applyAlignment="1">
      <alignment horizontal="left"/>
    </xf>
    <xf numFmtId="174" fontId="47" fillId="7" borderId="0" xfId="0" applyNumberFormat="1" applyFont="1" applyFill="1" applyAlignment="1">
      <alignment vertical="center"/>
    </xf>
    <xf numFmtId="0" fontId="7" fillId="2" borderId="4" xfId="358" applyFont="1" applyFill="1" applyBorder="1" applyProtection="1">
      <protection locked="0"/>
    </xf>
    <xf numFmtId="0" fontId="7" fillId="2" borderId="9" xfId="0" applyFont="1" applyFill="1" applyBorder="1" applyProtection="1">
      <protection locked="0"/>
    </xf>
    <xf numFmtId="169" fontId="7" fillId="2" borderId="1" xfId="0" applyNumberFormat="1" applyFont="1" applyFill="1" applyBorder="1" applyAlignment="1" applyProtection="1">
      <alignment horizontal="center"/>
      <protection locked="0"/>
    </xf>
    <xf numFmtId="169" fontId="7" fillId="2" borderId="9" xfId="0" applyNumberFormat="1" applyFont="1" applyFill="1" applyBorder="1" applyAlignment="1" applyProtection="1">
      <alignment horizontal="center"/>
      <protection locked="0"/>
    </xf>
    <xf numFmtId="49" fontId="47" fillId="13" borderId="0" xfId="0" applyNumberFormat="1" applyFont="1" applyFill="1" applyAlignment="1">
      <alignment vertical="center"/>
    </xf>
    <xf numFmtId="49" fontId="47" fillId="7" borderId="0" xfId="0" applyNumberFormat="1" applyFont="1" applyFill="1" applyAlignment="1">
      <alignment vertical="center"/>
    </xf>
    <xf numFmtId="49" fontId="49" fillId="13" borderId="0" xfId="0" applyNumberFormat="1" applyFont="1" applyFill="1" applyAlignment="1">
      <alignment horizontal="center" vertical="center" wrapText="1"/>
    </xf>
    <xf numFmtId="49" fontId="47" fillId="7" borderId="0" xfId="0" applyNumberFormat="1" applyFont="1" applyFill="1"/>
    <xf numFmtId="49" fontId="43" fillId="20" borderId="0" xfId="0" applyNumberFormat="1" applyFont="1" applyFill="1" applyAlignment="1">
      <alignment horizontal="left" vertical="center" wrapText="1"/>
    </xf>
    <xf numFmtId="49" fontId="43" fillId="7" borderId="0" xfId="0" applyNumberFormat="1" applyFont="1" applyFill="1" applyAlignment="1">
      <alignment horizontal="left" vertical="center" wrapText="1"/>
    </xf>
    <xf numFmtId="49" fontId="49" fillId="7" borderId="0" xfId="0" applyNumberFormat="1" applyFont="1" applyFill="1" applyAlignment="1">
      <alignment horizontal="right" vertical="center" wrapText="1"/>
    </xf>
    <xf numFmtId="49" fontId="47" fillId="7" borderId="0" xfId="0" applyNumberFormat="1" applyFont="1" applyFill="1" applyAlignment="1">
      <alignment horizontal="center" vertical="center"/>
    </xf>
    <xf numFmtId="49" fontId="49" fillId="7" borderId="0" xfId="0" applyNumberFormat="1" applyFont="1" applyFill="1"/>
    <xf numFmtId="0" fontId="31" fillId="7" borderId="0" xfId="0" applyFont="1" applyFill="1" applyAlignment="1">
      <alignment horizontal="center" vertical="center"/>
    </xf>
    <xf numFmtId="0" fontId="31" fillId="7" borderId="17" xfId="0" applyFont="1" applyFill="1" applyBorder="1" applyAlignment="1">
      <alignment horizontal="left"/>
    </xf>
    <xf numFmtId="0" fontId="32" fillId="8" borderId="0" xfId="362" applyFont="1" applyFill="1"/>
    <xf numFmtId="0" fontId="31" fillId="6" borderId="0" xfId="0" applyFont="1" applyFill="1"/>
    <xf numFmtId="0" fontId="31" fillId="5" borderId="0" xfId="0" applyFont="1" applyFill="1"/>
    <xf numFmtId="0" fontId="31" fillId="13" borderId="0" xfId="0" applyFont="1" applyFill="1" applyAlignment="1">
      <alignment horizontal="center" vertical="center"/>
    </xf>
    <xf numFmtId="0" fontId="31" fillId="7" borderId="0" xfId="0" applyFont="1" applyFill="1" applyAlignment="1">
      <alignment horizontal="right" vertical="center" wrapText="1"/>
    </xf>
    <xf numFmtId="0" fontId="31" fillId="7" borderId="0" xfId="0" applyFont="1" applyFill="1" applyAlignment="1" applyProtection="1">
      <alignment horizontal="center" vertical="center"/>
      <protection locked="0"/>
    </xf>
    <xf numFmtId="0" fontId="31" fillId="7" borderId="0" xfId="0" applyFont="1" applyFill="1" applyAlignment="1">
      <alignment vertical="center"/>
    </xf>
    <xf numFmtId="0" fontId="31" fillId="7" borderId="0" xfId="0" applyFont="1" applyFill="1" applyAlignment="1">
      <alignment horizontal="center" vertical="center" wrapText="1"/>
    </xf>
    <xf numFmtId="0" fontId="31" fillId="7" borderId="0" xfId="0" applyFont="1" applyFill="1" applyAlignment="1" applyProtection="1">
      <alignment horizontal="center" vertical="center" wrapText="1"/>
      <protection locked="0"/>
    </xf>
    <xf numFmtId="0" fontId="33" fillId="7" borderId="0" xfId="0" applyFont="1" applyFill="1" applyAlignment="1">
      <alignment horizontal="left" vertical="center" wrapText="1"/>
    </xf>
    <xf numFmtId="49" fontId="31" fillId="7" borderId="0" xfId="0" applyNumberFormat="1" applyFont="1" applyFill="1"/>
    <xf numFmtId="0" fontId="31" fillId="7" borderId="0" xfId="0" applyFont="1" applyFill="1"/>
    <xf numFmtId="0" fontId="31" fillId="13" borderId="0" xfId="0" applyFont="1" applyFill="1"/>
    <xf numFmtId="171" fontId="4" fillId="0" borderId="1" xfId="0" applyNumberFormat="1" applyFont="1" applyBorder="1" applyAlignment="1">
      <alignment horizontal="right"/>
    </xf>
    <xf numFmtId="171" fontId="4" fillId="0" borderId="1" xfId="0" applyNumberFormat="1" applyFont="1" applyBorder="1"/>
    <xf numFmtId="170" fontId="4" fillId="0" borderId="1" xfId="0" applyNumberFormat="1" applyFont="1" applyBorder="1"/>
    <xf numFmtId="171" fontId="4" fillId="0" borderId="1" xfId="0" applyNumberFormat="1" applyFont="1" applyBorder="1" applyAlignment="1">
      <alignment horizontal="left"/>
    </xf>
    <xf numFmtId="164" fontId="4" fillId="0" borderId="1" xfId="0" applyNumberFormat="1" applyFont="1" applyBorder="1" applyAlignment="1">
      <alignment horizontal="right"/>
    </xf>
    <xf numFmtId="168" fontId="4" fillId="0" borderId="1" xfId="0" applyNumberFormat="1" applyFont="1" applyBorder="1"/>
    <xf numFmtId="164" fontId="4" fillId="0" borderId="1" xfId="0" applyNumberFormat="1" applyFont="1" applyBorder="1" applyAlignment="1">
      <alignment horizontal="left"/>
    </xf>
    <xf numFmtId="164" fontId="4" fillId="0" borderId="1" xfId="0" applyNumberFormat="1" applyFont="1" applyBorder="1"/>
    <xf numFmtId="0" fontId="31" fillId="14" borderId="0" xfId="0" applyFont="1" applyFill="1"/>
    <xf numFmtId="0" fontId="31" fillId="15" borderId="0" xfId="0" applyFont="1" applyFill="1"/>
    <xf numFmtId="0" fontId="34" fillId="15" borderId="0" xfId="0" applyFont="1" applyFill="1" applyAlignment="1">
      <alignment horizontal="left"/>
    </xf>
    <xf numFmtId="0" fontId="31" fillId="16" borderId="0" xfId="0" applyFont="1" applyFill="1"/>
    <xf numFmtId="0" fontId="31" fillId="23" borderId="0" xfId="0" applyFont="1" applyFill="1"/>
    <xf numFmtId="0" fontId="31" fillId="7" borderId="0" xfId="0" applyFont="1" applyFill="1" applyAlignment="1">
      <alignment horizontal="center"/>
    </xf>
    <xf numFmtId="0" fontId="4" fillId="24" borderId="0" xfId="0" applyFont="1" applyFill="1" applyAlignment="1">
      <alignment horizontal="right"/>
    </xf>
    <xf numFmtId="3" fontId="4" fillId="18" borderId="0" xfId="0" applyNumberFormat="1" applyFont="1" applyFill="1" applyAlignment="1">
      <alignment horizontal="center"/>
    </xf>
    <xf numFmtId="3" fontId="4" fillId="7" borderId="0" xfId="0" applyNumberFormat="1" applyFont="1" applyFill="1" applyAlignment="1">
      <alignment horizontal="center"/>
    </xf>
    <xf numFmtId="1" fontId="31" fillId="7" borderId="0" xfId="0" applyNumberFormat="1" applyFont="1" applyFill="1" applyAlignment="1">
      <alignment horizontal="center"/>
    </xf>
    <xf numFmtId="0" fontId="4" fillId="7" borderId="0" xfId="0" applyFont="1" applyFill="1" applyAlignment="1">
      <alignment horizontal="right"/>
    </xf>
    <xf numFmtId="177" fontId="31" fillId="7" borderId="0" xfId="0" applyNumberFormat="1" applyFont="1" applyFill="1" applyAlignment="1">
      <alignment horizontal="center" vertical="center"/>
    </xf>
    <xf numFmtId="176" fontId="32" fillId="7" borderId="0" xfId="0" applyNumberFormat="1" applyFont="1" applyFill="1"/>
    <xf numFmtId="176" fontId="32" fillId="7" borderId="0" xfId="0" applyNumberFormat="1" applyFont="1" applyFill="1" applyAlignment="1">
      <alignment horizontal="center"/>
    </xf>
    <xf numFmtId="0" fontId="32" fillId="7" borderId="0" xfId="0" applyFont="1" applyFill="1"/>
    <xf numFmtId="1" fontId="32" fillId="7" borderId="0" xfId="0" applyNumberFormat="1" applyFont="1" applyFill="1" applyAlignment="1">
      <alignment horizontal="center"/>
    </xf>
    <xf numFmtId="0" fontId="30" fillId="3" borderId="0" xfId="0" applyFont="1" applyFill="1" applyAlignment="1">
      <alignment horizontal="left" vertical="center"/>
    </xf>
    <xf numFmtId="0" fontId="31" fillId="15" borderId="0" xfId="0" applyFont="1" applyFill="1" applyAlignment="1">
      <alignment horizontal="center"/>
    </xf>
    <xf numFmtId="0" fontId="31" fillId="15" borderId="0" xfId="0" applyFont="1" applyFill="1" applyAlignment="1">
      <alignment horizontal="center" wrapText="1"/>
    </xf>
    <xf numFmtId="0" fontId="31" fillId="15" borderId="12" xfId="0" applyFont="1" applyFill="1" applyBorder="1" applyAlignment="1">
      <alignment horizontal="center" wrapText="1"/>
    </xf>
    <xf numFmtId="0" fontId="31" fillId="15" borderId="11" xfId="0" applyFont="1" applyFill="1" applyBorder="1" applyAlignment="1">
      <alignment horizontal="center" wrapText="1"/>
    </xf>
    <xf numFmtId="0" fontId="31" fillId="7" borderId="14" xfId="0" applyFont="1" applyFill="1" applyBorder="1" applyAlignment="1">
      <alignment horizontal="left"/>
    </xf>
    <xf numFmtId="49" fontId="31" fillId="7" borderId="14" xfId="0" applyNumberFormat="1" applyFont="1" applyFill="1" applyBorder="1" applyAlignment="1">
      <alignment horizontal="left"/>
    </xf>
    <xf numFmtId="3" fontId="31" fillId="7" borderId="14" xfId="0" applyNumberFormat="1" applyFont="1" applyFill="1" applyBorder="1"/>
    <xf numFmtId="3" fontId="31" fillId="7" borderId="15" xfId="0" applyNumberFormat="1" applyFont="1" applyFill="1" applyBorder="1"/>
    <xf numFmtId="3" fontId="31" fillId="7" borderId="16" xfId="0" applyNumberFormat="1" applyFont="1" applyFill="1" applyBorder="1"/>
    <xf numFmtId="3" fontId="31" fillId="7" borderId="16" xfId="0" applyNumberFormat="1" applyFont="1" applyFill="1" applyBorder="1" applyAlignment="1">
      <alignment horizontal="center"/>
    </xf>
    <xf numFmtId="3" fontId="31" fillId="7" borderId="14" xfId="0" applyNumberFormat="1" applyFont="1" applyFill="1" applyBorder="1" applyAlignment="1">
      <alignment horizontal="center"/>
    </xf>
    <xf numFmtId="170" fontId="31" fillId="7" borderId="14" xfId="0" applyNumberFormat="1" applyFont="1" applyFill="1" applyBorder="1" applyAlignment="1">
      <alignment horizontal="center"/>
    </xf>
    <xf numFmtId="3" fontId="31" fillId="7" borderId="17" xfId="0" applyNumberFormat="1" applyFont="1" applyFill="1" applyBorder="1"/>
    <xf numFmtId="49" fontId="31" fillId="7" borderId="17" xfId="0" applyNumberFormat="1" applyFont="1" applyFill="1" applyBorder="1" applyAlignment="1">
      <alignment horizontal="left"/>
    </xf>
    <xf numFmtId="3" fontId="31" fillId="7" borderId="18" xfId="0" applyNumberFormat="1" applyFont="1" applyFill="1" applyBorder="1"/>
    <xf numFmtId="3" fontId="31" fillId="7" borderId="19" xfId="0" applyNumberFormat="1" applyFont="1" applyFill="1" applyBorder="1"/>
    <xf numFmtId="3" fontId="31" fillId="7" borderId="2" xfId="0" applyNumberFormat="1" applyFont="1" applyFill="1" applyBorder="1"/>
    <xf numFmtId="49" fontId="31" fillId="7" borderId="2" xfId="0" applyNumberFormat="1" applyFont="1" applyFill="1" applyBorder="1" applyAlignment="1">
      <alignment horizontal="left"/>
    </xf>
    <xf numFmtId="3" fontId="31" fillId="7" borderId="8" xfId="0" applyNumberFormat="1" applyFont="1" applyFill="1" applyBorder="1"/>
    <xf numFmtId="3" fontId="31" fillId="7" borderId="7" xfId="0" applyNumberFormat="1" applyFont="1" applyFill="1" applyBorder="1"/>
    <xf numFmtId="3" fontId="31" fillId="7" borderId="0" xfId="0" applyNumberFormat="1" applyFont="1" applyFill="1" applyAlignment="1">
      <alignment horizontal="center"/>
    </xf>
    <xf numFmtId="170" fontId="31" fillId="7" borderId="0" xfId="0" applyNumberFormat="1" applyFont="1" applyFill="1" applyAlignment="1">
      <alignment horizontal="center"/>
    </xf>
    <xf numFmtId="3" fontId="31" fillId="7" borderId="0" xfId="0" applyNumberFormat="1" applyFont="1" applyFill="1"/>
    <xf numFmtId="49" fontId="31" fillId="7" borderId="0" xfId="0" applyNumberFormat="1" applyFont="1" applyFill="1" applyAlignment="1">
      <alignment horizontal="left"/>
    </xf>
    <xf numFmtId="3" fontId="31" fillId="7" borderId="12" xfId="0" applyNumberFormat="1" applyFont="1" applyFill="1" applyBorder="1"/>
    <xf numFmtId="3" fontId="31" fillId="7" borderId="11" xfId="0" applyNumberFormat="1" applyFont="1" applyFill="1" applyBorder="1"/>
    <xf numFmtId="3" fontId="31" fillId="7" borderId="11" xfId="0" applyNumberFormat="1" applyFont="1" applyFill="1" applyBorder="1" applyAlignment="1">
      <alignment horizontal="center"/>
    </xf>
    <xf numFmtId="0" fontId="41" fillId="7" borderId="2" xfId="0" applyFont="1" applyFill="1" applyBorder="1"/>
    <xf numFmtId="3" fontId="41" fillId="7" borderId="2" xfId="0" applyNumberFormat="1" applyFont="1" applyFill="1" applyBorder="1"/>
    <xf numFmtId="3" fontId="41" fillId="7" borderId="8" xfId="0" applyNumberFormat="1" applyFont="1" applyFill="1" applyBorder="1"/>
    <xf numFmtId="3" fontId="41" fillId="7" borderId="7" xfId="0" applyNumberFormat="1" applyFont="1" applyFill="1" applyBorder="1"/>
    <xf numFmtId="3" fontId="41" fillId="7" borderId="7" xfId="0" applyNumberFormat="1" applyFont="1" applyFill="1" applyBorder="1" applyAlignment="1">
      <alignment horizontal="center"/>
    </xf>
    <xf numFmtId="3" fontId="41" fillId="7" borderId="2" xfId="0" applyNumberFormat="1" applyFont="1" applyFill="1" applyBorder="1" applyAlignment="1">
      <alignment horizontal="center"/>
    </xf>
    <xf numFmtId="3" fontId="80" fillId="7" borderId="2" xfId="0" applyNumberFormat="1" applyFont="1" applyFill="1" applyBorder="1" applyAlignment="1">
      <alignment horizontal="center"/>
    </xf>
    <xf numFmtId="0" fontId="85" fillId="0" borderId="0" xfId="0" applyFont="1"/>
    <xf numFmtId="0" fontId="84" fillId="0" borderId="0" xfId="0" applyFont="1"/>
    <xf numFmtId="0" fontId="84" fillId="0" borderId="0" xfId="0" applyFont="1" applyAlignment="1">
      <alignment vertical="center"/>
    </xf>
    <xf numFmtId="0" fontId="85" fillId="0" borderId="0" xfId="0" applyFont="1" applyAlignment="1">
      <alignment horizontal="center" vertical="top"/>
    </xf>
    <xf numFmtId="0" fontId="85" fillId="0" borderId="9" xfId="0" applyFont="1" applyBorder="1" applyAlignment="1">
      <alignment vertical="center"/>
    </xf>
    <xf numFmtId="0" fontId="85" fillId="0" borderId="1" xfId="0" applyFont="1" applyBorder="1" applyAlignment="1">
      <alignment vertical="center"/>
    </xf>
    <xf numFmtId="0" fontId="85" fillId="0" borderId="4" xfId="0" applyFont="1" applyBorder="1" applyAlignment="1">
      <alignment horizontal="center"/>
    </xf>
    <xf numFmtId="0" fontId="85" fillId="0" borderId="4" xfId="0" applyFont="1" applyBorder="1" applyAlignment="1">
      <alignment horizontal="left"/>
    </xf>
    <xf numFmtId="0" fontId="85" fillId="0" borderId="4" xfId="0" applyFont="1" applyBorder="1"/>
    <xf numFmtId="0" fontId="86" fillId="0" borderId="0" xfId="0" applyFont="1"/>
    <xf numFmtId="0" fontId="19" fillId="0" borderId="0" xfId="0" applyFont="1"/>
    <xf numFmtId="0" fontId="86" fillId="0" borderId="0" xfId="0" quotePrefix="1" applyFont="1"/>
    <xf numFmtId="0" fontId="19" fillId="0" borderId="0" xfId="0" quotePrefix="1" applyFont="1"/>
    <xf numFmtId="49" fontId="36" fillId="0" borderId="0" xfId="0" applyNumberFormat="1" applyFont="1"/>
    <xf numFmtId="0" fontId="87" fillId="0" borderId="0" xfId="359" applyFont="1"/>
    <xf numFmtId="0" fontId="85" fillId="4" borderId="4" xfId="0" applyFont="1" applyFill="1" applyBorder="1" applyAlignment="1">
      <alignment wrapText="1"/>
    </xf>
    <xf numFmtId="0" fontId="85" fillId="4" borderId="4" xfId="0" applyFont="1" applyFill="1" applyBorder="1" applyAlignment="1">
      <alignment horizontal="center" wrapText="1"/>
    </xf>
    <xf numFmtId="0" fontId="84" fillId="4" borderId="4" xfId="0" applyFont="1" applyFill="1" applyBorder="1" applyAlignment="1">
      <alignment horizontal="center" wrapText="1"/>
    </xf>
    <xf numFmtId="0" fontId="85" fillId="4" borderId="9" xfId="0" applyFont="1" applyFill="1" applyBorder="1" applyAlignment="1">
      <alignment horizontal="left"/>
    </xf>
    <xf numFmtId="0" fontId="85" fillId="4" borderId="1" xfId="0" applyFont="1" applyFill="1" applyBorder="1"/>
    <xf numFmtId="0" fontId="85" fillId="4" borderId="10" xfId="0" applyFont="1" applyFill="1" applyBorder="1"/>
    <xf numFmtId="0" fontId="85" fillId="4" borderId="4" xfId="362" applyFont="1" applyFill="1" applyBorder="1" applyAlignment="1">
      <alignment horizontal="center" wrapText="1"/>
    </xf>
    <xf numFmtId="3" fontId="85" fillId="0" borderId="4" xfId="0" applyNumberFormat="1" applyFont="1" applyBorder="1" applyAlignment="1">
      <alignment horizontal="center"/>
    </xf>
    <xf numFmtId="0" fontId="84" fillId="4" borderId="4" xfId="0" applyFont="1" applyFill="1" applyBorder="1"/>
    <xf numFmtId="0" fontId="85" fillId="4" borderId="4" xfId="0" applyFont="1" applyFill="1" applyBorder="1" applyAlignment="1">
      <alignment horizontal="center"/>
    </xf>
    <xf numFmtId="0" fontId="84" fillId="4" borderId="4" xfId="0" applyFont="1" applyFill="1" applyBorder="1" applyAlignment="1">
      <alignment horizontal="center"/>
    </xf>
    <xf numFmtId="3" fontId="84" fillId="4" borderId="4" xfId="0" applyNumberFormat="1" applyFont="1" applyFill="1" applyBorder="1" applyAlignment="1">
      <alignment horizontal="center"/>
    </xf>
    <xf numFmtId="0" fontId="85" fillId="4" borderId="9" xfId="0" applyFont="1" applyFill="1" applyBorder="1"/>
    <xf numFmtId="0" fontId="85" fillId="4" borderId="4" xfId="362" applyFont="1" applyFill="1" applyBorder="1" applyAlignment="1">
      <alignment horizontal="center"/>
    </xf>
    <xf numFmtId="49" fontId="36" fillId="26" borderId="3" xfId="0" applyNumberFormat="1" applyFont="1" applyFill="1" applyBorder="1" applyAlignment="1" applyProtection="1">
      <alignment horizontal="center" vertical="center"/>
      <protection locked="0"/>
    </xf>
    <xf numFmtId="0" fontId="85" fillId="20" borderId="4" xfId="0" applyFont="1" applyFill="1" applyBorder="1" applyAlignment="1" applyProtection="1">
      <alignment horizontal="center"/>
      <protection locked="0"/>
    </xf>
    <xf numFmtId="49" fontId="85" fillId="20" borderId="4" xfId="0" applyNumberFormat="1" applyFont="1" applyFill="1" applyBorder="1" applyAlignment="1" applyProtection="1">
      <alignment horizontal="center"/>
      <protection locked="0"/>
    </xf>
    <xf numFmtId="0" fontId="84" fillId="26" borderId="4" xfId="0" applyFont="1" applyFill="1" applyBorder="1" applyAlignment="1" applyProtection="1">
      <alignment horizontal="center"/>
      <protection locked="0"/>
    </xf>
    <xf numFmtId="0" fontId="85" fillId="26" borderId="4" xfId="0" applyFont="1" applyFill="1" applyBorder="1" applyAlignment="1" applyProtection="1">
      <alignment horizontal="center"/>
      <protection locked="0"/>
    </xf>
    <xf numFmtId="0" fontId="85" fillId="20" borderId="9" xfId="0" applyFont="1" applyFill="1" applyBorder="1" applyProtection="1">
      <protection locked="0"/>
    </xf>
    <xf numFmtId="0" fontId="85" fillId="20" borderId="1" xfId="0" applyFont="1" applyFill="1" applyBorder="1" applyProtection="1">
      <protection locked="0"/>
    </xf>
    <xf numFmtId="0" fontId="85" fillId="20" borderId="10" xfId="0" applyFont="1" applyFill="1" applyBorder="1" applyProtection="1">
      <protection locked="0"/>
    </xf>
    <xf numFmtId="0" fontId="85" fillId="20" borderId="0" xfId="0" applyFont="1" applyFill="1" applyProtection="1">
      <protection locked="0"/>
    </xf>
    <xf numFmtId="0" fontId="85" fillId="26" borderId="4" xfId="362" applyFont="1" applyFill="1" applyBorder="1" applyAlignment="1" applyProtection="1">
      <alignment horizontal="center"/>
      <protection locked="0"/>
    </xf>
    <xf numFmtId="0" fontId="21" fillId="7" borderId="0" xfId="0" applyFont="1" applyFill="1" applyAlignment="1">
      <alignment horizontal="center" vertical="center" wrapText="1"/>
    </xf>
    <xf numFmtId="0" fontId="23" fillId="7" borderId="0" xfId="0" applyFont="1" applyFill="1" applyAlignment="1">
      <alignment horizontal="right" vertical="center" wrapText="1"/>
    </xf>
    <xf numFmtId="0" fontId="31" fillId="8" borderId="0" xfId="362" applyFont="1" applyFill="1" applyAlignment="1">
      <alignment horizontal="left" vertical="center" wrapText="1"/>
    </xf>
    <xf numFmtId="0" fontId="37" fillId="6" borderId="0" xfId="359" applyFont="1" applyFill="1" applyAlignment="1">
      <alignment horizontal="left"/>
    </xf>
    <xf numFmtId="0" fontId="29" fillId="8" borderId="0" xfId="362" applyFont="1" applyFill="1" applyAlignment="1">
      <alignment horizontal="right" vertical="top" wrapText="1"/>
    </xf>
    <xf numFmtId="0" fontId="2" fillId="5" borderId="0" xfId="359" applyFill="1" applyAlignment="1">
      <alignment horizontal="left" wrapText="1"/>
    </xf>
    <xf numFmtId="0" fontId="32" fillId="8" borderId="0" xfId="0" quotePrefix="1" applyFont="1" applyFill="1" applyAlignment="1">
      <alignment horizontal="left" vertical="top" wrapText="1"/>
    </xf>
    <xf numFmtId="0" fontId="32" fillId="8" borderId="0" xfId="0" applyFont="1" applyFill="1" applyAlignment="1">
      <alignment horizontal="left" vertical="top"/>
    </xf>
    <xf numFmtId="0" fontId="32" fillId="8" borderId="0" xfId="0" applyFont="1" applyFill="1" applyAlignment="1">
      <alignment horizontal="left" vertical="top" wrapText="1"/>
    </xf>
    <xf numFmtId="0" fontId="17" fillId="0" borderId="0" xfId="358" applyFont="1" applyAlignment="1">
      <alignment horizontal="left" vertical="top" wrapText="1"/>
    </xf>
    <xf numFmtId="2" fontId="17" fillId="0" borderId="0" xfId="358" applyNumberFormat="1" applyFont="1" applyAlignment="1">
      <alignment horizontal="left" vertical="center" wrapText="1"/>
    </xf>
    <xf numFmtId="2" fontId="17" fillId="0" borderId="0" xfId="358" applyNumberFormat="1" applyFont="1" applyAlignment="1">
      <alignment horizontal="left" wrapText="1"/>
    </xf>
    <xf numFmtId="0" fontId="17" fillId="0" borderId="0" xfId="358" applyFont="1" applyAlignment="1">
      <alignment horizontal="left" wrapText="1"/>
    </xf>
    <xf numFmtId="0" fontId="16" fillId="0" borderId="0" xfId="358" applyFont="1" applyAlignment="1">
      <alignment horizontal="left" vertical="top" wrapText="1"/>
    </xf>
    <xf numFmtId="0" fontId="17" fillId="0" borderId="0" xfId="358" applyFont="1" applyAlignment="1">
      <alignment horizontal="left" vertical="center" wrapText="1"/>
    </xf>
    <xf numFmtId="9" fontId="16" fillId="0" borderId="0" xfId="173" applyFont="1" applyAlignment="1">
      <alignment horizontal="left" vertical="top" wrapText="1"/>
    </xf>
    <xf numFmtId="0" fontId="82" fillId="7" borderId="0" xfId="0" applyFont="1" applyFill="1" applyAlignment="1">
      <alignment horizontal="left" vertical="center" wrapText="1"/>
    </xf>
    <xf numFmtId="0" fontId="41" fillId="7" borderId="0" xfId="0" applyFont="1" applyFill="1" applyAlignment="1">
      <alignment horizontal="center" vertical="center"/>
    </xf>
    <xf numFmtId="0" fontId="31" fillId="13" borderId="0" xfId="0" applyFont="1" applyFill="1" applyAlignment="1">
      <alignment horizontal="center" vertical="center"/>
    </xf>
    <xf numFmtId="0" fontId="0" fillId="0" borderId="1" xfId="0" applyBorder="1" applyAlignment="1">
      <alignment horizontal="center"/>
    </xf>
    <xf numFmtId="0" fontId="0" fillId="20" borderId="11" xfId="0" applyFill="1" applyBorder="1" applyAlignment="1">
      <alignment horizontal="center"/>
    </xf>
    <xf numFmtId="0" fontId="0" fillId="20" borderId="0" xfId="0" applyFill="1" applyAlignment="1">
      <alignment horizontal="center"/>
    </xf>
    <xf numFmtId="0" fontId="0" fillId="20" borderId="1" xfId="0" applyFill="1" applyBorder="1" applyAlignment="1">
      <alignment horizontal="center" vertical="center"/>
    </xf>
    <xf numFmtId="0" fontId="4" fillId="0" borderId="1" xfId="0" applyFont="1" applyBorder="1" applyAlignment="1">
      <alignment horizontal="center"/>
    </xf>
    <xf numFmtId="0" fontId="65" fillId="22" borderId="0" xfId="0" applyFont="1" applyFill="1" applyAlignment="1">
      <alignment horizontal="center"/>
    </xf>
    <xf numFmtId="0" fontId="0" fillId="20" borderId="9" xfId="0" applyFill="1" applyBorder="1" applyAlignment="1">
      <alignment horizontal="center"/>
    </xf>
    <xf numFmtId="0" fontId="0" fillId="20" borderId="1" xfId="0" applyFill="1" applyBorder="1" applyAlignment="1">
      <alignment horizontal="center"/>
    </xf>
    <xf numFmtId="0" fontId="61" fillId="22" borderId="0" xfId="0" applyFont="1" applyFill="1" applyAlignment="1">
      <alignment horizontal="center"/>
    </xf>
    <xf numFmtId="0" fontId="0" fillId="20" borderId="3" xfId="0" applyFill="1" applyBorder="1" applyAlignment="1">
      <alignment horizontal="center" vertical="center"/>
    </xf>
    <xf numFmtId="0" fontId="0" fillId="20" borderId="0" xfId="0" applyFill="1" applyAlignment="1">
      <alignment horizontal="center" vertical="center"/>
    </xf>
    <xf numFmtId="0" fontId="54" fillId="25" borderId="0" xfId="0" applyFont="1" applyFill="1" applyAlignment="1">
      <alignment horizontal="left" vertical="center" wrapText="1"/>
    </xf>
    <xf numFmtId="0" fontId="39" fillId="14" borderId="0" xfId="0" applyFont="1" applyFill="1" applyAlignment="1">
      <alignment horizontal="left"/>
    </xf>
    <xf numFmtId="0" fontId="41" fillId="7" borderId="0" xfId="0" applyFont="1" applyFill="1" applyAlignment="1">
      <alignment horizontal="center" vertical="center" wrapText="1"/>
    </xf>
    <xf numFmtId="0" fontId="58" fillId="14" borderId="0" xfId="0" applyFont="1" applyFill="1" applyAlignment="1">
      <alignment horizontal="left" vertical="center"/>
    </xf>
    <xf numFmtId="0" fontId="41" fillId="22" borderId="0" xfId="0" applyFont="1" applyFill="1" applyAlignment="1">
      <alignment horizontal="center"/>
    </xf>
    <xf numFmtId="0" fontId="41" fillId="22" borderId="12" xfId="0" applyFont="1" applyFill="1" applyBorder="1" applyAlignment="1">
      <alignment horizontal="center"/>
    </xf>
    <xf numFmtId="0" fontId="81" fillId="6" borderId="11" xfId="0" applyFont="1" applyFill="1" applyBorder="1" applyAlignment="1">
      <alignment horizontal="left"/>
    </xf>
    <xf numFmtId="0" fontId="81" fillId="6" borderId="0" xfId="0" applyFont="1" applyFill="1" applyAlignment="1">
      <alignment horizontal="left"/>
    </xf>
    <xf numFmtId="0" fontId="41" fillId="22" borderId="11" xfId="0" applyFont="1" applyFill="1" applyBorder="1" applyAlignment="1">
      <alignment horizontal="center"/>
    </xf>
    <xf numFmtId="0" fontId="84" fillId="0" borderId="9" xfId="0" applyFont="1" applyBorder="1" applyAlignment="1">
      <alignment vertical="center"/>
    </xf>
    <xf numFmtId="0" fontId="84" fillId="0" borderId="1" xfId="0" applyFont="1" applyBorder="1" applyAlignment="1">
      <alignment vertical="center"/>
    </xf>
    <xf numFmtId="0" fontId="84" fillId="0" borderId="10" xfId="0" applyFont="1" applyBorder="1" applyAlignment="1">
      <alignment vertical="center"/>
    </xf>
    <xf numFmtId="0" fontId="85" fillId="20" borderId="4" xfId="0" applyFont="1" applyFill="1" applyBorder="1" applyAlignment="1" applyProtection="1">
      <alignment horizontal="left"/>
      <protection locked="0"/>
    </xf>
    <xf numFmtId="0" fontId="85" fillId="0" borderId="9" xfId="0" applyFont="1" applyBorder="1" applyAlignment="1">
      <alignment vertical="center"/>
    </xf>
    <xf numFmtId="0" fontId="85" fillId="0" borderId="1" xfId="0" applyFont="1" applyBorder="1" applyAlignment="1">
      <alignment vertical="center"/>
    </xf>
    <xf numFmtId="0" fontId="85" fillId="0" borderId="10" xfId="0" applyFont="1" applyBorder="1" applyAlignment="1">
      <alignment vertical="center"/>
    </xf>
    <xf numFmtId="49" fontId="85" fillId="20" borderId="9" xfId="0" applyNumberFormat="1" applyFont="1" applyFill="1" applyBorder="1" applyAlignment="1" applyProtection="1">
      <alignment horizontal="left"/>
      <protection locked="0"/>
    </xf>
    <xf numFmtId="49" fontId="85" fillId="20" borderId="10" xfId="0" applyNumberFormat="1" applyFont="1" applyFill="1" applyBorder="1" applyAlignment="1" applyProtection="1">
      <alignment horizontal="left"/>
      <protection locked="0"/>
    </xf>
    <xf numFmtId="0" fontId="84" fillId="3" borderId="9" xfId="0" applyFont="1" applyFill="1" applyBorder="1" applyAlignment="1">
      <alignment horizontal="center"/>
    </xf>
    <xf numFmtId="0" fontId="84" fillId="3" borderId="1" xfId="0" applyFont="1" applyFill="1" applyBorder="1" applyAlignment="1">
      <alignment horizontal="center"/>
    </xf>
    <xf numFmtId="0" fontId="84" fillId="3" borderId="10" xfId="0" applyFont="1" applyFill="1" applyBorder="1" applyAlignment="1">
      <alignment horizontal="center"/>
    </xf>
  </cellXfs>
  <cellStyles count="363">
    <cellStyle name="Enllaç" xfId="286" builtinId="8" hidden="1"/>
    <cellStyle name="Enllaç" xfId="270" builtinId="8" hidden="1"/>
    <cellStyle name="Enllaç" xfId="254" builtinId="8" hidden="1"/>
    <cellStyle name="Enllaç" xfId="238" builtinId="8" hidden="1"/>
    <cellStyle name="Enllaç" xfId="222" builtinId="8" hidden="1"/>
    <cellStyle name="Enllaç" xfId="206" builtinId="8" hidden="1"/>
    <cellStyle name="Enllaç" xfId="190" builtinId="8" hidden="1"/>
    <cellStyle name="Enllaç" xfId="174" builtinId="8" hidden="1"/>
    <cellStyle name="Enllaç" xfId="157" builtinId="8" hidden="1"/>
    <cellStyle name="Enllaç" xfId="141" builtinId="8" hidden="1"/>
    <cellStyle name="Enllaç" xfId="125" builtinId="8" hidden="1"/>
    <cellStyle name="Enllaç" xfId="109" builtinId="8" hidden="1"/>
    <cellStyle name="Enllaç" xfId="93" builtinId="8" hidden="1"/>
    <cellStyle name="Enllaç" xfId="77" builtinId="8" hidden="1"/>
    <cellStyle name="Enllaç" xfId="23" builtinId="8" hidden="1"/>
    <cellStyle name="Enllaç" xfId="33" builtinId="8" hidden="1"/>
    <cellStyle name="Enllaç" xfId="43" builtinId="8" hidden="1"/>
    <cellStyle name="Enllaç" xfId="55" builtinId="8" hidden="1"/>
    <cellStyle name="Enllaç" xfId="61" builtinId="8" hidden="1"/>
    <cellStyle name="Enllaç" xfId="29" builtinId="8" hidden="1"/>
    <cellStyle name="Enllaç" xfId="15" builtinId="8" hidden="1"/>
    <cellStyle name="Enllaç" xfId="5" builtinId="8" hidden="1"/>
    <cellStyle name="Enllaç" xfId="1" builtinId="8" hidden="1"/>
    <cellStyle name="Enllaç" xfId="13" builtinId="8" hidden="1"/>
    <cellStyle name="Enllaç" xfId="11" builtinId="8" hidden="1"/>
    <cellStyle name="Enllaç" xfId="37" builtinId="8" hidden="1"/>
    <cellStyle name="Enllaç" xfId="63" builtinId="8" hidden="1"/>
    <cellStyle name="Enllaç" xfId="51" builtinId="8" hidden="1"/>
    <cellStyle name="Enllaç" xfId="41" builtinId="8" hidden="1"/>
    <cellStyle name="Enllaç" xfId="31" builtinId="8" hidden="1"/>
    <cellStyle name="Enllaç" xfId="65" builtinId="8" hidden="1"/>
    <cellStyle name="Enllaç" xfId="81" builtinId="8" hidden="1"/>
    <cellStyle name="Enllaç" xfId="97" builtinId="8" hidden="1"/>
    <cellStyle name="Enllaç" xfId="113" builtinId="8" hidden="1"/>
    <cellStyle name="Enllaç" xfId="129" builtinId="8" hidden="1"/>
    <cellStyle name="Enllaç" xfId="145" builtinId="8" hidden="1"/>
    <cellStyle name="Enllaç" xfId="161" builtinId="8" hidden="1"/>
    <cellStyle name="Enllaç" xfId="178" builtinId="8" hidden="1"/>
    <cellStyle name="Enllaç" xfId="194" builtinId="8" hidden="1"/>
    <cellStyle name="Enllaç" xfId="210" builtinId="8" hidden="1"/>
    <cellStyle name="Enllaç" xfId="226" builtinId="8" hidden="1"/>
    <cellStyle name="Enllaç" xfId="242" builtinId="8" hidden="1"/>
    <cellStyle name="Enllaç" xfId="258" builtinId="8" hidden="1"/>
    <cellStyle name="Enllaç" xfId="274" builtinId="8" hidden="1"/>
    <cellStyle name="Enllaç" xfId="290" builtinId="8" hidden="1"/>
    <cellStyle name="Enllaç" xfId="306" builtinId="8" hidden="1"/>
    <cellStyle name="Enllaç" xfId="322" builtinId="8" hidden="1"/>
    <cellStyle name="Enllaç" xfId="338" builtinId="8" hidden="1"/>
    <cellStyle name="Enllaç" xfId="354" builtinId="8" hidden="1"/>
    <cellStyle name="Enllaç" xfId="344" builtinId="8" hidden="1"/>
    <cellStyle name="Enllaç" xfId="328" builtinId="8" hidden="1"/>
    <cellStyle name="Enllaç" xfId="312" builtinId="8" hidden="1"/>
    <cellStyle name="Enllaç" xfId="296" builtinId="8" hidden="1"/>
    <cellStyle name="Enllaç" xfId="280" builtinId="8" hidden="1"/>
    <cellStyle name="Enllaç" xfId="264" builtinId="8" hidden="1"/>
    <cellStyle name="Enllaç" xfId="248" builtinId="8" hidden="1"/>
    <cellStyle name="Enllaç" xfId="232" builtinId="8" hidden="1"/>
    <cellStyle name="Enllaç" xfId="216" builtinId="8" hidden="1"/>
    <cellStyle name="Enllaç" xfId="200" builtinId="8" hidden="1"/>
    <cellStyle name="Enllaç" xfId="184" builtinId="8" hidden="1"/>
    <cellStyle name="Enllaç" xfId="111" builtinId="8" hidden="1"/>
    <cellStyle name="Enllaç" xfId="123" builtinId="8" hidden="1"/>
    <cellStyle name="Enllaç" xfId="131" builtinId="8" hidden="1"/>
    <cellStyle name="Enllaç" xfId="143" builtinId="8" hidden="1"/>
    <cellStyle name="Enllaç" xfId="155" builtinId="8" hidden="1"/>
    <cellStyle name="Enllaç" xfId="163" builtinId="8" hidden="1"/>
    <cellStyle name="Enllaç" xfId="176" builtinId="8" hidden="1"/>
    <cellStyle name="Enllaç" xfId="167" builtinId="8" hidden="1"/>
    <cellStyle name="Enllaç" xfId="135" builtinId="8" hidden="1"/>
    <cellStyle name="Enllaç" xfId="103" builtinId="8" hidden="1"/>
    <cellStyle name="Enllaç" xfId="87" builtinId="8" hidden="1"/>
    <cellStyle name="Enllaç" xfId="95" builtinId="8" hidden="1"/>
    <cellStyle name="Enllaç" xfId="75" builtinId="8" hidden="1"/>
    <cellStyle name="Enllaç" xfId="71" builtinId="8" hidden="1"/>
    <cellStyle name="Enllaç" xfId="67" builtinId="8" hidden="1"/>
    <cellStyle name="Enllaç" xfId="79" builtinId="8" hidden="1"/>
    <cellStyle name="Enllaç" xfId="99" builtinId="8" hidden="1"/>
    <cellStyle name="Enllaç" xfId="91" builtinId="8" hidden="1"/>
    <cellStyle name="Enllaç" xfId="83" builtinId="8" hidden="1"/>
    <cellStyle name="Enllaç" xfId="119" builtinId="8" hidden="1"/>
    <cellStyle name="Enllaç" xfId="151" builtinId="8" hidden="1"/>
    <cellStyle name="Enllaç" xfId="180" builtinId="8" hidden="1"/>
    <cellStyle name="Enllaç" xfId="171" builtinId="8" hidden="1"/>
    <cellStyle name="Enllaç" xfId="159" builtinId="8" hidden="1"/>
    <cellStyle name="Enllaç" xfId="147" builtinId="8" hidden="1"/>
    <cellStyle name="Enllaç" xfId="139" builtinId="8" hidden="1"/>
    <cellStyle name="Enllaç" xfId="127" builtinId="8" hidden="1"/>
    <cellStyle name="Enllaç" xfId="115" builtinId="8" hidden="1"/>
    <cellStyle name="Enllaç" xfId="107" builtinId="8" hidden="1"/>
    <cellStyle name="Enllaç" xfId="192" builtinId="8" hidden="1"/>
    <cellStyle name="Enllaç" xfId="208" builtinId="8" hidden="1"/>
    <cellStyle name="Enllaç" xfId="224" builtinId="8" hidden="1"/>
    <cellStyle name="Enllaç" xfId="240" builtinId="8" hidden="1"/>
    <cellStyle name="Enllaç" xfId="256" builtinId="8" hidden="1"/>
    <cellStyle name="Enllaç" xfId="272" builtinId="8" hidden="1"/>
    <cellStyle name="Enllaç" xfId="288" builtinId="8" hidden="1"/>
    <cellStyle name="Enllaç" xfId="304" builtinId="8" hidden="1"/>
    <cellStyle name="Enllaç" xfId="320" builtinId="8" hidden="1"/>
    <cellStyle name="Enllaç" xfId="336" builtinId="8" hidden="1"/>
    <cellStyle name="Enllaç" xfId="352" builtinId="8" hidden="1"/>
    <cellStyle name="Enllaç" xfId="346" builtinId="8" hidden="1"/>
    <cellStyle name="Enllaç" xfId="330" builtinId="8" hidden="1"/>
    <cellStyle name="Enllaç" xfId="314" builtinId="8" hidden="1"/>
    <cellStyle name="Enllaç" xfId="298" builtinId="8" hidden="1"/>
    <cellStyle name="Enllaç" xfId="282" builtinId="8" hidden="1"/>
    <cellStyle name="Enllaç" xfId="266" builtinId="8" hidden="1"/>
    <cellStyle name="Enllaç" xfId="250" builtinId="8" hidden="1"/>
    <cellStyle name="Enllaç" xfId="234" builtinId="8" hidden="1"/>
    <cellStyle name="Enllaç" xfId="218" builtinId="8" hidden="1"/>
    <cellStyle name="Enllaç" xfId="202" builtinId="8" hidden="1"/>
    <cellStyle name="Enllaç" xfId="186" builtinId="8" hidden="1"/>
    <cellStyle name="Enllaç" xfId="169" builtinId="8" hidden="1"/>
    <cellStyle name="Enllaç" xfId="153" builtinId="8" hidden="1"/>
    <cellStyle name="Enllaç" xfId="137" builtinId="8" hidden="1"/>
    <cellStyle name="Enllaç" xfId="121" builtinId="8" hidden="1"/>
    <cellStyle name="Enllaç" xfId="105" builtinId="8" hidden="1"/>
    <cellStyle name="Enllaç" xfId="89" builtinId="8" hidden="1"/>
    <cellStyle name="Enllaç" xfId="73" builtinId="8" hidden="1"/>
    <cellStyle name="Enllaç" xfId="25" builtinId="8" hidden="1"/>
    <cellStyle name="Enllaç" xfId="35" builtinId="8" hidden="1"/>
    <cellStyle name="Enllaç" xfId="47" builtinId="8" hidden="1"/>
    <cellStyle name="Enllaç" xfId="57" builtinId="8" hidden="1"/>
    <cellStyle name="Enllaç" xfId="53" builtinId="8" hidden="1"/>
    <cellStyle name="Enllaç" xfId="21" builtinId="8" hidden="1"/>
    <cellStyle name="Enllaç" xfId="17" builtinId="8" hidden="1"/>
    <cellStyle name="Enllaç" xfId="7" builtinId="8" hidden="1"/>
    <cellStyle name="Enllaç" xfId="3" builtinId="8" hidden="1"/>
    <cellStyle name="Enllaç" xfId="19" builtinId="8" hidden="1"/>
    <cellStyle name="Enllaç" xfId="9" builtinId="8" hidden="1"/>
    <cellStyle name="Enllaç" xfId="45" builtinId="8" hidden="1"/>
    <cellStyle name="Enllaç" xfId="59" builtinId="8" hidden="1"/>
    <cellStyle name="Enllaç" xfId="49" builtinId="8" hidden="1"/>
    <cellStyle name="Enllaç" xfId="39" builtinId="8" hidden="1"/>
    <cellStyle name="Enllaç" xfId="27" builtinId="8" hidden="1"/>
    <cellStyle name="Enllaç" xfId="69" builtinId="8" hidden="1"/>
    <cellStyle name="Enllaç" xfId="85" builtinId="8" hidden="1"/>
    <cellStyle name="Enllaç" xfId="101" builtinId="8" hidden="1"/>
    <cellStyle name="Enllaç" xfId="117" builtinId="8" hidden="1"/>
    <cellStyle name="Enllaç" xfId="133" builtinId="8" hidden="1"/>
    <cellStyle name="Enllaç" xfId="149" builtinId="8" hidden="1"/>
    <cellStyle name="Enllaç" xfId="165" builtinId="8" hidden="1"/>
    <cellStyle name="Enllaç" xfId="182" builtinId="8" hidden="1"/>
    <cellStyle name="Enllaç" xfId="198" builtinId="8" hidden="1"/>
    <cellStyle name="Enllaç" xfId="214" builtinId="8" hidden="1"/>
    <cellStyle name="Enllaç" xfId="230" builtinId="8" hidden="1"/>
    <cellStyle name="Enllaç" xfId="246" builtinId="8" hidden="1"/>
    <cellStyle name="Enllaç" xfId="262" builtinId="8" hidden="1"/>
    <cellStyle name="Enllaç" xfId="278" builtinId="8" hidden="1"/>
    <cellStyle name="Enllaç" xfId="294" builtinId="8" hidden="1"/>
    <cellStyle name="Enllaç" xfId="268" builtinId="8" hidden="1"/>
    <cellStyle name="Enllaç" xfId="276" builtinId="8" hidden="1"/>
    <cellStyle name="Enllaç" xfId="284" builtinId="8" hidden="1"/>
    <cellStyle name="Enllaç" xfId="300" builtinId="8" hidden="1"/>
    <cellStyle name="Enllaç" xfId="308" builtinId="8" hidden="1"/>
    <cellStyle name="Enllaç" xfId="316" builtinId="8" hidden="1"/>
    <cellStyle name="Enllaç" xfId="332" builtinId="8" hidden="1"/>
    <cellStyle name="Enllaç" xfId="340" builtinId="8" hidden="1"/>
    <cellStyle name="Enllaç" xfId="348" builtinId="8" hidden="1"/>
    <cellStyle name="Enllaç" xfId="350" builtinId="8" hidden="1"/>
    <cellStyle name="Enllaç" xfId="342" builtinId="8" hidden="1"/>
    <cellStyle name="Enllaç" xfId="334" builtinId="8" hidden="1"/>
    <cellStyle name="Enllaç" xfId="318" builtinId="8" hidden="1"/>
    <cellStyle name="Enllaç" xfId="310" builtinId="8" hidden="1"/>
    <cellStyle name="Enllaç" xfId="302" builtinId="8" hidden="1"/>
    <cellStyle name="Enllaç" xfId="326" builtinId="8" hidden="1"/>
    <cellStyle name="Enllaç" xfId="356" builtinId="8" hidden="1"/>
    <cellStyle name="Enllaç" xfId="324" builtinId="8" hidden="1"/>
    <cellStyle name="Enllaç" xfId="292" builtinId="8" hidden="1"/>
    <cellStyle name="Enllaç" xfId="260" builtinId="8" hidden="1"/>
    <cellStyle name="Enllaç" xfId="220" builtinId="8" hidden="1"/>
    <cellStyle name="Enllaç" xfId="228" builtinId="8" hidden="1"/>
    <cellStyle name="Enllaç" xfId="236" builtinId="8" hidden="1"/>
    <cellStyle name="Enllaç" xfId="244" builtinId="8" hidden="1"/>
    <cellStyle name="Enllaç" xfId="252" builtinId="8" hidden="1"/>
    <cellStyle name="Enllaç" xfId="204" builtinId="8" hidden="1"/>
    <cellStyle name="Enllaç" xfId="212" builtinId="8" hidden="1"/>
    <cellStyle name="Enllaç" xfId="196" builtinId="8" hidden="1"/>
    <cellStyle name="Enllaç" xfId="188" builtinId="8" hidden="1"/>
    <cellStyle name="Enllaç" xfId="359" builtinId="8"/>
    <cellStyle name="Enllaç 2" xfId="360" xr:uid="{3C8F23A1-17A5-4042-848D-1975D8FE5C0D}"/>
    <cellStyle name="Enllaç visitat" xfId="60" builtinId="9" hidden="1"/>
    <cellStyle name="Enllaç visitat" xfId="14" builtinId="9" hidden="1"/>
    <cellStyle name="Enllaç visitat" xfId="16" builtinId="9" hidden="1"/>
    <cellStyle name="Enllaç visitat" xfId="22" builtinId="9" hidden="1"/>
    <cellStyle name="Enllaç visitat" xfId="24" builtinId="9" hidden="1"/>
    <cellStyle name="Enllaç visitat" xfId="28" builtinId="9" hidden="1"/>
    <cellStyle name="Enllaç visitat" xfId="10" builtinId="9" hidden="1"/>
    <cellStyle name="Enllaç visitat" xfId="12" builtinId="9" hidden="1"/>
    <cellStyle name="Enllaç visitat" xfId="6" builtinId="9" hidden="1"/>
    <cellStyle name="Enllaç visitat" xfId="4" builtinId="9" hidden="1"/>
    <cellStyle name="Enllaç visitat" xfId="26" builtinId="9" hidden="1"/>
    <cellStyle name="Enllaç visitat" xfId="20" builtinId="9" hidden="1"/>
    <cellStyle name="Enllaç visitat" xfId="52" builtinId="9" hidden="1"/>
    <cellStyle name="Enllaç visitat" xfId="44" builtinId="9" hidden="1"/>
    <cellStyle name="Enllaç visitat" xfId="36" builtinId="9" hidden="1"/>
    <cellStyle name="Enllaç visitat" xfId="138" builtinId="9" hidden="1"/>
    <cellStyle name="Enllaç visitat" xfId="132" builtinId="9" hidden="1"/>
    <cellStyle name="Enllaç visitat" xfId="124" builtinId="9" hidden="1"/>
    <cellStyle name="Enllaç visitat" xfId="104" builtinId="9" hidden="1"/>
    <cellStyle name="Enllaç visitat" xfId="96" builtinId="9" hidden="1"/>
    <cellStyle name="Enllaç visitat" xfId="86" builtinId="9" hidden="1"/>
    <cellStyle name="Enllaç visitat" xfId="68" builtinId="9" hidden="1"/>
    <cellStyle name="Enllaç visitat" xfId="146" builtinId="9" hidden="1"/>
    <cellStyle name="Enllaç visitat" xfId="179" builtinId="9" hidden="1"/>
    <cellStyle name="Enllaç visitat" xfId="243" builtinId="9" hidden="1"/>
    <cellStyle name="Enllaç visitat" xfId="275" builtinId="9" hidden="1"/>
    <cellStyle name="Enllaç visitat" xfId="307" builtinId="9" hidden="1"/>
    <cellStyle name="Enllaç visitat" xfId="353" builtinId="9" hidden="1"/>
    <cellStyle name="Enllaç visitat" xfId="343" builtinId="9" hidden="1"/>
    <cellStyle name="Enllaç visitat" xfId="333" builtinId="9" hidden="1"/>
    <cellStyle name="Enllaç visitat" xfId="223" builtinId="9" hidden="1"/>
    <cellStyle name="Enllaç visitat" xfId="229" builtinId="9" hidden="1"/>
    <cellStyle name="Enllaç visitat" xfId="231" builtinId="9" hidden="1"/>
    <cellStyle name="Enllaç visitat" xfId="237" builtinId="9" hidden="1"/>
    <cellStyle name="Enllaç visitat" xfId="239" builtinId="9" hidden="1"/>
    <cellStyle name="Enllaç visitat" xfId="241" builtinId="9" hidden="1"/>
    <cellStyle name="Enllaç visitat" xfId="249" builtinId="9" hidden="1"/>
    <cellStyle name="Enllaç visitat" xfId="253" builtinId="9" hidden="1"/>
    <cellStyle name="Enllaç visitat" xfId="255" builtinId="9" hidden="1"/>
    <cellStyle name="Enllaç visitat" xfId="261" builtinId="9" hidden="1"/>
    <cellStyle name="Enllaç visitat" xfId="263" builtinId="9" hidden="1"/>
    <cellStyle name="Enllaç visitat" xfId="265" builtinId="9" hidden="1"/>
    <cellStyle name="Enllaç visitat" xfId="273" builtinId="9" hidden="1"/>
    <cellStyle name="Enllaç visitat" xfId="277" builtinId="9" hidden="1"/>
    <cellStyle name="Enllaç visitat" xfId="279" builtinId="9" hidden="1"/>
    <cellStyle name="Enllaç visitat" xfId="285" builtinId="9" hidden="1"/>
    <cellStyle name="Enllaç visitat" xfId="287" builtinId="9" hidden="1"/>
    <cellStyle name="Enllaç visitat" xfId="293" builtinId="9" hidden="1"/>
    <cellStyle name="Enllaç visitat" xfId="297" builtinId="9" hidden="1"/>
    <cellStyle name="Enllaç visitat" xfId="301" builtinId="9" hidden="1"/>
    <cellStyle name="Enllaç visitat" xfId="303" builtinId="9" hidden="1"/>
    <cellStyle name="Enllaç visitat" xfId="309" builtinId="9" hidden="1"/>
    <cellStyle name="Enllaç visitat" xfId="313" builtinId="9" hidden="1"/>
    <cellStyle name="Enllaç visitat" xfId="317" builtinId="9" hidden="1"/>
    <cellStyle name="Enllaç visitat" xfId="321" builtinId="9" hidden="1"/>
    <cellStyle name="Enllaç visitat" xfId="325" builtinId="9" hidden="1"/>
    <cellStyle name="Enllaç visitat" xfId="311" builtinId="9" hidden="1"/>
    <cellStyle name="Enllaç visitat" xfId="269" builtinId="9" hidden="1"/>
    <cellStyle name="Enllaç visitat" xfId="247" builtinId="9" hidden="1"/>
    <cellStyle name="Enllaç visitat" xfId="225" builtinId="9" hidden="1"/>
    <cellStyle name="Enllaç visitat" xfId="181" builtinId="9" hidden="1"/>
    <cellStyle name="Enllaç visitat" xfId="185" builtinId="9" hidden="1"/>
    <cellStyle name="Enllaç visitat" xfId="189" builtinId="9" hidden="1"/>
    <cellStyle name="Enllaç visitat" xfId="193" builtinId="9" hidden="1"/>
    <cellStyle name="Enllaç visitat" xfId="197" builtinId="9" hidden="1"/>
    <cellStyle name="Enllaç visitat" xfId="199" builtinId="9" hidden="1"/>
    <cellStyle name="Enllaç visitat" xfId="205" builtinId="9" hidden="1"/>
    <cellStyle name="Enllaç visitat" xfId="207" builtinId="9" hidden="1"/>
    <cellStyle name="Enllaç visitat" xfId="209" builtinId="9" hidden="1"/>
    <cellStyle name="Enllaç visitat" xfId="215" builtinId="9" hidden="1"/>
    <cellStyle name="Enllaç visitat" xfId="217" builtinId="9" hidden="1"/>
    <cellStyle name="Enllaç visitat" xfId="183" builtinId="9" hidden="1"/>
    <cellStyle name="Enllaç visitat" xfId="160" builtinId="9" hidden="1"/>
    <cellStyle name="Enllaç visitat" xfId="164" builtinId="9" hidden="1"/>
    <cellStyle name="Enllaç visitat" xfId="166" builtinId="9" hidden="1"/>
    <cellStyle name="Enllaç visitat" xfId="172" builtinId="9" hidden="1"/>
    <cellStyle name="Enllaç visitat" xfId="175" builtinId="9" hidden="1"/>
    <cellStyle name="Enllaç visitat" xfId="150" builtinId="9" hidden="1"/>
    <cellStyle name="Enllaç visitat" xfId="156" builtinId="9" hidden="1"/>
    <cellStyle name="Enllaç visitat" xfId="144" builtinId="9" hidden="1"/>
    <cellStyle name="Enllaç visitat" xfId="148" builtinId="9" hidden="1"/>
    <cellStyle name="Enllaç visitat" xfId="142" builtinId="9" hidden="1"/>
    <cellStyle name="Enllaç visitat" xfId="152" builtinId="9" hidden="1"/>
    <cellStyle name="Enllaç visitat" xfId="168" builtinId="9" hidden="1"/>
    <cellStyle name="Enllaç visitat" xfId="158" builtinId="9" hidden="1"/>
    <cellStyle name="Enllaç visitat" xfId="213" builtinId="9" hidden="1"/>
    <cellStyle name="Enllaç visitat" xfId="201" builtinId="9" hidden="1"/>
    <cellStyle name="Enllaç visitat" xfId="191" builtinId="9" hidden="1"/>
    <cellStyle name="Enllaç visitat" xfId="177" builtinId="9" hidden="1"/>
    <cellStyle name="Enllaç visitat" xfId="289" builtinId="9" hidden="1"/>
    <cellStyle name="Enllaç visitat" xfId="319" builtinId="9" hidden="1"/>
    <cellStyle name="Enllaç visitat" xfId="305" builtinId="9" hidden="1"/>
    <cellStyle name="Enllaç visitat" xfId="295" builtinId="9" hidden="1"/>
    <cellStyle name="Enllaç visitat" xfId="281" builtinId="9" hidden="1"/>
    <cellStyle name="Enllaç visitat" xfId="271" builtinId="9" hidden="1"/>
    <cellStyle name="Enllaç visitat" xfId="257" builtinId="9" hidden="1"/>
    <cellStyle name="Enllaç visitat" xfId="245" builtinId="9" hidden="1"/>
    <cellStyle name="Enllaç visitat" xfId="233" builtinId="9" hidden="1"/>
    <cellStyle name="Enllaç visitat" xfId="221" builtinId="9" hidden="1"/>
    <cellStyle name="Enllaç visitat" xfId="339" builtinId="9" hidden="1"/>
    <cellStyle name="Enllaç visitat" xfId="211" builtinId="9" hidden="1"/>
    <cellStyle name="Enllaç visitat" xfId="78" builtinId="9" hidden="1"/>
    <cellStyle name="Enllaç visitat" xfId="114" builtinId="9" hidden="1"/>
    <cellStyle name="Enllaç visitat" xfId="74" builtinId="9" hidden="1"/>
    <cellStyle name="Enllaç visitat" xfId="58" builtinId="9" hidden="1"/>
    <cellStyle name="Enllaç visitat" xfId="2" builtinId="9" hidden="1"/>
    <cellStyle name="Enllaç visitat" xfId="8" builtinId="9" hidden="1"/>
    <cellStyle name="Enllaç visitat" xfId="18" builtinId="9" hidden="1"/>
    <cellStyle name="Enllaç visitat" xfId="56" builtinId="9" hidden="1"/>
    <cellStyle name="Enllaç visitat" xfId="64" builtinId="9" hidden="1"/>
    <cellStyle name="Enllaç visitat" xfId="66" builtinId="9" hidden="1"/>
    <cellStyle name="Enllaç visitat" xfId="70" builtinId="9" hidden="1"/>
    <cellStyle name="Enllaç visitat" xfId="72" builtinId="9" hidden="1"/>
    <cellStyle name="Enllaç visitat" xfId="76" builtinId="9" hidden="1"/>
    <cellStyle name="Enllaç visitat" xfId="80" builtinId="9" hidden="1"/>
    <cellStyle name="Enllaç visitat" xfId="82" builtinId="9" hidden="1"/>
    <cellStyle name="Enllaç visitat" xfId="88" builtinId="9" hidden="1"/>
    <cellStyle name="Enllaç visitat" xfId="92" builtinId="9" hidden="1"/>
    <cellStyle name="Enllaç visitat" xfId="94" builtinId="9" hidden="1"/>
    <cellStyle name="Enllaç visitat" xfId="98" builtinId="9" hidden="1"/>
    <cellStyle name="Enllaç visitat" xfId="100" builtinId="9" hidden="1"/>
    <cellStyle name="Enllaç visitat" xfId="102" builtinId="9" hidden="1"/>
    <cellStyle name="Enllaç visitat" xfId="108" builtinId="9" hidden="1"/>
    <cellStyle name="Enllaç visitat" xfId="112" builtinId="9" hidden="1"/>
    <cellStyle name="Enllaç visitat" xfId="116" builtinId="9" hidden="1"/>
    <cellStyle name="Enllaç visitat" xfId="118" builtinId="9" hidden="1"/>
    <cellStyle name="Enllaç visitat" xfId="120" builtinId="9" hidden="1"/>
    <cellStyle name="Enllaç visitat" xfId="126" builtinId="9" hidden="1"/>
    <cellStyle name="Enllaç visitat" xfId="128" builtinId="9" hidden="1"/>
    <cellStyle name="Enllaç visitat" xfId="130" builtinId="9" hidden="1"/>
    <cellStyle name="Enllaç visitat" xfId="136" builtinId="9" hidden="1"/>
    <cellStyle name="Enllaç visitat" xfId="140" builtinId="9" hidden="1"/>
    <cellStyle name="Enllaç visitat" xfId="122" builtinId="9" hidden="1"/>
    <cellStyle name="Enllaç visitat" xfId="106" builtinId="9" hidden="1"/>
    <cellStyle name="Enllaç visitat" xfId="90" builtinId="9" hidden="1"/>
    <cellStyle name="Enllaç visitat" xfId="30" builtinId="9" hidden="1"/>
    <cellStyle name="Enllaç visitat" xfId="32" builtinId="9" hidden="1"/>
    <cellStyle name="Enllaç visitat" xfId="38" builtinId="9" hidden="1"/>
    <cellStyle name="Enllaç visitat" xfId="40" builtinId="9" hidden="1"/>
    <cellStyle name="Enllaç visitat" xfId="42" builtinId="9" hidden="1"/>
    <cellStyle name="Enllaç visitat" xfId="46" builtinId="9" hidden="1"/>
    <cellStyle name="Enllaç visitat" xfId="48" builtinId="9" hidden="1"/>
    <cellStyle name="Enllaç visitat" xfId="50" builtinId="9" hidden="1"/>
    <cellStyle name="Enllaç visitat" xfId="54" builtinId="9" hidden="1"/>
    <cellStyle name="Enllaç visitat" xfId="34" builtinId="9" hidden="1"/>
    <cellStyle name="Enllaç visitat" xfId="134" builtinId="9" hidden="1"/>
    <cellStyle name="Enllaç visitat" xfId="110" builtinId="9" hidden="1"/>
    <cellStyle name="Enllaç visitat" xfId="84" builtinId="9" hidden="1"/>
    <cellStyle name="Enllaç visitat" xfId="62" builtinId="9" hidden="1"/>
    <cellStyle name="Enllaç visitat" xfId="299" builtinId="9" hidden="1"/>
    <cellStyle name="Enllaç visitat" xfId="291" builtinId="9" hidden="1"/>
    <cellStyle name="Enllaç visitat" xfId="283" builtinId="9" hidden="1"/>
    <cellStyle name="Enllaç visitat" xfId="267" builtinId="9" hidden="1"/>
    <cellStyle name="Enllaç visitat" xfId="259" builtinId="9" hidden="1"/>
    <cellStyle name="Enllaç visitat" xfId="251" builtinId="9" hidden="1"/>
    <cellStyle name="Enllaç visitat" xfId="235" builtinId="9" hidden="1"/>
    <cellStyle name="Enllaç visitat" xfId="227" builtinId="9" hidden="1"/>
    <cellStyle name="Enllaç visitat" xfId="219" builtinId="9" hidden="1"/>
    <cellStyle name="Enllaç visitat" xfId="203" builtinId="9" hidden="1"/>
    <cellStyle name="Enllaç visitat" xfId="195" builtinId="9" hidden="1"/>
    <cellStyle name="Enllaç visitat" xfId="187" builtinId="9" hidden="1"/>
    <cellStyle name="Enllaç visitat" xfId="170" builtinId="9" hidden="1"/>
    <cellStyle name="Enllaç visitat" xfId="162" builtinId="9" hidden="1"/>
    <cellStyle name="Enllaç visitat" xfId="154" builtinId="9" hidden="1"/>
    <cellStyle name="Enllaç visitat" xfId="315" builtinId="9" hidden="1"/>
    <cellStyle name="Enllaç visitat" xfId="349" builtinId="9" hidden="1"/>
    <cellStyle name="Enllaç visitat" xfId="351" builtinId="9" hidden="1"/>
    <cellStyle name="Enllaç visitat" xfId="357" builtinId="9" hidden="1"/>
    <cellStyle name="Enllaç visitat" xfId="355" builtinId="9" hidden="1"/>
    <cellStyle name="Enllaç visitat" xfId="347" builtinId="9" hidden="1"/>
    <cellStyle name="Enllaç visitat" xfId="331" builtinId="9" hidden="1"/>
    <cellStyle name="Enllaç visitat" xfId="323" builtinId="9" hidden="1"/>
    <cellStyle name="Enllaç visitat" xfId="337" builtinId="9" hidden="1"/>
    <cellStyle name="Enllaç visitat" xfId="341" builtinId="9" hidden="1"/>
    <cellStyle name="Enllaç visitat" xfId="345" builtinId="9" hidden="1"/>
    <cellStyle name="Enllaç visitat" xfId="329" builtinId="9" hidden="1"/>
    <cellStyle name="Enllaç visitat" xfId="335" builtinId="9" hidden="1"/>
    <cellStyle name="Enllaç visitat" xfId="327" builtinId="9" hidden="1"/>
    <cellStyle name="Moneda 2" xfId="361" xr:uid="{16EED43C-CABE-419A-9793-84454A1C6EB7}"/>
    <cellStyle name="Normal" xfId="0" builtinId="0"/>
    <cellStyle name="Normal 2" xfId="358" xr:uid="{BD2340B7-B279-488B-911B-261AD175FA8F}"/>
    <cellStyle name="Normal 3" xfId="362" xr:uid="{2B043AF1-E01B-44FF-88D6-BD014A8A3BE9}"/>
    <cellStyle name="Percentatge" xfId="173" builtinId="5"/>
  </cellStyles>
  <dxfs count="34">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theme="1"/>
      </font>
      <fill>
        <patternFill>
          <bgColor theme="7" tint="0.79998168889431442"/>
        </patternFill>
      </fill>
    </dxf>
    <dxf>
      <font>
        <color rgb="FFFF0000"/>
      </font>
    </dxf>
    <dxf>
      <fill>
        <patternFill>
          <bgColor theme="9" tint="0.79998168889431442"/>
        </patternFill>
      </fill>
    </dxf>
    <dxf>
      <font>
        <color theme="0"/>
      </font>
    </dxf>
  </dxfs>
  <tableStyles count="0" defaultTableStyle="TableStyleMedium9" defaultPivotStyle="PivotStyleMedium4"/>
  <colors>
    <mruColors>
      <color rgb="FFD7CFF9"/>
      <color rgb="FFFF9966"/>
      <color rgb="FFEEB500"/>
      <color rgb="FFFFC305"/>
      <color rgb="FFFF5050"/>
      <color rgb="FFEEFA7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22/10/relationships/richValueRel" Target="richData/richValueRel.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eetMetadata" Target="metadata.xml"/><Relationship Id="rId17" Type="http://schemas.openxmlformats.org/officeDocument/2006/relationships/calcChain" Target="calcChain.xml"/><Relationship Id="rId2" Type="http://schemas.openxmlformats.org/officeDocument/2006/relationships/worksheet" Target="worksheets/sheet2.xml"/><Relationship Id="rId16" Type="http://schemas.microsoft.com/office/2017/06/relationships/rdRichValueTypes" Target="richData/rdRichValueType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microsoft.com/office/2017/06/relationships/rdRichValueStructure" Target="richData/rdrichvaluestructure.xml"/><Relationship Id="rId10" Type="http://schemas.openxmlformats.org/officeDocument/2006/relationships/styles" Target="styles.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theme" Target="theme/theme1.xml"/><Relationship Id="rId14" Type="http://schemas.microsoft.com/office/2017/06/relationships/rdRichValue" Target="richData/rdrichvalue.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3" Type="http://schemas.openxmlformats.org/officeDocument/2006/relationships/themeOverride" Target="../theme/themeOverride9.xml"/><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3" Type="http://schemas.openxmlformats.org/officeDocument/2006/relationships/themeOverride" Target="../theme/themeOverride10.xml"/><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3" Type="http://schemas.openxmlformats.org/officeDocument/2006/relationships/themeOverride" Target="../theme/themeOverride11.xml"/><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3" Type="http://schemas.openxmlformats.org/officeDocument/2006/relationships/themeOverride" Target="../theme/themeOverride12.xml"/><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3" Type="http://schemas.openxmlformats.org/officeDocument/2006/relationships/themeOverride" Target="../theme/themeOverride13.xml"/><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3" Type="http://schemas.openxmlformats.org/officeDocument/2006/relationships/themeOverride" Target="../theme/themeOverride14.xml"/><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3" Type="http://schemas.openxmlformats.org/officeDocument/2006/relationships/themeOverride" Target="../theme/themeOverride15.xml"/><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3" Type="http://schemas.openxmlformats.org/officeDocument/2006/relationships/themeOverride" Target="../theme/themeOverride16.xml"/><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3" Type="http://schemas.openxmlformats.org/officeDocument/2006/relationships/themeOverride" Target="../theme/themeOverride17.xml"/><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3" Type="http://schemas.openxmlformats.org/officeDocument/2006/relationships/themeOverride" Target="../theme/themeOverride18.xml"/><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3" Type="http://schemas.openxmlformats.org/officeDocument/2006/relationships/themeOverride" Target="../theme/themeOverride19.xml"/><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3" Type="http://schemas.openxmlformats.org/officeDocument/2006/relationships/themeOverride" Target="../theme/themeOverride20.xml"/><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3" Type="http://schemas.openxmlformats.org/officeDocument/2006/relationships/themeOverride" Target="../theme/themeOverride21.xml"/><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3" Type="http://schemas.openxmlformats.org/officeDocument/2006/relationships/themeOverride" Target="../theme/themeOverride22.xml"/><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3" Type="http://schemas.openxmlformats.org/officeDocument/2006/relationships/themeOverride" Target="../theme/themeOverride23.xml"/><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3" Type="http://schemas.openxmlformats.org/officeDocument/2006/relationships/themeOverride" Target="../theme/themeOverride24.xml"/><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3" Type="http://schemas.openxmlformats.org/officeDocument/2006/relationships/themeOverride" Target="../theme/themeOverride25.xml"/><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3" Type="http://schemas.openxmlformats.org/officeDocument/2006/relationships/themeOverride" Target="../theme/themeOverride26.xml"/><Relationship Id="rId2" Type="http://schemas.microsoft.com/office/2011/relationships/chartColorStyle" Target="colors27.xml"/><Relationship Id="rId1" Type="http://schemas.microsoft.com/office/2011/relationships/chartStyle" Target="style27.xml"/></Relationships>
</file>

<file path=xl/charts/_rels/chart28.xml.rels><?xml version="1.0" encoding="UTF-8" standalone="yes"?>
<Relationships xmlns="http://schemas.openxmlformats.org/package/2006/relationships"><Relationship Id="rId3" Type="http://schemas.openxmlformats.org/officeDocument/2006/relationships/themeOverride" Target="../theme/themeOverride27.xml"/><Relationship Id="rId2" Type="http://schemas.microsoft.com/office/2011/relationships/chartColorStyle" Target="colors28.xml"/><Relationship Id="rId1" Type="http://schemas.microsoft.com/office/2011/relationships/chartStyle" Target="style28.xml"/></Relationships>
</file>

<file path=xl/charts/_rels/chart29.xml.rels><?xml version="1.0" encoding="UTF-8" standalone="yes"?>
<Relationships xmlns="http://schemas.openxmlformats.org/package/2006/relationships"><Relationship Id="rId3" Type="http://schemas.openxmlformats.org/officeDocument/2006/relationships/themeOverride" Target="../theme/themeOverride28.xml"/><Relationship Id="rId2" Type="http://schemas.microsoft.com/office/2011/relationships/chartColorStyle" Target="colors29.xml"/><Relationship Id="rId1" Type="http://schemas.microsoft.com/office/2011/relationships/chartStyle" Target="style29.xml"/></Relationships>
</file>

<file path=xl/charts/_rels/chart3.xml.rels><?xml version="1.0" encoding="UTF-8" standalone="yes"?>
<Relationships xmlns="http://schemas.openxmlformats.org/package/2006/relationships"><Relationship Id="rId3" Type="http://schemas.openxmlformats.org/officeDocument/2006/relationships/themeOverride" Target="../theme/themeOverride2.xml"/><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3" Type="http://schemas.openxmlformats.org/officeDocument/2006/relationships/themeOverride" Target="../theme/themeOverride29.xml"/><Relationship Id="rId2" Type="http://schemas.microsoft.com/office/2011/relationships/chartColorStyle" Target="colors30.xml"/><Relationship Id="rId1" Type="http://schemas.microsoft.com/office/2011/relationships/chartStyle" Target="style30.xml"/></Relationships>
</file>

<file path=xl/charts/_rels/chart31.xml.rels><?xml version="1.0" encoding="UTF-8" standalone="yes"?>
<Relationships xmlns="http://schemas.openxmlformats.org/package/2006/relationships"><Relationship Id="rId3" Type="http://schemas.openxmlformats.org/officeDocument/2006/relationships/themeOverride" Target="../theme/themeOverride30.xml"/><Relationship Id="rId2" Type="http://schemas.microsoft.com/office/2011/relationships/chartColorStyle" Target="colors31.xml"/><Relationship Id="rId1" Type="http://schemas.microsoft.com/office/2011/relationships/chartStyle" Target="style31.xml"/></Relationships>
</file>

<file path=xl/charts/_rels/chart32.xml.rels><?xml version="1.0" encoding="UTF-8" standalone="yes"?>
<Relationships xmlns="http://schemas.openxmlformats.org/package/2006/relationships"><Relationship Id="rId3" Type="http://schemas.openxmlformats.org/officeDocument/2006/relationships/themeOverride" Target="../theme/themeOverride31.xml"/><Relationship Id="rId2" Type="http://schemas.microsoft.com/office/2011/relationships/chartColorStyle" Target="colors32.xml"/><Relationship Id="rId1" Type="http://schemas.microsoft.com/office/2011/relationships/chartStyle" Target="style32.xml"/></Relationships>
</file>

<file path=xl/charts/_rels/chart33.xml.rels><?xml version="1.0" encoding="UTF-8" standalone="yes"?>
<Relationships xmlns="http://schemas.openxmlformats.org/package/2006/relationships"><Relationship Id="rId3" Type="http://schemas.openxmlformats.org/officeDocument/2006/relationships/themeOverride" Target="../theme/themeOverride32.xml"/><Relationship Id="rId2" Type="http://schemas.microsoft.com/office/2011/relationships/chartColorStyle" Target="colors33.xml"/><Relationship Id="rId1" Type="http://schemas.microsoft.com/office/2011/relationships/chartStyle" Target="style33.xml"/></Relationships>
</file>

<file path=xl/charts/_rels/chart34.xml.rels><?xml version="1.0" encoding="UTF-8" standalone="yes"?>
<Relationships xmlns="http://schemas.openxmlformats.org/package/2006/relationships"><Relationship Id="rId3" Type="http://schemas.openxmlformats.org/officeDocument/2006/relationships/themeOverride" Target="../theme/themeOverride33.xml"/><Relationship Id="rId2" Type="http://schemas.microsoft.com/office/2011/relationships/chartColorStyle" Target="colors34.xml"/><Relationship Id="rId1" Type="http://schemas.microsoft.com/office/2011/relationships/chartStyle" Target="style34.xml"/></Relationships>
</file>

<file path=xl/charts/_rels/chart35.xml.rels><?xml version="1.0" encoding="UTF-8" standalone="yes"?>
<Relationships xmlns="http://schemas.openxmlformats.org/package/2006/relationships"><Relationship Id="rId3" Type="http://schemas.openxmlformats.org/officeDocument/2006/relationships/themeOverride" Target="../theme/themeOverride34.xml"/><Relationship Id="rId2" Type="http://schemas.microsoft.com/office/2011/relationships/chartColorStyle" Target="colors35.xml"/><Relationship Id="rId1" Type="http://schemas.microsoft.com/office/2011/relationships/chartStyle" Target="style35.xml"/></Relationships>
</file>

<file path=xl/charts/_rels/chart36.xml.rels><?xml version="1.0" encoding="UTF-8" standalone="yes"?>
<Relationships xmlns="http://schemas.openxmlformats.org/package/2006/relationships"><Relationship Id="rId3" Type="http://schemas.openxmlformats.org/officeDocument/2006/relationships/themeOverride" Target="../theme/themeOverride35.xml"/><Relationship Id="rId2" Type="http://schemas.microsoft.com/office/2011/relationships/chartColorStyle" Target="colors36.xml"/><Relationship Id="rId1" Type="http://schemas.microsoft.com/office/2011/relationships/chartStyle" Target="style36.xml"/></Relationships>
</file>

<file path=xl/charts/_rels/chart37.xml.rels><?xml version="1.0" encoding="UTF-8" standalone="yes"?>
<Relationships xmlns="http://schemas.openxmlformats.org/package/2006/relationships"><Relationship Id="rId3" Type="http://schemas.openxmlformats.org/officeDocument/2006/relationships/themeOverride" Target="../theme/themeOverride36.xml"/><Relationship Id="rId2" Type="http://schemas.microsoft.com/office/2011/relationships/chartColorStyle" Target="colors37.xml"/><Relationship Id="rId1" Type="http://schemas.microsoft.com/office/2011/relationships/chartStyle" Target="style37.xml"/></Relationships>
</file>

<file path=xl/charts/_rels/chart38.xml.rels><?xml version="1.0" encoding="UTF-8" standalone="yes"?>
<Relationships xmlns="http://schemas.openxmlformats.org/package/2006/relationships"><Relationship Id="rId3" Type="http://schemas.openxmlformats.org/officeDocument/2006/relationships/themeOverride" Target="../theme/themeOverride37.xml"/><Relationship Id="rId2" Type="http://schemas.microsoft.com/office/2011/relationships/chartColorStyle" Target="colors38.xml"/><Relationship Id="rId1" Type="http://schemas.microsoft.com/office/2011/relationships/chartStyle" Target="style38.xml"/></Relationships>
</file>

<file path=xl/charts/_rels/chart39.xml.rels><?xml version="1.0" encoding="UTF-8" standalone="yes"?>
<Relationships xmlns="http://schemas.openxmlformats.org/package/2006/relationships"><Relationship Id="rId3" Type="http://schemas.openxmlformats.org/officeDocument/2006/relationships/themeOverride" Target="../theme/themeOverride38.xml"/><Relationship Id="rId2" Type="http://schemas.microsoft.com/office/2011/relationships/chartColorStyle" Target="colors39.xml"/><Relationship Id="rId1" Type="http://schemas.microsoft.com/office/2011/relationships/chartStyle" Target="style39.xml"/></Relationships>
</file>

<file path=xl/charts/_rels/chart4.xml.rels><?xml version="1.0" encoding="UTF-8" standalone="yes"?>
<Relationships xmlns="http://schemas.openxmlformats.org/package/2006/relationships"><Relationship Id="rId3" Type="http://schemas.openxmlformats.org/officeDocument/2006/relationships/themeOverride" Target="../theme/themeOverride3.xml"/><Relationship Id="rId2" Type="http://schemas.microsoft.com/office/2011/relationships/chartColorStyle" Target="colors4.xml"/><Relationship Id="rId1" Type="http://schemas.microsoft.com/office/2011/relationships/chartStyle" Target="style4.xml"/></Relationships>
</file>

<file path=xl/charts/_rels/chart40.xml.rels><?xml version="1.0" encoding="UTF-8" standalone="yes"?>
<Relationships xmlns="http://schemas.openxmlformats.org/package/2006/relationships"><Relationship Id="rId3" Type="http://schemas.openxmlformats.org/officeDocument/2006/relationships/themeOverride" Target="../theme/themeOverride39.xml"/><Relationship Id="rId2" Type="http://schemas.microsoft.com/office/2011/relationships/chartColorStyle" Target="colors40.xml"/><Relationship Id="rId1" Type="http://schemas.microsoft.com/office/2011/relationships/chartStyle" Target="style40.xml"/></Relationships>
</file>

<file path=xl/charts/_rels/chart41.xml.rels><?xml version="1.0" encoding="UTF-8" standalone="yes"?>
<Relationships xmlns="http://schemas.openxmlformats.org/package/2006/relationships"><Relationship Id="rId3" Type="http://schemas.openxmlformats.org/officeDocument/2006/relationships/themeOverride" Target="../theme/themeOverride40.xml"/><Relationship Id="rId2" Type="http://schemas.microsoft.com/office/2011/relationships/chartColorStyle" Target="colors41.xml"/><Relationship Id="rId1" Type="http://schemas.microsoft.com/office/2011/relationships/chartStyle" Target="style41.xml"/></Relationships>
</file>

<file path=xl/charts/_rels/chart42.xml.rels><?xml version="1.0" encoding="UTF-8" standalone="yes"?>
<Relationships xmlns="http://schemas.openxmlformats.org/package/2006/relationships"><Relationship Id="rId3" Type="http://schemas.openxmlformats.org/officeDocument/2006/relationships/themeOverride" Target="../theme/themeOverride41.xml"/><Relationship Id="rId2" Type="http://schemas.microsoft.com/office/2011/relationships/chartColorStyle" Target="colors42.xml"/><Relationship Id="rId1" Type="http://schemas.microsoft.com/office/2011/relationships/chartStyle" Target="style42.xml"/></Relationships>
</file>

<file path=xl/charts/_rels/chart43.xml.rels><?xml version="1.0" encoding="UTF-8" standalone="yes"?>
<Relationships xmlns="http://schemas.openxmlformats.org/package/2006/relationships"><Relationship Id="rId3" Type="http://schemas.openxmlformats.org/officeDocument/2006/relationships/themeOverride" Target="../theme/themeOverride42.xml"/><Relationship Id="rId2" Type="http://schemas.microsoft.com/office/2011/relationships/chartColorStyle" Target="colors43.xml"/><Relationship Id="rId1" Type="http://schemas.microsoft.com/office/2011/relationships/chartStyle" Target="style43.xml"/></Relationships>
</file>

<file path=xl/charts/_rels/chart44.xml.rels><?xml version="1.0" encoding="UTF-8" standalone="yes"?>
<Relationships xmlns="http://schemas.openxmlformats.org/package/2006/relationships"><Relationship Id="rId3" Type="http://schemas.openxmlformats.org/officeDocument/2006/relationships/themeOverride" Target="../theme/themeOverride43.xml"/><Relationship Id="rId2" Type="http://schemas.microsoft.com/office/2011/relationships/chartColorStyle" Target="colors44.xml"/><Relationship Id="rId1" Type="http://schemas.microsoft.com/office/2011/relationships/chartStyle" Target="style44.xml"/></Relationships>
</file>

<file path=xl/charts/_rels/chart45.xml.rels><?xml version="1.0" encoding="UTF-8" standalone="yes"?>
<Relationships xmlns="http://schemas.openxmlformats.org/package/2006/relationships"><Relationship Id="rId3" Type="http://schemas.openxmlformats.org/officeDocument/2006/relationships/themeOverride" Target="../theme/themeOverride44.xml"/><Relationship Id="rId2" Type="http://schemas.microsoft.com/office/2011/relationships/chartColorStyle" Target="colors45.xml"/><Relationship Id="rId1" Type="http://schemas.microsoft.com/office/2011/relationships/chartStyle" Target="style45.xml"/></Relationships>
</file>

<file path=xl/charts/_rels/chart46.xml.rels><?xml version="1.0" encoding="UTF-8" standalone="yes"?>
<Relationships xmlns="http://schemas.openxmlformats.org/package/2006/relationships"><Relationship Id="rId3" Type="http://schemas.openxmlformats.org/officeDocument/2006/relationships/themeOverride" Target="../theme/themeOverride45.xml"/><Relationship Id="rId2" Type="http://schemas.microsoft.com/office/2011/relationships/chartColorStyle" Target="colors46.xml"/><Relationship Id="rId1" Type="http://schemas.microsoft.com/office/2011/relationships/chartStyle" Target="style46.xml"/></Relationships>
</file>

<file path=xl/charts/_rels/chart47.xml.rels><?xml version="1.0" encoding="UTF-8" standalone="yes"?>
<Relationships xmlns="http://schemas.openxmlformats.org/package/2006/relationships"><Relationship Id="rId3" Type="http://schemas.openxmlformats.org/officeDocument/2006/relationships/themeOverride" Target="../theme/themeOverride46.xml"/><Relationship Id="rId2" Type="http://schemas.microsoft.com/office/2011/relationships/chartColorStyle" Target="colors47.xml"/><Relationship Id="rId1" Type="http://schemas.microsoft.com/office/2011/relationships/chartStyle" Target="style47.xml"/></Relationships>
</file>

<file path=xl/charts/_rels/chart48.xml.rels><?xml version="1.0" encoding="UTF-8" standalone="yes"?>
<Relationships xmlns="http://schemas.openxmlformats.org/package/2006/relationships"><Relationship Id="rId3" Type="http://schemas.openxmlformats.org/officeDocument/2006/relationships/themeOverride" Target="../theme/themeOverride47.xml"/><Relationship Id="rId2" Type="http://schemas.microsoft.com/office/2011/relationships/chartColorStyle" Target="colors48.xml"/><Relationship Id="rId1" Type="http://schemas.microsoft.com/office/2011/relationships/chartStyle" Target="style48.xml"/></Relationships>
</file>

<file path=xl/charts/_rels/chart49.xml.rels><?xml version="1.0" encoding="UTF-8" standalone="yes"?>
<Relationships xmlns="http://schemas.openxmlformats.org/package/2006/relationships"><Relationship Id="rId3" Type="http://schemas.openxmlformats.org/officeDocument/2006/relationships/themeOverride" Target="../theme/themeOverride48.xml"/><Relationship Id="rId2" Type="http://schemas.microsoft.com/office/2011/relationships/chartColorStyle" Target="colors49.xml"/><Relationship Id="rId1" Type="http://schemas.microsoft.com/office/2011/relationships/chartStyle" Target="style49.xml"/></Relationships>
</file>

<file path=xl/charts/_rels/chart5.xml.rels><?xml version="1.0" encoding="UTF-8" standalone="yes"?>
<Relationships xmlns="http://schemas.openxmlformats.org/package/2006/relationships"><Relationship Id="rId3" Type="http://schemas.openxmlformats.org/officeDocument/2006/relationships/themeOverride" Target="../theme/themeOverride4.xml"/><Relationship Id="rId2" Type="http://schemas.microsoft.com/office/2011/relationships/chartColorStyle" Target="colors5.xml"/><Relationship Id="rId1" Type="http://schemas.microsoft.com/office/2011/relationships/chartStyle" Target="style5.xml"/></Relationships>
</file>

<file path=xl/charts/_rels/chart50.xml.rels><?xml version="1.0" encoding="UTF-8" standalone="yes"?>
<Relationships xmlns="http://schemas.openxmlformats.org/package/2006/relationships"><Relationship Id="rId3" Type="http://schemas.openxmlformats.org/officeDocument/2006/relationships/themeOverride" Target="../theme/themeOverride49.xml"/><Relationship Id="rId2" Type="http://schemas.microsoft.com/office/2011/relationships/chartColorStyle" Target="colors50.xml"/><Relationship Id="rId1" Type="http://schemas.microsoft.com/office/2011/relationships/chartStyle" Target="style50.xml"/></Relationships>
</file>

<file path=xl/charts/_rels/chart51.xml.rels><?xml version="1.0" encoding="UTF-8" standalone="yes"?>
<Relationships xmlns="http://schemas.openxmlformats.org/package/2006/relationships"><Relationship Id="rId3" Type="http://schemas.openxmlformats.org/officeDocument/2006/relationships/themeOverride" Target="../theme/themeOverride50.xml"/><Relationship Id="rId2" Type="http://schemas.microsoft.com/office/2011/relationships/chartColorStyle" Target="colors51.xml"/><Relationship Id="rId1" Type="http://schemas.microsoft.com/office/2011/relationships/chartStyle" Target="style51.xml"/></Relationships>
</file>

<file path=xl/charts/_rels/chart52.xml.rels><?xml version="1.0" encoding="UTF-8" standalone="yes"?>
<Relationships xmlns="http://schemas.openxmlformats.org/package/2006/relationships"><Relationship Id="rId3" Type="http://schemas.openxmlformats.org/officeDocument/2006/relationships/themeOverride" Target="../theme/themeOverride51.xml"/><Relationship Id="rId2" Type="http://schemas.microsoft.com/office/2011/relationships/chartColorStyle" Target="colors52.xml"/><Relationship Id="rId1" Type="http://schemas.microsoft.com/office/2011/relationships/chartStyle" Target="style52.xml"/></Relationships>
</file>

<file path=xl/charts/_rels/chart53.xml.rels><?xml version="1.0" encoding="UTF-8" standalone="yes"?>
<Relationships xmlns="http://schemas.openxmlformats.org/package/2006/relationships"><Relationship Id="rId3" Type="http://schemas.openxmlformats.org/officeDocument/2006/relationships/themeOverride" Target="../theme/themeOverride52.xml"/><Relationship Id="rId2" Type="http://schemas.microsoft.com/office/2011/relationships/chartColorStyle" Target="colors53.xml"/><Relationship Id="rId1" Type="http://schemas.microsoft.com/office/2011/relationships/chartStyle" Target="style53.xml"/></Relationships>
</file>

<file path=xl/charts/_rels/chart54.xml.rels><?xml version="1.0" encoding="UTF-8" standalone="yes"?>
<Relationships xmlns="http://schemas.openxmlformats.org/package/2006/relationships"><Relationship Id="rId3" Type="http://schemas.openxmlformats.org/officeDocument/2006/relationships/themeOverride" Target="../theme/themeOverride53.xml"/><Relationship Id="rId2" Type="http://schemas.microsoft.com/office/2011/relationships/chartColorStyle" Target="colors54.xml"/><Relationship Id="rId1" Type="http://schemas.microsoft.com/office/2011/relationships/chartStyle" Target="style54.xml"/></Relationships>
</file>

<file path=xl/charts/_rels/chart55.xml.rels><?xml version="1.0" encoding="UTF-8" standalone="yes"?>
<Relationships xmlns="http://schemas.openxmlformats.org/package/2006/relationships"><Relationship Id="rId3" Type="http://schemas.openxmlformats.org/officeDocument/2006/relationships/themeOverride" Target="../theme/themeOverride54.xml"/><Relationship Id="rId2" Type="http://schemas.microsoft.com/office/2011/relationships/chartColorStyle" Target="colors55.xml"/><Relationship Id="rId1" Type="http://schemas.microsoft.com/office/2011/relationships/chartStyle" Target="style55.xml"/></Relationships>
</file>

<file path=xl/charts/_rels/chart56.xml.rels><?xml version="1.0" encoding="UTF-8" standalone="yes"?>
<Relationships xmlns="http://schemas.openxmlformats.org/package/2006/relationships"><Relationship Id="rId3" Type="http://schemas.openxmlformats.org/officeDocument/2006/relationships/themeOverride" Target="../theme/themeOverride55.xml"/><Relationship Id="rId2" Type="http://schemas.microsoft.com/office/2011/relationships/chartColorStyle" Target="colors56.xml"/><Relationship Id="rId1" Type="http://schemas.microsoft.com/office/2011/relationships/chartStyle" Target="style56.xml"/></Relationships>
</file>

<file path=xl/charts/_rels/chart57.xml.rels><?xml version="1.0" encoding="UTF-8" standalone="yes"?>
<Relationships xmlns="http://schemas.openxmlformats.org/package/2006/relationships"><Relationship Id="rId3" Type="http://schemas.openxmlformats.org/officeDocument/2006/relationships/themeOverride" Target="../theme/themeOverride56.xml"/><Relationship Id="rId2" Type="http://schemas.microsoft.com/office/2011/relationships/chartColorStyle" Target="colors57.xml"/><Relationship Id="rId1" Type="http://schemas.microsoft.com/office/2011/relationships/chartStyle" Target="style57.xml"/></Relationships>
</file>

<file path=xl/charts/_rels/chart58.xml.rels><?xml version="1.0" encoding="UTF-8" standalone="yes"?>
<Relationships xmlns="http://schemas.openxmlformats.org/package/2006/relationships"><Relationship Id="rId3" Type="http://schemas.openxmlformats.org/officeDocument/2006/relationships/themeOverride" Target="../theme/themeOverride57.xml"/><Relationship Id="rId2" Type="http://schemas.microsoft.com/office/2011/relationships/chartColorStyle" Target="colors58.xml"/><Relationship Id="rId1" Type="http://schemas.microsoft.com/office/2011/relationships/chartStyle" Target="style58.xml"/></Relationships>
</file>

<file path=xl/charts/_rels/chart59.xml.rels><?xml version="1.0" encoding="UTF-8" standalone="yes"?>
<Relationships xmlns="http://schemas.openxmlformats.org/package/2006/relationships"><Relationship Id="rId3" Type="http://schemas.openxmlformats.org/officeDocument/2006/relationships/themeOverride" Target="../theme/themeOverride58.xml"/><Relationship Id="rId2" Type="http://schemas.microsoft.com/office/2011/relationships/chartColorStyle" Target="colors59.xml"/><Relationship Id="rId1" Type="http://schemas.microsoft.com/office/2011/relationships/chartStyle" Target="style59.xml"/></Relationships>
</file>

<file path=xl/charts/_rels/chart6.xml.rels><?xml version="1.0" encoding="UTF-8" standalone="yes"?>
<Relationships xmlns="http://schemas.openxmlformats.org/package/2006/relationships"><Relationship Id="rId3" Type="http://schemas.openxmlformats.org/officeDocument/2006/relationships/themeOverride" Target="../theme/themeOverride5.xml"/><Relationship Id="rId2" Type="http://schemas.microsoft.com/office/2011/relationships/chartColorStyle" Target="colors6.xml"/><Relationship Id="rId1" Type="http://schemas.microsoft.com/office/2011/relationships/chartStyle" Target="style6.xml"/></Relationships>
</file>

<file path=xl/charts/_rels/chart60.xml.rels><?xml version="1.0" encoding="UTF-8" standalone="yes"?>
<Relationships xmlns="http://schemas.openxmlformats.org/package/2006/relationships"><Relationship Id="rId3" Type="http://schemas.openxmlformats.org/officeDocument/2006/relationships/themeOverride" Target="../theme/themeOverride59.xml"/><Relationship Id="rId2" Type="http://schemas.microsoft.com/office/2011/relationships/chartColorStyle" Target="colors60.xml"/><Relationship Id="rId1" Type="http://schemas.microsoft.com/office/2011/relationships/chartStyle" Target="style60.xml"/></Relationships>
</file>

<file path=xl/charts/_rels/chart61.xml.rels><?xml version="1.0" encoding="UTF-8" standalone="yes"?>
<Relationships xmlns="http://schemas.openxmlformats.org/package/2006/relationships"><Relationship Id="rId3" Type="http://schemas.openxmlformats.org/officeDocument/2006/relationships/themeOverride" Target="../theme/themeOverride60.xml"/><Relationship Id="rId2" Type="http://schemas.microsoft.com/office/2011/relationships/chartColorStyle" Target="colors61.xml"/><Relationship Id="rId1" Type="http://schemas.microsoft.com/office/2011/relationships/chartStyle" Target="style61.xml"/></Relationships>
</file>

<file path=xl/charts/_rels/chart62.xml.rels><?xml version="1.0" encoding="UTF-8" standalone="yes"?>
<Relationships xmlns="http://schemas.openxmlformats.org/package/2006/relationships"><Relationship Id="rId3" Type="http://schemas.openxmlformats.org/officeDocument/2006/relationships/themeOverride" Target="../theme/themeOverride61.xml"/><Relationship Id="rId2" Type="http://schemas.microsoft.com/office/2011/relationships/chartColorStyle" Target="colors62.xml"/><Relationship Id="rId1" Type="http://schemas.microsoft.com/office/2011/relationships/chartStyle" Target="style62.xml"/></Relationships>
</file>

<file path=xl/charts/_rels/chart63.xml.rels><?xml version="1.0" encoding="UTF-8" standalone="yes"?>
<Relationships xmlns="http://schemas.openxmlformats.org/package/2006/relationships"><Relationship Id="rId3" Type="http://schemas.openxmlformats.org/officeDocument/2006/relationships/themeOverride" Target="../theme/themeOverride62.xml"/><Relationship Id="rId2" Type="http://schemas.microsoft.com/office/2011/relationships/chartColorStyle" Target="colors63.xml"/><Relationship Id="rId1" Type="http://schemas.microsoft.com/office/2011/relationships/chartStyle" Target="style63.xml"/></Relationships>
</file>

<file path=xl/charts/_rels/chart64.xml.rels><?xml version="1.0" encoding="UTF-8" standalone="yes"?>
<Relationships xmlns="http://schemas.openxmlformats.org/package/2006/relationships"><Relationship Id="rId3" Type="http://schemas.openxmlformats.org/officeDocument/2006/relationships/themeOverride" Target="../theme/themeOverride63.xml"/><Relationship Id="rId2" Type="http://schemas.microsoft.com/office/2011/relationships/chartColorStyle" Target="colors64.xml"/><Relationship Id="rId1" Type="http://schemas.microsoft.com/office/2011/relationships/chartStyle" Target="style64.xml"/></Relationships>
</file>

<file path=xl/charts/_rels/chart65.xml.rels><?xml version="1.0" encoding="UTF-8" standalone="yes"?>
<Relationships xmlns="http://schemas.openxmlformats.org/package/2006/relationships"><Relationship Id="rId3" Type="http://schemas.openxmlformats.org/officeDocument/2006/relationships/themeOverride" Target="../theme/themeOverride64.xml"/><Relationship Id="rId2" Type="http://schemas.microsoft.com/office/2011/relationships/chartColorStyle" Target="colors65.xml"/><Relationship Id="rId1" Type="http://schemas.microsoft.com/office/2011/relationships/chartStyle" Target="style65.xml"/></Relationships>
</file>

<file path=xl/charts/_rels/chart66.xml.rels><?xml version="1.0" encoding="UTF-8" standalone="yes"?>
<Relationships xmlns="http://schemas.openxmlformats.org/package/2006/relationships"><Relationship Id="rId3" Type="http://schemas.openxmlformats.org/officeDocument/2006/relationships/themeOverride" Target="../theme/themeOverride65.xml"/><Relationship Id="rId2" Type="http://schemas.microsoft.com/office/2011/relationships/chartColorStyle" Target="colors66.xml"/><Relationship Id="rId1" Type="http://schemas.microsoft.com/office/2011/relationships/chartStyle" Target="style66.xml"/></Relationships>
</file>

<file path=xl/charts/_rels/chart67.xml.rels><?xml version="1.0" encoding="UTF-8" standalone="yes"?>
<Relationships xmlns="http://schemas.openxmlformats.org/package/2006/relationships"><Relationship Id="rId3" Type="http://schemas.openxmlformats.org/officeDocument/2006/relationships/themeOverride" Target="../theme/themeOverride66.xml"/><Relationship Id="rId2" Type="http://schemas.microsoft.com/office/2011/relationships/chartColorStyle" Target="colors67.xml"/><Relationship Id="rId1" Type="http://schemas.microsoft.com/office/2011/relationships/chartStyle" Target="style67.xml"/></Relationships>
</file>

<file path=xl/charts/_rels/chart68.xml.rels><?xml version="1.0" encoding="UTF-8" standalone="yes"?>
<Relationships xmlns="http://schemas.openxmlformats.org/package/2006/relationships"><Relationship Id="rId3" Type="http://schemas.openxmlformats.org/officeDocument/2006/relationships/themeOverride" Target="../theme/themeOverride67.xml"/><Relationship Id="rId2" Type="http://schemas.microsoft.com/office/2011/relationships/chartColorStyle" Target="colors68.xml"/><Relationship Id="rId1" Type="http://schemas.microsoft.com/office/2011/relationships/chartStyle" Target="style68.xml"/></Relationships>
</file>

<file path=xl/charts/_rels/chart69.xml.rels><?xml version="1.0" encoding="UTF-8" standalone="yes"?>
<Relationships xmlns="http://schemas.openxmlformats.org/package/2006/relationships"><Relationship Id="rId3" Type="http://schemas.openxmlformats.org/officeDocument/2006/relationships/themeOverride" Target="../theme/themeOverride68.xml"/><Relationship Id="rId2" Type="http://schemas.microsoft.com/office/2011/relationships/chartColorStyle" Target="colors69.xml"/><Relationship Id="rId1" Type="http://schemas.microsoft.com/office/2011/relationships/chartStyle" Target="style69.xml"/></Relationships>
</file>

<file path=xl/charts/_rels/chart7.xml.rels><?xml version="1.0" encoding="UTF-8" standalone="yes"?>
<Relationships xmlns="http://schemas.openxmlformats.org/package/2006/relationships"><Relationship Id="rId3" Type="http://schemas.openxmlformats.org/officeDocument/2006/relationships/themeOverride" Target="../theme/themeOverride6.xml"/><Relationship Id="rId2" Type="http://schemas.microsoft.com/office/2011/relationships/chartColorStyle" Target="colors7.xml"/><Relationship Id="rId1" Type="http://schemas.microsoft.com/office/2011/relationships/chartStyle" Target="style7.xml"/></Relationships>
</file>

<file path=xl/charts/_rels/chart70.xml.rels><?xml version="1.0" encoding="UTF-8" standalone="yes"?>
<Relationships xmlns="http://schemas.openxmlformats.org/package/2006/relationships"><Relationship Id="rId3" Type="http://schemas.openxmlformats.org/officeDocument/2006/relationships/themeOverride" Target="../theme/themeOverride69.xml"/><Relationship Id="rId2" Type="http://schemas.microsoft.com/office/2011/relationships/chartColorStyle" Target="colors70.xml"/><Relationship Id="rId1" Type="http://schemas.microsoft.com/office/2011/relationships/chartStyle" Target="style70.xml"/></Relationships>
</file>

<file path=xl/charts/_rels/chart71.xml.rels><?xml version="1.0" encoding="UTF-8" standalone="yes"?>
<Relationships xmlns="http://schemas.openxmlformats.org/package/2006/relationships"><Relationship Id="rId3" Type="http://schemas.openxmlformats.org/officeDocument/2006/relationships/themeOverride" Target="../theme/themeOverride70.xml"/><Relationship Id="rId2" Type="http://schemas.microsoft.com/office/2011/relationships/chartColorStyle" Target="colors71.xml"/><Relationship Id="rId1" Type="http://schemas.microsoft.com/office/2011/relationships/chartStyle" Target="style71.xml"/></Relationships>
</file>

<file path=xl/charts/_rels/chart72.xml.rels><?xml version="1.0" encoding="UTF-8" standalone="yes"?>
<Relationships xmlns="http://schemas.openxmlformats.org/package/2006/relationships"><Relationship Id="rId3" Type="http://schemas.openxmlformats.org/officeDocument/2006/relationships/themeOverride" Target="../theme/themeOverride71.xml"/><Relationship Id="rId2" Type="http://schemas.microsoft.com/office/2011/relationships/chartColorStyle" Target="colors72.xml"/><Relationship Id="rId1" Type="http://schemas.microsoft.com/office/2011/relationships/chartStyle" Target="style72.xml"/></Relationships>
</file>

<file path=xl/charts/_rels/chart73.xml.rels><?xml version="1.0" encoding="UTF-8" standalone="yes"?>
<Relationships xmlns="http://schemas.openxmlformats.org/package/2006/relationships"><Relationship Id="rId3" Type="http://schemas.openxmlformats.org/officeDocument/2006/relationships/themeOverride" Target="../theme/themeOverride72.xml"/><Relationship Id="rId2" Type="http://schemas.microsoft.com/office/2011/relationships/chartColorStyle" Target="colors73.xml"/><Relationship Id="rId1" Type="http://schemas.microsoft.com/office/2011/relationships/chartStyle" Target="style73.xml"/></Relationships>
</file>

<file path=xl/charts/_rels/chart74.xml.rels><?xml version="1.0" encoding="UTF-8" standalone="yes"?>
<Relationships xmlns="http://schemas.openxmlformats.org/package/2006/relationships"><Relationship Id="rId3" Type="http://schemas.openxmlformats.org/officeDocument/2006/relationships/themeOverride" Target="../theme/themeOverride73.xml"/><Relationship Id="rId2" Type="http://schemas.microsoft.com/office/2011/relationships/chartColorStyle" Target="colors74.xml"/><Relationship Id="rId1" Type="http://schemas.microsoft.com/office/2011/relationships/chartStyle" Target="style74.xml"/></Relationships>
</file>

<file path=xl/charts/_rels/chart75.xml.rels><?xml version="1.0" encoding="UTF-8" standalone="yes"?>
<Relationships xmlns="http://schemas.openxmlformats.org/package/2006/relationships"><Relationship Id="rId3" Type="http://schemas.openxmlformats.org/officeDocument/2006/relationships/themeOverride" Target="../theme/themeOverride74.xml"/><Relationship Id="rId2" Type="http://schemas.microsoft.com/office/2011/relationships/chartColorStyle" Target="colors75.xml"/><Relationship Id="rId1" Type="http://schemas.microsoft.com/office/2011/relationships/chartStyle" Target="style75.xml"/></Relationships>
</file>

<file path=xl/charts/_rels/chart76.xml.rels><?xml version="1.0" encoding="UTF-8" standalone="yes"?>
<Relationships xmlns="http://schemas.openxmlformats.org/package/2006/relationships"><Relationship Id="rId2" Type="http://schemas.microsoft.com/office/2011/relationships/chartColorStyle" Target="colors76.xml"/><Relationship Id="rId1" Type="http://schemas.microsoft.com/office/2011/relationships/chartStyle" Target="style76.xml"/></Relationships>
</file>

<file path=xl/charts/_rels/chart77.xml.rels><?xml version="1.0" encoding="UTF-8" standalone="yes"?>
<Relationships xmlns="http://schemas.openxmlformats.org/package/2006/relationships"><Relationship Id="rId3" Type="http://schemas.openxmlformats.org/officeDocument/2006/relationships/themeOverride" Target="../theme/themeOverride75.xml"/><Relationship Id="rId2" Type="http://schemas.microsoft.com/office/2011/relationships/chartColorStyle" Target="colors77.xml"/><Relationship Id="rId1" Type="http://schemas.microsoft.com/office/2011/relationships/chartStyle" Target="style77.xml"/></Relationships>
</file>

<file path=xl/charts/_rels/chart78.xml.rels><?xml version="1.0" encoding="UTF-8" standalone="yes"?>
<Relationships xmlns="http://schemas.openxmlformats.org/package/2006/relationships"><Relationship Id="rId3" Type="http://schemas.openxmlformats.org/officeDocument/2006/relationships/themeOverride" Target="../theme/themeOverride76.xml"/><Relationship Id="rId2" Type="http://schemas.microsoft.com/office/2011/relationships/chartColorStyle" Target="colors78.xml"/><Relationship Id="rId1" Type="http://schemas.microsoft.com/office/2011/relationships/chartStyle" Target="style78.xml"/></Relationships>
</file>

<file path=xl/charts/_rels/chart79.xml.rels><?xml version="1.0" encoding="UTF-8" standalone="yes"?>
<Relationships xmlns="http://schemas.openxmlformats.org/package/2006/relationships"><Relationship Id="rId2" Type="http://schemas.microsoft.com/office/2011/relationships/chartColorStyle" Target="colors79.xml"/><Relationship Id="rId1" Type="http://schemas.microsoft.com/office/2011/relationships/chartStyle" Target="style79.xml"/></Relationships>
</file>

<file path=xl/charts/_rels/chart8.xml.rels><?xml version="1.0" encoding="UTF-8" standalone="yes"?>
<Relationships xmlns="http://schemas.openxmlformats.org/package/2006/relationships"><Relationship Id="rId3" Type="http://schemas.openxmlformats.org/officeDocument/2006/relationships/themeOverride" Target="../theme/themeOverride7.xml"/><Relationship Id="rId2" Type="http://schemas.microsoft.com/office/2011/relationships/chartColorStyle" Target="colors8.xml"/><Relationship Id="rId1" Type="http://schemas.microsoft.com/office/2011/relationships/chartStyle" Target="style8.xml"/></Relationships>
</file>

<file path=xl/charts/_rels/chart80.xml.rels><?xml version="1.0" encoding="UTF-8" standalone="yes"?>
<Relationships xmlns="http://schemas.openxmlformats.org/package/2006/relationships"><Relationship Id="rId2" Type="http://schemas.microsoft.com/office/2011/relationships/chartColorStyle" Target="colors80.xml"/><Relationship Id="rId1" Type="http://schemas.microsoft.com/office/2011/relationships/chartStyle" Target="style80.xml"/></Relationships>
</file>

<file path=xl/charts/_rels/chart81.xml.rels><?xml version="1.0" encoding="UTF-8" standalone="yes"?>
<Relationships xmlns="http://schemas.openxmlformats.org/package/2006/relationships"><Relationship Id="rId2" Type="http://schemas.microsoft.com/office/2011/relationships/chartColorStyle" Target="colors81.xml"/><Relationship Id="rId1" Type="http://schemas.microsoft.com/office/2011/relationships/chartStyle" Target="style81.xml"/></Relationships>
</file>

<file path=xl/charts/_rels/chart82.xml.rels><?xml version="1.0" encoding="UTF-8" standalone="yes"?>
<Relationships xmlns="http://schemas.openxmlformats.org/package/2006/relationships"><Relationship Id="rId2" Type="http://schemas.microsoft.com/office/2011/relationships/chartColorStyle" Target="colors82.xml"/><Relationship Id="rId1" Type="http://schemas.microsoft.com/office/2011/relationships/chartStyle" Target="style82.xml"/></Relationships>
</file>

<file path=xl/charts/_rels/chart83.xml.rels><?xml version="1.0" encoding="UTF-8" standalone="yes"?>
<Relationships xmlns="http://schemas.openxmlformats.org/package/2006/relationships"><Relationship Id="rId2" Type="http://schemas.microsoft.com/office/2011/relationships/chartColorStyle" Target="colors83.xml"/><Relationship Id="rId1" Type="http://schemas.microsoft.com/office/2011/relationships/chartStyle" Target="style83.xml"/></Relationships>
</file>

<file path=xl/charts/_rels/chart84.xml.rels><?xml version="1.0" encoding="UTF-8" standalone="yes"?>
<Relationships xmlns="http://schemas.openxmlformats.org/package/2006/relationships"><Relationship Id="rId2" Type="http://schemas.microsoft.com/office/2011/relationships/chartColorStyle" Target="colors84.xml"/><Relationship Id="rId1" Type="http://schemas.microsoft.com/office/2011/relationships/chartStyle" Target="style84.xml"/></Relationships>
</file>

<file path=xl/charts/_rels/chart85.xml.rels><?xml version="1.0" encoding="UTF-8" standalone="yes"?>
<Relationships xmlns="http://schemas.openxmlformats.org/package/2006/relationships"><Relationship Id="rId2" Type="http://schemas.microsoft.com/office/2011/relationships/chartColorStyle" Target="colors85.xml"/><Relationship Id="rId1" Type="http://schemas.microsoft.com/office/2011/relationships/chartStyle" Target="style85.xml"/></Relationships>
</file>

<file path=xl/charts/_rels/chart86.xml.rels><?xml version="1.0" encoding="UTF-8" standalone="yes"?>
<Relationships xmlns="http://schemas.openxmlformats.org/package/2006/relationships"><Relationship Id="rId2" Type="http://schemas.microsoft.com/office/2011/relationships/chartColorStyle" Target="colors86.xml"/><Relationship Id="rId1" Type="http://schemas.microsoft.com/office/2011/relationships/chartStyle" Target="style86.xml"/></Relationships>
</file>

<file path=xl/charts/_rels/chart87.xml.rels><?xml version="1.0" encoding="UTF-8" standalone="yes"?>
<Relationships xmlns="http://schemas.openxmlformats.org/package/2006/relationships"><Relationship Id="rId2" Type="http://schemas.microsoft.com/office/2011/relationships/chartColorStyle" Target="colors87.xml"/><Relationship Id="rId1" Type="http://schemas.microsoft.com/office/2011/relationships/chartStyle" Target="style87.xml"/></Relationships>
</file>

<file path=xl/charts/_rels/chart88.xml.rels><?xml version="1.0" encoding="UTF-8" standalone="yes"?>
<Relationships xmlns="http://schemas.openxmlformats.org/package/2006/relationships"><Relationship Id="rId2" Type="http://schemas.microsoft.com/office/2011/relationships/chartColorStyle" Target="colors88.xml"/><Relationship Id="rId1" Type="http://schemas.microsoft.com/office/2011/relationships/chartStyle" Target="style88.xml"/></Relationships>
</file>

<file path=xl/charts/_rels/chart89.xml.rels><?xml version="1.0" encoding="UTF-8" standalone="yes"?>
<Relationships xmlns="http://schemas.openxmlformats.org/package/2006/relationships"><Relationship Id="rId2" Type="http://schemas.microsoft.com/office/2011/relationships/chartColorStyle" Target="colors89.xml"/><Relationship Id="rId1" Type="http://schemas.microsoft.com/office/2011/relationships/chartStyle" Target="style89.xml"/></Relationships>
</file>

<file path=xl/charts/_rels/chart9.xml.rels><?xml version="1.0" encoding="UTF-8" standalone="yes"?>
<Relationships xmlns="http://schemas.openxmlformats.org/package/2006/relationships"><Relationship Id="rId3" Type="http://schemas.openxmlformats.org/officeDocument/2006/relationships/themeOverride" Target="../theme/themeOverride8.xml"/><Relationship Id="rId2" Type="http://schemas.microsoft.com/office/2011/relationships/chartColorStyle" Target="colors9.xml"/><Relationship Id="rId1" Type="http://schemas.microsoft.com/office/2011/relationships/chartStyle" Target="style9.xml"/></Relationships>
</file>

<file path=xl/charts/_rels/chart90.xml.rels><?xml version="1.0" encoding="UTF-8" standalone="yes"?>
<Relationships xmlns="http://schemas.openxmlformats.org/package/2006/relationships"><Relationship Id="rId2" Type="http://schemas.microsoft.com/office/2011/relationships/chartColorStyle" Target="colors90.xml"/><Relationship Id="rId1" Type="http://schemas.microsoft.com/office/2011/relationships/chartStyle" Target="style90.xml"/></Relationships>
</file>

<file path=xl/charts/_rels/chart91.xml.rels><?xml version="1.0" encoding="UTF-8" standalone="yes"?>
<Relationships xmlns="http://schemas.openxmlformats.org/package/2006/relationships"><Relationship Id="rId2" Type="http://schemas.microsoft.com/office/2011/relationships/chartColorStyle" Target="colors91.xml"/><Relationship Id="rId1" Type="http://schemas.microsoft.com/office/2011/relationships/chartStyle" Target="style91.xml"/></Relationships>
</file>

<file path=xl/charts/_rels/chart92.xml.rels><?xml version="1.0" encoding="UTF-8" standalone="yes"?>
<Relationships xmlns="http://schemas.openxmlformats.org/package/2006/relationships"><Relationship Id="rId2" Type="http://schemas.microsoft.com/office/2011/relationships/chartColorStyle" Target="colors92.xml"/><Relationship Id="rId1" Type="http://schemas.microsoft.com/office/2011/relationships/chartStyle" Target="style92.xml"/></Relationships>
</file>

<file path=xl/charts/_rels/chart93.xml.rels><?xml version="1.0" encoding="UTF-8" standalone="yes"?>
<Relationships xmlns="http://schemas.openxmlformats.org/package/2006/relationships"><Relationship Id="rId2" Type="http://schemas.microsoft.com/office/2011/relationships/chartColorStyle" Target="colors93.xml"/><Relationship Id="rId1" Type="http://schemas.microsoft.com/office/2011/relationships/chartStyle" Target="style93.xml"/></Relationships>
</file>

<file path=xl/charts/_rels/chart94.xml.rels><?xml version="1.0" encoding="UTF-8" standalone="yes"?>
<Relationships xmlns="http://schemas.openxmlformats.org/package/2006/relationships"><Relationship Id="rId2" Type="http://schemas.microsoft.com/office/2011/relationships/chartColorStyle" Target="colors94.xml"/><Relationship Id="rId1" Type="http://schemas.microsoft.com/office/2011/relationships/chartStyle" Target="style94.xml"/></Relationships>
</file>

<file path=xl/charts/_rels/chart95.xml.rels><?xml version="1.0" encoding="UTF-8" standalone="yes"?>
<Relationships xmlns="http://schemas.openxmlformats.org/package/2006/relationships"><Relationship Id="rId2" Type="http://schemas.microsoft.com/office/2011/relationships/chartColorStyle" Target="colors95.xml"/><Relationship Id="rId1" Type="http://schemas.microsoft.com/office/2011/relationships/chartStyle" Target="style95.xml"/></Relationships>
</file>

<file path=xl/charts/_rels/chart96.xml.rels><?xml version="1.0" encoding="UTF-8" standalone="yes"?>
<Relationships xmlns="http://schemas.openxmlformats.org/package/2006/relationships"><Relationship Id="rId2" Type="http://schemas.microsoft.com/office/2011/relationships/chartColorStyle" Target="colors96.xml"/><Relationship Id="rId1" Type="http://schemas.microsoft.com/office/2011/relationships/chartStyle" Target="style9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ca-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020955200554695"/>
          <c:y val="7.496882278243143E-2"/>
          <c:w val="0.85182963627392172"/>
          <c:h val="0.78037088076351435"/>
        </c:manualLayout>
      </c:layout>
      <c:barChart>
        <c:barDir val="col"/>
        <c:grouping val="clustered"/>
        <c:varyColors val="0"/>
        <c:ser>
          <c:idx val="0"/>
          <c:order val="0"/>
          <c:tx>
            <c:strRef>
              <c:f>'Introducció dades'!$I$18</c:f>
              <c:strCache>
                <c:ptCount val="1"/>
                <c:pt idx="0">
                  <c:v>kWh/dia</c:v>
                </c:pt>
              </c:strCache>
            </c:strRef>
          </c:tx>
          <c:spPr>
            <a:solidFill>
              <a:schemeClr val="accent1"/>
            </a:solidFill>
            <a:ln>
              <a:noFill/>
            </a:ln>
            <a:effectLst/>
          </c:spPr>
          <c:invertIfNegative val="0"/>
          <c:cat>
            <c:multiLvlStrRef>
              <c:f>'Introducció dades'!$D$19:$D$32</c:f>
            </c:multiLvlStrRef>
          </c:cat>
          <c:val>
            <c:numRef>
              <c:f>'Introducció dades'!$I$19:$I$32</c:f>
            </c:numRef>
          </c:val>
          <c:extLst>
            <c:ext xmlns:c16="http://schemas.microsoft.com/office/drawing/2014/chart" uri="{C3380CC4-5D6E-409C-BE32-E72D297353CC}">
              <c16:uniqueId val="{00000000-9B4C-4453-8712-20678EF45C2C}"/>
            </c:ext>
          </c:extLst>
        </c:ser>
        <c:dLbls>
          <c:showLegendKey val="0"/>
          <c:showVal val="0"/>
          <c:showCatName val="0"/>
          <c:showSerName val="0"/>
          <c:showPercent val="0"/>
          <c:showBubbleSize val="0"/>
        </c:dLbls>
        <c:gapWidth val="219"/>
        <c:overlap val="-27"/>
        <c:axId val="1839333680"/>
        <c:axId val="1839336560"/>
      </c:barChart>
      <c:catAx>
        <c:axId val="1839333680"/>
        <c:scaling>
          <c:orientation val="minMax"/>
        </c:scaling>
        <c:delete val="0"/>
        <c:axPos val="b"/>
        <c:title>
          <c:tx>
            <c:rich>
              <a:bodyPr rot="0" spcFirstLastPara="1" vertOverflow="ellipsis" vert="horz" wrap="square" anchor="ctr" anchorCtr="1"/>
              <a:lstStyle/>
              <a:p>
                <a:pPr>
                  <a:defRPr sz="1100" b="0" i="0" u="none" strike="noStrike" kern="1200" baseline="0">
                    <a:solidFill>
                      <a:schemeClr val="tx1">
                        <a:lumMod val="65000"/>
                        <a:lumOff val="35000"/>
                      </a:schemeClr>
                    </a:solidFill>
                    <a:latin typeface="Neue Haas Grotesk Text Pro" panose="020B0504020202020204" pitchFamily="34" charset="0"/>
                    <a:ea typeface="+mn-ea"/>
                    <a:cs typeface="+mn-cs"/>
                  </a:defRPr>
                </a:pPr>
                <a:r>
                  <a:rPr lang="ca-ES" sz="1100">
                    <a:latin typeface="Neue Haas Grotesk Text Pro" panose="020B0504020202020204" pitchFamily="34" charset="0"/>
                  </a:rPr>
                  <a:t>Factura</a:t>
                </a:r>
              </a:p>
            </c:rich>
          </c:tx>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title>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crossAx val="1839336560"/>
        <c:crosses val="autoZero"/>
        <c:auto val="1"/>
        <c:lblAlgn val="ctr"/>
        <c:lblOffset val="100"/>
        <c:noMultiLvlLbl val="0"/>
      </c:catAx>
      <c:valAx>
        <c:axId val="183933656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Neue Haas Grotesk Text Pro" panose="020B0504020202020204" pitchFamily="34" charset="0"/>
                    <a:ea typeface="+mn-ea"/>
                    <a:cs typeface="+mn-cs"/>
                  </a:defRPr>
                </a:pPr>
                <a:r>
                  <a:rPr lang="ca-ES" sz="1200">
                    <a:latin typeface="Neue Haas Grotesk Text Pro" panose="020B0504020202020204" pitchFamily="34" charset="0"/>
                  </a:rPr>
                  <a:t>kWh/dia</a:t>
                </a:r>
              </a:p>
            </c:rich>
          </c:tx>
          <c:layout>
            <c:manualLayout>
              <c:xMode val="edge"/>
              <c:yMode val="edge"/>
              <c:x val="2.1747807536461574E-2"/>
              <c:y val="0.35351975126559571"/>
            </c:manualLayout>
          </c:layout>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title>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crossAx val="1839333680"/>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ca-E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ca-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2020955200554695"/>
          <c:y val="7.496882278243143E-2"/>
          <c:w val="0.85182963627392172"/>
          <c:h val="0.78037088076351435"/>
        </c:manualLayout>
      </c:layout>
      <c:barChart>
        <c:barDir val="col"/>
        <c:grouping val="clustered"/>
        <c:varyColors val="0"/>
        <c:ser>
          <c:idx val="0"/>
          <c:order val="0"/>
          <c:tx>
            <c:strRef>
              <c:f>'Introducció dades'!$J$274</c:f>
              <c:strCache>
                <c:ptCount val="1"/>
                <c:pt idx="0">
                  <c:v>kWh/dia</c:v>
                </c:pt>
              </c:strCache>
            </c:strRef>
          </c:tx>
          <c:spPr>
            <a:solidFill>
              <a:schemeClr val="accent1"/>
            </a:solidFill>
            <a:ln>
              <a:noFill/>
            </a:ln>
            <a:effectLst/>
          </c:spPr>
          <c:invertIfNegative val="0"/>
          <c:cat>
            <c:multiLvlStrRef>
              <c:f>'Introducció dades'!$D$275:$D$288</c:f>
            </c:multiLvlStrRef>
          </c:cat>
          <c:val>
            <c:numRef>
              <c:f>'Introducció dades'!$J$275:$J$288</c:f>
            </c:numRef>
          </c:val>
          <c:extLst>
            <c:ext xmlns:c16="http://schemas.microsoft.com/office/drawing/2014/chart" uri="{C3380CC4-5D6E-409C-BE32-E72D297353CC}">
              <c16:uniqueId val="{00000000-DE21-4343-9746-3D1C48F4B342}"/>
            </c:ext>
          </c:extLst>
        </c:ser>
        <c:dLbls>
          <c:showLegendKey val="0"/>
          <c:showVal val="0"/>
          <c:showCatName val="0"/>
          <c:showSerName val="0"/>
          <c:showPercent val="0"/>
          <c:showBubbleSize val="0"/>
        </c:dLbls>
        <c:gapWidth val="219"/>
        <c:overlap val="-27"/>
        <c:axId val="1839333680"/>
        <c:axId val="1839336560"/>
      </c:barChart>
      <c:catAx>
        <c:axId val="1839333680"/>
        <c:scaling>
          <c:orientation val="minMax"/>
        </c:scaling>
        <c:delete val="0"/>
        <c:axPos val="b"/>
        <c:title>
          <c:tx>
            <c:rich>
              <a:bodyPr rot="0" spcFirstLastPara="1" vertOverflow="ellipsis" vert="horz" wrap="square" anchor="ctr" anchorCtr="1"/>
              <a:lstStyle/>
              <a:p>
                <a:pPr>
                  <a:defRPr sz="1100" b="0" i="0" u="none" strike="noStrike" kern="1200" baseline="0">
                    <a:solidFill>
                      <a:schemeClr val="tx1">
                        <a:lumMod val="65000"/>
                        <a:lumOff val="35000"/>
                      </a:schemeClr>
                    </a:solidFill>
                    <a:latin typeface="Neue Haas Grotesk Text Pro" panose="020B0504020202020204" pitchFamily="34" charset="0"/>
                    <a:ea typeface="+mn-ea"/>
                    <a:cs typeface="+mn-cs"/>
                  </a:defRPr>
                </a:pPr>
                <a:r>
                  <a:rPr lang="ca-ES" sz="1100">
                    <a:latin typeface="Neue Haas Grotesk Text Pro" panose="020B0504020202020204" pitchFamily="34" charset="0"/>
                  </a:rPr>
                  <a:t>Factura</a:t>
                </a:r>
              </a:p>
            </c:rich>
          </c:tx>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title>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crossAx val="1839336560"/>
        <c:crosses val="autoZero"/>
        <c:auto val="1"/>
        <c:lblAlgn val="ctr"/>
        <c:lblOffset val="100"/>
        <c:noMultiLvlLbl val="0"/>
      </c:catAx>
      <c:valAx>
        <c:axId val="183933656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Neue Haas Grotesk Text Pro" panose="020B0504020202020204" pitchFamily="34" charset="0"/>
                    <a:ea typeface="+mn-ea"/>
                    <a:cs typeface="+mn-cs"/>
                  </a:defRPr>
                </a:pPr>
                <a:r>
                  <a:rPr lang="ca-ES" sz="1200">
                    <a:latin typeface="Neue Haas Grotesk Text Pro" panose="020B0504020202020204" pitchFamily="34" charset="0"/>
                  </a:rPr>
                  <a:t>kWh/dia</a:t>
                </a:r>
              </a:p>
            </c:rich>
          </c:tx>
          <c:layout>
            <c:manualLayout>
              <c:xMode val="edge"/>
              <c:yMode val="edge"/>
              <c:x val="2.1747807536461574E-2"/>
              <c:y val="0.35351975126559571"/>
            </c:manualLayout>
          </c:layout>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title>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crossAx val="1839333680"/>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ca-E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ca-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2020955200554695"/>
          <c:y val="7.496882278243143E-2"/>
          <c:w val="0.85182963627392172"/>
          <c:h val="0.78037088076351435"/>
        </c:manualLayout>
      </c:layout>
      <c:barChart>
        <c:barDir val="col"/>
        <c:grouping val="clustered"/>
        <c:varyColors val="0"/>
        <c:ser>
          <c:idx val="0"/>
          <c:order val="0"/>
          <c:tx>
            <c:strRef>
              <c:f>'Introducció dades'!$I$306</c:f>
              <c:strCache>
                <c:ptCount val="1"/>
                <c:pt idx="0">
                  <c:v>kWh/dia</c:v>
                </c:pt>
              </c:strCache>
            </c:strRef>
          </c:tx>
          <c:spPr>
            <a:solidFill>
              <a:schemeClr val="accent1"/>
            </a:solidFill>
            <a:ln>
              <a:noFill/>
            </a:ln>
            <a:effectLst/>
          </c:spPr>
          <c:invertIfNegative val="0"/>
          <c:cat>
            <c:multiLvlStrRef>
              <c:f>'Introducció dades'!$D$307:$D$320</c:f>
            </c:multiLvlStrRef>
          </c:cat>
          <c:val>
            <c:numRef>
              <c:f>'Introducció dades'!$I$307:$I$320</c:f>
            </c:numRef>
          </c:val>
          <c:extLst>
            <c:ext xmlns:c16="http://schemas.microsoft.com/office/drawing/2014/chart" uri="{C3380CC4-5D6E-409C-BE32-E72D297353CC}">
              <c16:uniqueId val="{00000000-F950-456A-BC7F-13694403788D}"/>
            </c:ext>
          </c:extLst>
        </c:ser>
        <c:dLbls>
          <c:showLegendKey val="0"/>
          <c:showVal val="0"/>
          <c:showCatName val="0"/>
          <c:showSerName val="0"/>
          <c:showPercent val="0"/>
          <c:showBubbleSize val="0"/>
        </c:dLbls>
        <c:gapWidth val="219"/>
        <c:overlap val="-27"/>
        <c:axId val="1839333680"/>
        <c:axId val="1839336560"/>
      </c:barChart>
      <c:catAx>
        <c:axId val="1839333680"/>
        <c:scaling>
          <c:orientation val="minMax"/>
        </c:scaling>
        <c:delete val="0"/>
        <c:axPos val="b"/>
        <c:title>
          <c:tx>
            <c:rich>
              <a:bodyPr rot="0" spcFirstLastPara="1" vertOverflow="ellipsis" vert="horz" wrap="square" anchor="ctr" anchorCtr="1"/>
              <a:lstStyle/>
              <a:p>
                <a:pPr>
                  <a:defRPr sz="1100" b="0" i="0" u="none" strike="noStrike" kern="1200" baseline="0">
                    <a:solidFill>
                      <a:schemeClr val="tx1">
                        <a:lumMod val="65000"/>
                        <a:lumOff val="35000"/>
                      </a:schemeClr>
                    </a:solidFill>
                    <a:latin typeface="Neue Haas Grotesk Text Pro" panose="020B0504020202020204" pitchFamily="34" charset="0"/>
                    <a:ea typeface="+mn-ea"/>
                    <a:cs typeface="+mn-cs"/>
                  </a:defRPr>
                </a:pPr>
                <a:r>
                  <a:rPr lang="ca-ES" sz="1100">
                    <a:latin typeface="Neue Haas Grotesk Text Pro" panose="020B0504020202020204" pitchFamily="34" charset="0"/>
                  </a:rPr>
                  <a:t>Factura</a:t>
                </a:r>
              </a:p>
            </c:rich>
          </c:tx>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title>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crossAx val="1839336560"/>
        <c:crosses val="autoZero"/>
        <c:auto val="1"/>
        <c:lblAlgn val="ctr"/>
        <c:lblOffset val="100"/>
        <c:noMultiLvlLbl val="0"/>
      </c:catAx>
      <c:valAx>
        <c:axId val="183933656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Neue Haas Grotesk Text Pro" panose="020B0504020202020204" pitchFamily="34" charset="0"/>
                    <a:ea typeface="+mn-ea"/>
                    <a:cs typeface="+mn-cs"/>
                  </a:defRPr>
                </a:pPr>
                <a:r>
                  <a:rPr lang="ca-ES" sz="1200">
                    <a:latin typeface="Neue Haas Grotesk Text Pro" panose="020B0504020202020204" pitchFamily="34" charset="0"/>
                  </a:rPr>
                  <a:t>kWh/dia</a:t>
                </a:r>
              </a:p>
            </c:rich>
          </c:tx>
          <c:layout>
            <c:manualLayout>
              <c:xMode val="edge"/>
              <c:yMode val="edge"/>
              <c:x val="2.1747807536461574E-2"/>
              <c:y val="0.35351975126559571"/>
            </c:manualLayout>
          </c:layout>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title>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crossAx val="1839333680"/>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ca-E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ca-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2020955200554695"/>
          <c:y val="7.496882278243143E-2"/>
          <c:w val="0.85182963627392172"/>
          <c:h val="0.78037088076351435"/>
        </c:manualLayout>
      </c:layout>
      <c:barChart>
        <c:barDir val="col"/>
        <c:grouping val="clustered"/>
        <c:varyColors val="0"/>
        <c:ser>
          <c:idx val="0"/>
          <c:order val="0"/>
          <c:tx>
            <c:strRef>
              <c:f>'Introducció dades'!$J$334</c:f>
              <c:strCache>
                <c:ptCount val="1"/>
                <c:pt idx="0">
                  <c:v>kWh/dia</c:v>
                </c:pt>
              </c:strCache>
            </c:strRef>
          </c:tx>
          <c:spPr>
            <a:solidFill>
              <a:schemeClr val="accent1"/>
            </a:solidFill>
            <a:ln>
              <a:noFill/>
            </a:ln>
            <a:effectLst/>
          </c:spPr>
          <c:invertIfNegative val="0"/>
          <c:cat>
            <c:multiLvlStrRef>
              <c:f>'Introducció dades'!$D$335:$D$348</c:f>
            </c:multiLvlStrRef>
          </c:cat>
          <c:val>
            <c:numRef>
              <c:f>'Introducció dades'!$J$335:$J$348</c:f>
            </c:numRef>
          </c:val>
          <c:extLst>
            <c:ext xmlns:c16="http://schemas.microsoft.com/office/drawing/2014/chart" uri="{C3380CC4-5D6E-409C-BE32-E72D297353CC}">
              <c16:uniqueId val="{00000000-CD7B-46F7-B70E-B127F74825A2}"/>
            </c:ext>
          </c:extLst>
        </c:ser>
        <c:dLbls>
          <c:showLegendKey val="0"/>
          <c:showVal val="0"/>
          <c:showCatName val="0"/>
          <c:showSerName val="0"/>
          <c:showPercent val="0"/>
          <c:showBubbleSize val="0"/>
        </c:dLbls>
        <c:gapWidth val="219"/>
        <c:overlap val="-27"/>
        <c:axId val="1839333680"/>
        <c:axId val="1839336560"/>
      </c:barChart>
      <c:catAx>
        <c:axId val="1839333680"/>
        <c:scaling>
          <c:orientation val="minMax"/>
        </c:scaling>
        <c:delete val="0"/>
        <c:axPos val="b"/>
        <c:title>
          <c:tx>
            <c:rich>
              <a:bodyPr rot="0" spcFirstLastPara="1" vertOverflow="ellipsis" vert="horz" wrap="square" anchor="ctr" anchorCtr="1"/>
              <a:lstStyle/>
              <a:p>
                <a:pPr>
                  <a:defRPr sz="1100" b="0" i="0" u="none" strike="noStrike" kern="1200" baseline="0">
                    <a:solidFill>
                      <a:schemeClr val="tx1">
                        <a:lumMod val="65000"/>
                        <a:lumOff val="35000"/>
                      </a:schemeClr>
                    </a:solidFill>
                    <a:latin typeface="Neue Haas Grotesk Text Pro" panose="020B0504020202020204" pitchFamily="34" charset="0"/>
                    <a:ea typeface="+mn-ea"/>
                    <a:cs typeface="+mn-cs"/>
                  </a:defRPr>
                </a:pPr>
                <a:r>
                  <a:rPr lang="ca-ES" sz="1100">
                    <a:latin typeface="Neue Haas Grotesk Text Pro" panose="020B0504020202020204" pitchFamily="34" charset="0"/>
                  </a:rPr>
                  <a:t>Factura</a:t>
                </a:r>
              </a:p>
            </c:rich>
          </c:tx>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title>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crossAx val="1839336560"/>
        <c:crosses val="autoZero"/>
        <c:auto val="1"/>
        <c:lblAlgn val="ctr"/>
        <c:lblOffset val="100"/>
        <c:noMultiLvlLbl val="0"/>
      </c:catAx>
      <c:valAx>
        <c:axId val="183933656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Neue Haas Grotesk Text Pro" panose="020B0504020202020204" pitchFamily="34" charset="0"/>
                    <a:ea typeface="+mn-ea"/>
                    <a:cs typeface="+mn-cs"/>
                  </a:defRPr>
                </a:pPr>
                <a:r>
                  <a:rPr lang="ca-ES" sz="1200">
                    <a:latin typeface="Neue Haas Grotesk Text Pro" panose="020B0504020202020204" pitchFamily="34" charset="0"/>
                  </a:rPr>
                  <a:t>kWh/dia</a:t>
                </a:r>
              </a:p>
            </c:rich>
          </c:tx>
          <c:layout>
            <c:manualLayout>
              <c:xMode val="edge"/>
              <c:yMode val="edge"/>
              <c:x val="2.1747807536461574E-2"/>
              <c:y val="0.35351975126559571"/>
            </c:manualLayout>
          </c:layout>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title>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crossAx val="1839333680"/>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ca-E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ca-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2020955200554695"/>
          <c:y val="7.496882278243143E-2"/>
          <c:w val="0.85182963627392172"/>
          <c:h val="0.78037088076351435"/>
        </c:manualLayout>
      </c:layout>
      <c:barChart>
        <c:barDir val="col"/>
        <c:grouping val="clustered"/>
        <c:varyColors val="0"/>
        <c:ser>
          <c:idx val="0"/>
          <c:order val="0"/>
          <c:tx>
            <c:strRef>
              <c:f>'Introducció dades'!$J$362</c:f>
              <c:strCache>
                <c:ptCount val="1"/>
                <c:pt idx="0">
                  <c:v>kWh/dia</c:v>
                </c:pt>
              </c:strCache>
            </c:strRef>
          </c:tx>
          <c:spPr>
            <a:solidFill>
              <a:schemeClr val="accent1"/>
            </a:solidFill>
            <a:ln>
              <a:noFill/>
            </a:ln>
            <a:effectLst/>
          </c:spPr>
          <c:invertIfNegative val="0"/>
          <c:cat>
            <c:multiLvlStrRef>
              <c:f>'Introducció dades'!$D$363:$D$376</c:f>
            </c:multiLvlStrRef>
          </c:cat>
          <c:val>
            <c:numRef>
              <c:f>'Introducció dades'!$J$363:$J$376</c:f>
            </c:numRef>
          </c:val>
          <c:extLst>
            <c:ext xmlns:c16="http://schemas.microsoft.com/office/drawing/2014/chart" uri="{C3380CC4-5D6E-409C-BE32-E72D297353CC}">
              <c16:uniqueId val="{00000000-1BE5-46F1-912C-A5B9193F8D0D}"/>
            </c:ext>
          </c:extLst>
        </c:ser>
        <c:dLbls>
          <c:showLegendKey val="0"/>
          <c:showVal val="0"/>
          <c:showCatName val="0"/>
          <c:showSerName val="0"/>
          <c:showPercent val="0"/>
          <c:showBubbleSize val="0"/>
        </c:dLbls>
        <c:gapWidth val="219"/>
        <c:overlap val="-27"/>
        <c:axId val="1839333680"/>
        <c:axId val="1839336560"/>
      </c:barChart>
      <c:catAx>
        <c:axId val="1839333680"/>
        <c:scaling>
          <c:orientation val="minMax"/>
        </c:scaling>
        <c:delete val="0"/>
        <c:axPos val="b"/>
        <c:title>
          <c:tx>
            <c:rich>
              <a:bodyPr rot="0" spcFirstLastPara="1" vertOverflow="ellipsis" vert="horz" wrap="square" anchor="ctr" anchorCtr="1"/>
              <a:lstStyle/>
              <a:p>
                <a:pPr>
                  <a:defRPr sz="1100" b="0" i="0" u="none" strike="noStrike" kern="1200" baseline="0">
                    <a:solidFill>
                      <a:schemeClr val="tx1">
                        <a:lumMod val="65000"/>
                        <a:lumOff val="35000"/>
                      </a:schemeClr>
                    </a:solidFill>
                    <a:latin typeface="Neue Haas Grotesk Text Pro" panose="020B0504020202020204" pitchFamily="34" charset="0"/>
                    <a:ea typeface="+mn-ea"/>
                    <a:cs typeface="+mn-cs"/>
                  </a:defRPr>
                </a:pPr>
                <a:r>
                  <a:rPr lang="ca-ES" sz="1100">
                    <a:latin typeface="Neue Haas Grotesk Text Pro" panose="020B0504020202020204" pitchFamily="34" charset="0"/>
                  </a:rPr>
                  <a:t>Factura</a:t>
                </a:r>
              </a:p>
            </c:rich>
          </c:tx>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title>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crossAx val="1839336560"/>
        <c:crosses val="autoZero"/>
        <c:auto val="1"/>
        <c:lblAlgn val="ctr"/>
        <c:lblOffset val="100"/>
        <c:noMultiLvlLbl val="0"/>
      </c:catAx>
      <c:valAx>
        <c:axId val="183933656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Neue Haas Grotesk Text Pro" panose="020B0504020202020204" pitchFamily="34" charset="0"/>
                    <a:ea typeface="+mn-ea"/>
                    <a:cs typeface="+mn-cs"/>
                  </a:defRPr>
                </a:pPr>
                <a:r>
                  <a:rPr lang="ca-ES" sz="1200">
                    <a:latin typeface="Neue Haas Grotesk Text Pro" panose="020B0504020202020204" pitchFamily="34" charset="0"/>
                  </a:rPr>
                  <a:t>kWh/dia</a:t>
                </a:r>
              </a:p>
            </c:rich>
          </c:tx>
          <c:layout>
            <c:manualLayout>
              <c:xMode val="edge"/>
              <c:yMode val="edge"/>
              <c:x val="2.1747807536461574E-2"/>
              <c:y val="0.35351975126559571"/>
            </c:manualLayout>
          </c:layout>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title>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crossAx val="1839333680"/>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ca-E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ca-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2020955200554695"/>
          <c:y val="7.496882278243143E-2"/>
          <c:w val="0.85182963627392172"/>
          <c:h val="0.78037088076351435"/>
        </c:manualLayout>
      </c:layout>
      <c:barChart>
        <c:barDir val="col"/>
        <c:grouping val="clustered"/>
        <c:varyColors val="0"/>
        <c:ser>
          <c:idx val="0"/>
          <c:order val="0"/>
          <c:tx>
            <c:strRef>
              <c:f>'Introducció dades'!$J$390</c:f>
              <c:strCache>
                <c:ptCount val="1"/>
                <c:pt idx="0">
                  <c:v>kWh/dia</c:v>
                </c:pt>
              </c:strCache>
            </c:strRef>
          </c:tx>
          <c:spPr>
            <a:solidFill>
              <a:schemeClr val="accent1"/>
            </a:solidFill>
            <a:ln>
              <a:noFill/>
            </a:ln>
            <a:effectLst/>
          </c:spPr>
          <c:invertIfNegative val="0"/>
          <c:cat>
            <c:multiLvlStrRef>
              <c:f>'Introducció dades'!$D$391:$D$404</c:f>
            </c:multiLvlStrRef>
          </c:cat>
          <c:val>
            <c:numRef>
              <c:f>'Introducció dades'!$J$391:$J$404</c:f>
            </c:numRef>
          </c:val>
          <c:extLst>
            <c:ext xmlns:c16="http://schemas.microsoft.com/office/drawing/2014/chart" uri="{C3380CC4-5D6E-409C-BE32-E72D297353CC}">
              <c16:uniqueId val="{00000000-3BB4-4C70-97AE-5DA6F375F80E}"/>
            </c:ext>
          </c:extLst>
        </c:ser>
        <c:dLbls>
          <c:showLegendKey val="0"/>
          <c:showVal val="0"/>
          <c:showCatName val="0"/>
          <c:showSerName val="0"/>
          <c:showPercent val="0"/>
          <c:showBubbleSize val="0"/>
        </c:dLbls>
        <c:gapWidth val="219"/>
        <c:overlap val="-27"/>
        <c:axId val="1839333680"/>
        <c:axId val="1839336560"/>
      </c:barChart>
      <c:catAx>
        <c:axId val="1839333680"/>
        <c:scaling>
          <c:orientation val="minMax"/>
        </c:scaling>
        <c:delete val="0"/>
        <c:axPos val="b"/>
        <c:title>
          <c:tx>
            <c:rich>
              <a:bodyPr rot="0" spcFirstLastPara="1" vertOverflow="ellipsis" vert="horz" wrap="square" anchor="ctr" anchorCtr="1"/>
              <a:lstStyle/>
              <a:p>
                <a:pPr>
                  <a:defRPr sz="1100" b="0" i="0" u="none" strike="noStrike" kern="1200" baseline="0">
                    <a:solidFill>
                      <a:schemeClr val="tx1">
                        <a:lumMod val="65000"/>
                        <a:lumOff val="35000"/>
                      </a:schemeClr>
                    </a:solidFill>
                    <a:latin typeface="Neue Haas Grotesk Text Pro" panose="020B0504020202020204" pitchFamily="34" charset="0"/>
                    <a:ea typeface="+mn-ea"/>
                    <a:cs typeface="+mn-cs"/>
                  </a:defRPr>
                </a:pPr>
                <a:r>
                  <a:rPr lang="ca-ES" sz="1100">
                    <a:latin typeface="Neue Haas Grotesk Text Pro" panose="020B0504020202020204" pitchFamily="34" charset="0"/>
                  </a:rPr>
                  <a:t>Factura</a:t>
                </a:r>
              </a:p>
            </c:rich>
          </c:tx>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title>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crossAx val="1839336560"/>
        <c:crosses val="autoZero"/>
        <c:auto val="1"/>
        <c:lblAlgn val="ctr"/>
        <c:lblOffset val="100"/>
        <c:noMultiLvlLbl val="0"/>
      </c:catAx>
      <c:valAx>
        <c:axId val="183933656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Neue Haas Grotesk Text Pro" panose="020B0504020202020204" pitchFamily="34" charset="0"/>
                    <a:ea typeface="+mn-ea"/>
                    <a:cs typeface="+mn-cs"/>
                  </a:defRPr>
                </a:pPr>
                <a:r>
                  <a:rPr lang="ca-ES" sz="1200">
                    <a:latin typeface="Neue Haas Grotesk Text Pro" panose="020B0504020202020204" pitchFamily="34" charset="0"/>
                  </a:rPr>
                  <a:t>kWh/dia</a:t>
                </a:r>
              </a:p>
            </c:rich>
          </c:tx>
          <c:layout>
            <c:manualLayout>
              <c:xMode val="edge"/>
              <c:yMode val="edge"/>
              <c:x val="2.1747807536461574E-2"/>
              <c:y val="0.35351975126559571"/>
            </c:manualLayout>
          </c:layout>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title>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crossAx val="1839333680"/>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ca-E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ca-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2020955200554695"/>
          <c:y val="7.496882278243143E-2"/>
          <c:w val="0.85182963627392172"/>
          <c:h val="0.78037088076351435"/>
        </c:manualLayout>
      </c:layout>
      <c:barChart>
        <c:barDir val="col"/>
        <c:grouping val="clustered"/>
        <c:varyColors val="0"/>
        <c:ser>
          <c:idx val="0"/>
          <c:order val="0"/>
          <c:tx>
            <c:strRef>
              <c:f>'Introducció dades'!$J$418</c:f>
              <c:strCache>
                <c:ptCount val="1"/>
                <c:pt idx="0">
                  <c:v>kWh/dia</c:v>
                </c:pt>
              </c:strCache>
            </c:strRef>
          </c:tx>
          <c:spPr>
            <a:solidFill>
              <a:schemeClr val="accent1"/>
            </a:solidFill>
            <a:ln>
              <a:noFill/>
            </a:ln>
            <a:effectLst/>
          </c:spPr>
          <c:invertIfNegative val="0"/>
          <c:cat>
            <c:multiLvlStrRef>
              <c:f>'Introducció dades'!$D$419:$D$432</c:f>
            </c:multiLvlStrRef>
          </c:cat>
          <c:val>
            <c:numRef>
              <c:f>'Introducció dades'!$J$419:$J$432</c:f>
            </c:numRef>
          </c:val>
          <c:extLst>
            <c:ext xmlns:c16="http://schemas.microsoft.com/office/drawing/2014/chart" uri="{C3380CC4-5D6E-409C-BE32-E72D297353CC}">
              <c16:uniqueId val="{00000000-07A6-42F5-BB90-B1403B64B806}"/>
            </c:ext>
          </c:extLst>
        </c:ser>
        <c:dLbls>
          <c:showLegendKey val="0"/>
          <c:showVal val="0"/>
          <c:showCatName val="0"/>
          <c:showSerName val="0"/>
          <c:showPercent val="0"/>
          <c:showBubbleSize val="0"/>
        </c:dLbls>
        <c:gapWidth val="219"/>
        <c:overlap val="-27"/>
        <c:axId val="1839333680"/>
        <c:axId val="1839336560"/>
      </c:barChart>
      <c:catAx>
        <c:axId val="1839333680"/>
        <c:scaling>
          <c:orientation val="minMax"/>
        </c:scaling>
        <c:delete val="0"/>
        <c:axPos val="b"/>
        <c:title>
          <c:tx>
            <c:rich>
              <a:bodyPr rot="0" spcFirstLastPara="1" vertOverflow="ellipsis" vert="horz" wrap="square" anchor="ctr" anchorCtr="1"/>
              <a:lstStyle/>
              <a:p>
                <a:pPr>
                  <a:defRPr sz="1100" b="0" i="0" u="none" strike="noStrike" kern="1200" baseline="0">
                    <a:solidFill>
                      <a:schemeClr val="tx1">
                        <a:lumMod val="65000"/>
                        <a:lumOff val="35000"/>
                      </a:schemeClr>
                    </a:solidFill>
                    <a:latin typeface="Neue Haas Grotesk Text Pro" panose="020B0504020202020204" pitchFamily="34" charset="0"/>
                    <a:ea typeface="+mn-ea"/>
                    <a:cs typeface="+mn-cs"/>
                  </a:defRPr>
                </a:pPr>
                <a:r>
                  <a:rPr lang="ca-ES" sz="1100">
                    <a:latin typeface="Neue Haas Grotesk Text Pro" panose="020B0504020202020204" pitchFamily="34" charset="0"/>
                  </a:rPr>
                  <a:t>Factura</a:t>
                </a:r>
              </a:p>
            </c:rich>
          </c:tx>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title>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crossAx val="1839336560"/>
        <c:crosses val="autoZero"/>
        <c:auto val="1"/>
        <c:lblAlgn val="ctr"/>
        <c:lblOffset val="100"/>
        <c:noMultiLvlLbl val="0"/>
      </c:catAx>
      <c:valAx>
        <c:axId val="183933656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Neue Haas Grotesk Text Pro" panose="020B0504020202020204" pitchFamily="34" charset="0"/>
                    <a:ea typeface="+mn-ea"/>
                    <a:cs typeface="+mn-cs"/>
                  </a:defRPr>
                </a:pPr>
                <a:r>
                  <a:rPr lang="ca-ES" sz="1200">
                    <a:latin typeface="Neue Haas Grotesk Text Pro" panose="020B0504020202020204" pitchFamily="34" charset="0"/>
                  </a:rPr>
                  <a:t>kWh/dia</a:t>
                </a:r>
              </a:p>
            </c:rich>
          </c:tx>
          <c:layout>
            <c:manualLayout>
              <c:xMode val="edge"/>
              <c:yMode val="edge"/>
              <c:x val="2.1747807536461574E-2"/>
              <c:y val="0.35351975126559571"/>
            </c:manualLayout>
          </c:layout>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title>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crossAx val="1839333680"/>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ca-E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ca-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2020955200554695"/>
          <c:y val="7.496882278243143E-2"/>
          <c:w val="0.85182963627392172"/>
          <c:h val="0.78037088076351435"/>
        </c:manualLayout>
      </c:layout>
      <c:barChart>
        <c:barDir val="col"/>
        <c:grouping val="clustered"/>
        <c:varyColors val="0"/>
        <c:ser>
          <c:idx val="0"/>
          <c:order val="0"/>
          <c:tx>
            <c:strRef>
              <c:f>'Introducció dades'!$I$450</c:f>
              <c:strCache>
                <c:ptCount val="1"/>
                <c:pt idx="0">
                  <c:v>kWh/dia</c:v>
                </c:pt>
              </c:strCache>
            </c:strRef>
          </c:tx>
          <c:spPr>
            <a:solidFill>
              <a:schemeClr val="accent1"/>
            </a:solidFill>
            <a:ln>
              <a:noFill/>
            </a:ln>
            <a:effectLst/>
          </c:spPr>
          <c:invertIfNegative val="0"/>
          <c:cat>
            <c:multiLvlStrRef>
              <c:f>'Introducció dades'!$D$451:$D$464</c:f>
            </c:multiLvlStrRef>
          </c:cat>
          <c:val>
            <c:numRef>
              <c:f>'Introducció dades'!$I$451:$I$464</c:f>
            </c:numRef>
          </c:val>
          <c:extLst>
            <c:ext xmlns:c16="http://schemas.microsoft.com/office/drawing/2014/chart" uri="{C3380CC4-5D6E-409C-BE32-E72D297353CC}">
              <c16:uniqueId val="{00000000-A682-4964-BB47-7722576ED4AD}"/>
            </c:ext>
          </c:extLst>
        </c:ser>
        <c:dLbls>
          <c:showLegendKey val="0"/>
          <c:showVal val="0"/>
          <c:showCatName val="0"/>
          <c:showSerName val="0"/>
          <c:showPercent val="0"/>
          <c:showBubbleSize val="0"/>
        </c:dLbls>
        <c:gapWidth val="219"/>
        <c:overlap val="-27"/>
        <c:axId val="1839333680"/>
        <c:axId val="1839336560"/>
      </c:barChart>
      <c:catAx>
        <c:axId val="1839333680"/>
        <c:scaling>
          <c:orientation val="minMax"/>
        </c:scaling>
        <c:delete val="0"/>
        <c:axPos val="b"/>
        <c:title>
          <c:tx>
            <c:rich>
              <a:bodyPr rot="0" spcFirstLastPara="1" vertOverflow="ellipsis" vert="horz" wrap="square" anchor="ctr" anchorCtr="1"/>
              <a:lstStyle/>
              <a:p>
                <a:pPr>
                  <a:defRPr sz="1100" b="0" i="0" u="none" strike="noStrike" kern="1200" baseline="0">
                    <a:solidFill>
                      <a:schemeClr val="tx1">
                        <a:lumMod val="65000"/>
                        <a:lumOff val="35000"/>
                      </a:schemeClr>
                    </a:solidFill>
                    <a:latin typeface="Neue Haas Grotesk Text Pro" panose="020B0504020202020204" pitchFamily="34" charset="0"/>
                    <a:ea typeface="+mn-ea"/>
                    <a:cs typeface="+mn-cs"/>
                  </a:defRPr>
                </a:pPr>
                <a:r>
                  <a:rPr lang="ca-ES" sz="1100">
                    <a:latin typeface="Neue Haas Grotesk Text Pro" panose="020B0504020202020204" pitchFamily="34" charset="0"/>
                  </a:rPr>
                  <a:t>Factura</a:t>
                </a:r>
              </a:p>
            </c:rich>
          </c:tx>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title>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crossAx val="1839336560"/>
        <c:crosses val="autoZero"/>
        <c:auto val="1"/>
        <c:lblAlgn val="ctr"/>
        <c:lblOffset val="100"/>
        <c:noMultiLvlLbl val="0"/>
      </c:catAx>
      <c:valAx>
        <c:axId val="183933656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Neue Haas Grotesk Text Pro" panose="020B0504020202020204" pitchFamily="34" charset="0"/>
                    <a:ea typeface="+mn-ea"/>
                    <a:cs typeface="+mn-cs"/>
                  </a:defRPr>
                </a:pPr>
                <a:r>
                  <a:rPr lang="ca-ES" sz="1200">
                    <a:latin typeface="Neue Haas Grotesk Text Pro" panose="020B0504020202020204" pitchFamily="34" charset="0"/>
                  </a:rPr>
                  <a:t>kWh/dia</a:t>
                </a:r>
              </a:p>
            </c:rich>
          </c:tx>
          <c:layout>
            <c:manualLayout>
              <c:xMode val="edge"/>
              <c:yMode val="edge"/>
              <c:x val="2.1747807536461574E-2"/>
              <c:y val="0.35351975126559571"/>
            </c:manualLayout>
          </c:layout>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title>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crossAx val="1839333680"/>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ca-E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ca-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2020955200554695"/>
          <c:y val="7.496882278243143E-2"/>
          <c:w val="0.85182963627392172"/>
          <c:h val="0.78037088076351435"/>
        </c:manualLayout>
      </c:layout>
      <c:barChart>
        <c:barDir val="col"/>
        <c:grouping val="clustered"/>
        <c:varyColors val="0"/>
        <c:ser>
          <c:idx val="0"/>
          <c:order val="0"/>
          <c:tx>
            <c:strRef>
              <c:f>'Introducció dades'!$J$478</c:f>
              <c:strCache>
                <c:ptCount val="1"/>
                <c:pt idx="0">
                  <c:v>kWh/dia</c:v>
                </c:pt>
              </c:strCache>
            </c:strRef>
          </c:tx>
          <c:spPr>
            <a:solidFill>
              <a:schemeClr val="accent1"/>
            </a:solidFill>
            <a:ln>
              <a:noFill/>
            </a:ln>
            <a:effectLst/>
          </c:spPr>
          <c:invertIfNegative val="0"/>
          <c:cat>
            <c:multiLvlStrRef>
              <c:f>'Introducció dades'!$D$479:$D$492</c:f>
            </c:multiLvlStrRef>
          </c:cat>
          <c:val>
            <c:numRef>
              <c:f>'Introducció dades'!$J$479:$J$492</c:f>
            </c:numRef>
          </c:val>
          <c:extLst>
            <c:ext xmlns:c16="http://schemas.microsoft.com/office/drawing/2014/chart" uri="{C3380CC4-5D6E-409C-BE32-E72D297353CC}">
              <c16:uniqueId val="{00000000-431E-4706-99AC-F0E656E800D9}"/>
            </c:ext>
          </c:extLst>
        </c:ser>
        <c:dLbls>
          <c:showLegendKey val="0"/>
          <c:showVal val="0"/>
          <c:showCatName val="0"/>
          <c:showSerName val="0"/>
          <c:showPercent val="0"/>
          <c:showBubbleSize val="0"/>
        </c:dLbls>
        <c:gapWidth val="219"/>
        <c:overlap val="-27"/>
        <c:axId val="1839333680"/>
        <c:axId val="1839336560"/>
      </c:barChart>
      <c:catAx>
        <c:axId val="1839333680"/>
        <c:scaling>
          <c:orientation val="minMax"/>
        </c:scaling>
        <c:delete val="0"/>
        <c:axPos val="b"/>
        <c:title>
          <c:tx>
            <c:rich>
              <a:bodyPr rot="0" spcFirstLastPara="1" vertOverflow="ellipsis" vert="horz" wrap="square" anchor="ctr" anchorCtr="1"/>
              <a:lstStyle/>
              <a:p>
                <a:pPr>
                  <a:defRPr sz="1100" b="0" i="0" u="none" strike="noStrike" kern="1200" baseline="0">
                    <a:solidFill>
                      <a:schemeClr val="tx1">
                        <a:lumMod val="65000"/>
                        <a:lumOff val="35000"/>
                      </a:schemeClr>
                    </a:solidFill>
                    <a:latin typeface="Neue Haas Grotesk Text Pro" panose="020B0504020202020204" pitchFamily="34" charset="0"/>
                    <a:ea typeface="+mn-ea"/>
                    <a:cs typeface="+mn-cs"/>
                  </a:defRPr>
                </a:pPr>
                <a:r>
                  <a:rPr lang="ca-ES" sz="1100">
                    <a:latin typeface="Neue Haas Grotesk Text Pro" panose="020B0504020202020204" pitchFamily="34" charset="0"/>
                  </a:rPr>
                  <a:t>Factura</a:t>
                </a:r>
              </a:p>
            </c:rich>
          </c:tx>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title>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crossAx val="1839336560"/>
        <c:crosses val="autoZero"/>
        <c:auto val="1"/>
        <c:lblAlgn val="ctr"/>
        <c:lblOffset val="100"/>
        <c:noMultiLvlLbl val="0"/>
      </c:catAx>
      <c:valAx>
        <c:axId val="183933656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Neue Haas Grotesk Text Pro" panose="020B0504020202020204" pitchFamily="34" charset="0"/>
                    <a:ea typeface="+mn-ea"/>
                    <a:cs typeface="+mn-cs"/>
                  </a:defRPr>
                </a:pPr>
                <a:r>
                  <a:rPr lang="ca-ES" sz="1200">
                    <a:latin typeface="Neue Haas Grotesk Text Pro" panose="020B0504020202020204" pitchFamily="34" charset="0"/>
                  </a:rPr>
                  <a:t>kWh/dia</a:t>
                </a:r>
              </a:p>
            </c:rich>
          </c:tx>
          <c:layout>
            <c:manualLayout>
              <c:xMode val="edge"/>
              <c:yMode val="edge"/>
              <c:x val="2.1747807536461574E-2"/>
              <c:y val="0.35351975126559571"/>
            </c:manualLayout>
          </c:layout>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title>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crossAx val="1839333680"/>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ca-E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ca-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2020955200554695"/>
          <c:y val="7.496882278243143E-2"/>
          <c:w val="0.85182963627392172"/>
          <c:h val="0.78037088076351435"/>
        </c:manualLayout>
      </c:layout>
      <c:barChart>
        <c:barDir val="col"/>
        <c:grouping val="clustered"/>
        <c:varyColors val="0"/>
        <c:ser>
          <c:idx val="0"/>
          <c:order val="0"/>
          <c:tx>
            <c:strRef>
              <c:f>'Introducció dades'!$J$506</c:f>
              <c:strCache>
                <c:ptCount val="1"/>
                <c:pt idx="0">
                  <c:v>kWh/dia</c:v>
                </c:pt>
              </c:strCache>
            </c:strRef>
          </c:tx>
          <c:spPr>
            <a:solidFill>
              <a:schemeClr val="accent1"/>
            </a:solidFill>
            <a:ln>
              <a:noFill/>
            </a:ln>
            <a:effectLst/>
          </c:spPr>
          <c:invertIfNegative val="0"/>
          <c:cat>
            <c:multiLvlStrRef>
              <c:f>'Introducció dades'!$D$507:$D$520</c:f>
            </c:multiLvlStrRef>
          </c:cat>
          <c:val>
            <c:numRef>
              <c:f>'Introducció dades'!$J$507:$J$520</c:f>
            </c:numRef>
          </c:val>
          <c:extLst>
            <c:ext xmlns:c16="http://schemas.microsoft.com/office/drawing/2014/chart" uri="{C3380CC4-5D6E-409C-BE32-E72D297353CC}">
              <c16:uniqueId val="{00000000-28D8-474C-BB79-3F8ECFF9351A}"/>
            </c:ext>
          </c:extLst>
        </c:ser>
        <c:dLbls>
          <c:showLegendKey val="0"/>
          <c:showVal val="0"/>
          <c:showCatName val="0"/>
          <c:showSerName val="0"/>
          <c:showPercent val="0"/>
          <c:showBubbleSize val="0"/>
        </c:dLbls>
        <c:gapWidth val="219"/>
        <c:overlap val="-27"/>
        <c:axId val="1839333680"/>
        <c:axId val="1839336560"/>
      </c:barChart>
      <c:catAx>
        <c:axId val="1839333680"/>
        <c:scaling>
          <c:orientation val="minMax"/>
        </c:scaling>
        <c:delete val="0"/>
        <c:axPos val="b"/>
        <c:title>
          <c:tx>
            <c:rich>
              <a:bodyPr rot="0" spcFirstLastPara="1" vertOverflow="ellipsis" vert="horz" wrap="square" anchor="ctr" anchorCtr="1"/>
              <a:lstStyle/>
              <a:p>
                <a:pPr>
                  <a:defRPr sz="1100" b="0" i="0" u="none" strike="noStrike" kern="1200" baseline="0">
                    <a:solidFill>
                      <a:schemeClr val="tx1">
                        <a:lumMod val="65000"/>
                        <a:lumOff val="35000"/>
                      </a:schemeClr>
                    </a:solidFill>
                    <a:latin typeface="Neue Haas Grotesk Text Pro" panose="020B0504020202020204" pitchFamily="34" charset="0"/>
                    <a:ea typeface="+mn-ea"/>
                    <a:cs typeface="+mn-cs"/>
                  </a:defRPr>
                </a:pPr>
                <a:r>
                  <a:rPr lang="ca-ES" sz="1100">
                    <a:latin typeface="Neue Haas Grotesk Text Pro" panose="020B0504020202020204" pitchFamily="34" charset="0"/>
                  </a:rPr>
                  <a:t>Factura</a:t>
                </a:r>
              </a:p>
            </c:rich>
          </c:tx>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title>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crossAx val="1839336560"/>
        <c:crosses val="autoZero"/>
        <c:auto val="1"/>
        <c:lblAlgn val="ctr"/>
        <c:lblOffset val="100"/>
        <c:noMultiLvlLbl val="0"/>
      </c:catAx>
      <c:valAx>
        <c:axId val="183933656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Neue Haas Grotesk Text Pro" panose="020B0504020202020204" pitchFamily="34" charset="0"/>
                    <a:ea typeface="+mn-ea"/>
                    <a:cs typeface="+mn-cs"/>
                  </a:defRPr>
                </a:pPr>
                <a:r>
                  <a:rPr lang="ca-ES" sz="1200">
                    <a:latin typeface="Neue Haas Grotesk Text Pro" panose="020B0504020202020204" pitchFamily="34" charset="0"/>
                  </a:rPr>
                  <a:t>kWh/dia</a:t>
                </a:r>
              </a:p>
            </c:rich>
          </c:tx>
          <c:layout>
            <c:manualLayout>
              <c:xMode val="edge"/>
              <c:yMode val="edge"/>
              <c:x val="2.1747807536461574E-2"/>
              <c:y val="0.35351975126559571"/>
            </c:manualLayout>
          </c:layout>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title>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crossAx val="1839333680"/>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ca-E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ca-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2020955200554695"/>
          <c:y val="7.496882278243143E-2"/>
          <c:w val="0.85182963627392172"/>
          <c:h val="0.78037088076351435"/>
        </c:manualLayout>
      </c:layout>
      <c:barChart>
        <c:barDir val="col"/>
        <c:grouping val="clustered"/>
        <c:varyColors val="0"/>
        <c:ser>
          <c:idx val="0"/>
          <c:order val="0"/>
          <c:tx>
            <c:strRef>
              <c:f>'Introducció dades'!$J$534</c:f>
              <c:strCache>
                <c:ptCount val="1"/>
                <c:pt idx="0">
                  <c:v>kWh/dia</c:v>
                </c:pt>
              </c:strCache>
            </c:strRef>
          </c:tx>
          <c:spPr>
            <a:solidFill>
              <a:schemeClr val="accent1"/>
            </a:solidFill>
            <a:ln>
              <a:noFill/>
            </a:ln>
            <a:effectLst/>
          </c:spPr>
          <c:invertIfNegative val="0"/>
          <c:cat>
            <c:multiLvlStrRef>
              <c:f>'Introducció dades'!$D$535:$D$548</c:f>
            </c:multiLvlStrRef>
          </c:cat>
          <c:val>
            <c:numRef>
              <c:f>'Introducció dades'!$J$535:$J$548</c:f>
            </c:numRef>
          </c:val>
          <c:extLst>
            <c:ext xmlns:c16="http://schemas.microsoft.com/office/drawing/2014/chart" uri="{C3380CC4-5D6E-409C-BE32-E72D297353CC}">
              <c16:uniqueId val="{00000000-50E9-4896-A04C-C10893DC9F0A}"/>
            </c:ext>
          </c:extLst>
        </c:ser>
        <c:dLbls>
          <c:showLegendKey val="0"/>
          <c:showVal val="0"/>
          <c:showCatName val="0"/>
          <c:showSerName val="0"/>
          <c:showPercent val="0"/>
          <c:showBubbleSize val="0"/>
        </c:dLbls>
        <c:gapWidth val="219"/>
        <c:overlap val="-27"/>
        <c:axId val="1839333680"/>
        <c:axId val="1839336560"/>
      </c:barChart>
      <c:catAx>
        <c:axId val="1839333680"/>
        <c:scaling>
          <c:orientation val="minMax"/>
        </c:scaling>
        <c:delete val="0"/>
        <c:axPos val="b"/>
        <c:title>
          <c:tx>
            <c:rich>
              <a:bodyPr rot="0" spcFirstLastPara="1" vertOverflow="ellipsis" vert="horz" wrap="square" anchor="ctr" anchorCtr="1"/>
              <a:lstStyle/>
              <a:p>
                <a:pPr>
                  <a:defRPr sz="1100" b="0" i="0" u="none" strike="noStrike" kern="1200" baseline="0">
                    <a:solidFill>
                      <a:schemeClr val="tx1">
                        <a:lumMod val="65000"/>
                        <a:lumOff val="35000"/>
                      </a:schemeClr>
                    </a:solidFill>
                    <a:latin typeface="Neue Haas Grotesk Text Pro" panose="020B0504020202020204" pitchFamily="34" charset="0"/>
                    <a:ea typeface="+mn-ea"/>
                    <a:cs typeface="+mn-cs"/>
                  </a:defRPr>
                </a:pPr>
                <a:r>
                  <a:rPr lang="ca-ES" sz="1100">
                    <a:latin typeface="Neue Haas Grotesk Text Pro" panose="020B0504020202020204" pitchFamily="34" charset="0"/>
                  </a:rPr>
                  <a:t>Factura</a:t>
                </a:r>
              </a:p>
            </c:rich>
          </c:tx>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title>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crossAx val="1839336560"/>
        <c:crosses val="autoZero"/>
        <c:auto val="1"/>
        <c:lblAlgn val="ctr"/>
        <c:lblOffset val="100"/>
        <c:noMultiLvlLbl val="0"/>
      </c:catAx>
      <c:valAx>
        <c:axId val="183933656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Neue Haas Grotesk Text Pro" panose="020B0504020202020204" pitchFamily="34" charset="0"/>
                    <a:ea typeface="+mn-ea"/>
                    <a:cs typeface="+mn-cs"/>
                  </a:defRPr>
                </a:pPr>
                <a:r>
                  <a:rPr lang="ca-ES" sz="1200">
                    <a:latin typeface="Neue Haas Grotesk Text Pro" panose="020B0504020202020204" pitchFamily="34" charset="0"/>
                  </a:rPr>
                  <a:t>kWh/dia</a:t>
                </a:r>
              </a:p>
            </c:rich>
          </c:tx>
          <c:layout>
            <c:manualLayout>
              <c:xMode val="edge"/>
              <c:yMode val="edge"/>
              <c:x val="2.1747807536461574E-2"/>
              <c:y val="0.35351975126559571"/>
            </c:manualLayout>
          </c:layout>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title>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crossAx val="1839333680"/>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ca-E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ca-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2020955200554695"/>
          <c:y val="7.496882278243143E-2"/>
          <c:w val="0.85182963627392172"/>
          <c:h val="0.78037088076351435"/>
        </c:manualLayout>
      </c:layout>
      <c:barChart>
        <c:barDir val="col"/>
        <c:grouping val="clustered"/>
        <c:varyColors val="0"/>
        <c:ser>
          <c:idx val="0"/>
          <c:order val="0"/>
          <c:tx>
            <c:strRef>
              <c:f>'Introducció dades'!$J$46</c:f>
              <c:strCache>
                <c:ptCount val="1"/>
                <c:pt idx="0">
                  <c:v>kWh/dia</c:v>
                </c:pt>
              </c:strCache>
            </c:strRef>
          </c:tx>
          <c:spPr>
            <a:solidFill>
              <a:schemeClr val="accent1"/>
            </a:solidFill>
            <a:ln>
              <a:noFill/>
            </a:ln>
            <a:effectLst/>
          </c:spPr>
          <c:invertIfNegative val="0"/>
          <c:cat>
            <c:multiLvlStrRef>
              <c:f>'Introducció dades'!$D$47:$D$60</c:f>
            </c:multiLvlStrRef>
          </c:cat>
          <c:val>
            <c:numRef>
              <c:f>'Introducció dades'!$J$47:$J$60</c:f>
            </c:numRef>
          </c:val>
          <c:extLst>
            <c:ext xmlns:c16="http://schemas.microsoft.com/office/drawing/2014/chart" uri="{C3380CC4-5D6E-409C-BE32-E72D297353CC}">
              <c16:uniqueId val="{00000000-D3FB-4E97-9670-5126BC72A794}"/>
            </c:ext>
          </c:extLst>
        </c:ser>
        <c:dLbls>
          <c:showLegendKey val="0"/>
          <c:showVal val="0"/>
          <c:showCatName val="0"/>
          <c:showSerName val="0"/>
          <c:showPercent val="0"/>
          <c:showBubbleSize val="0"/>
        </c:dLbls>
        <c:gapWidth val="219"/>
        <c:overlap val="-27"/>
        <c:axId val="1839333680"/>
        <c:axId val="1839336560"/>
      </c:barChart>
      <c:catAx>
        <c:axId val="1839333680"/>
        <c:scaling>
          <c:orientation val="minMax"/>
        </c:scaling>
        <c:delete val="0"/>
        <c:axPos val="b"/>
        <c:title>
          <c:tx>
            <c:rich>
              <a:bodyPr rot="0" spcFirstLastPara="1" vertOverflow="ellipsis" vert="horz" wrap="square" anchor="ctr" anchorCtr="1"/>
              <a:lstStyle/>
              <a:p>
                <a:pPr>
                  <a:defRPr sz="1100" b="0" i="0" u="none" strike="noStrike" kern="1200" baseline="0">
                    <a:solidFill>
                      <a:schemeClr val="tx1">
                        <a:lumMod val="65000"/>
                        <a:lumOff val="35000"/>
                      </a:schemeClr>
                    </a:solidFill>
                    <a:latin typeface="Neue Haas Grotesk Text Pro" panose="020B0504020202020204" pitchFamily="34" charset="0"/>
                    <a:ea typeface="+mn-ea"/>
                    <a:cs typeface="+mn-cs"/>
                  </a:defRPr>
                </a:pPr>
                <a:r>
                  <a:rPr lang="ca-ES" sz="1100">
                    <a:latin typeface="Neue Haas Grotesk Text Pro" panose="020B0504020202020204" pitchFamily="34" charset="0"/>
                  </a:rPr>
                  <a:t>Factura</a:t>
                </a:r>
              </a:p>
            </c:rich>
          </c:tx>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title>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crossAx val="1839336560"/>
        <c:crosses val="autoZero"/>
        <c:auto val="1"/>
        <c:lblAlgn val="ctr"/>
        <c:lblOffset val="100"/>
        <c:noMultiLvlLbl val="0"/>
      </c:catAx>
      <c:valAx>
        <c:axId val="183933656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Neue Haas Grotesk Text Pro" panose="020B0504020202020204" pitchFamily="34" charset="0"/>
                    <a:ea typeface="+mn-ea"/>
                    <a:cs typeface="+mn-cs"/>
                  </a:defRPr>
                </a:pPr>
                <a:r>
                  <a:rPr lang="ca-ES" sz="1200">
                    <a:latin typeface="Neue Haas Grotesk Text Pro" panose="020B0504020202020204" pitchFamily="34" charset="0"/>
                  </a:rPr>
                  <a:t>kWh/dia</a:t>
                </a:r>
              </a:p>
            </c:rich>
          </c:tx>
          <c:layout>
            <c:manualLayout>
              <c:xMode val="edge"/>
              <c:yMode val="edge"/>
              <c:x val="2.1747807536461574E-2"/>
              <c:y val="0.35351975126559571"/>
            </c:manualLayout>
          </c:layout>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title>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crossAx val="1839333680"/>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ca-E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ca-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2020955200554695"/>
          <c:y val="7.496882278243143E-2"/>
          <c:w val="0.85182963627392172"/>
          <c:h val="0.78037088076351435"/>
        </c:manualLayout>
      </c:layout>
      <c:barChart>
        <c:barDir val="col"/>
        <c:grouping val="clustered"/>
        <c:varyColors val="0"/>
        <c:ser>
          <c:idx val="0"/>
          <c:order val="0"/>
          <c:tx>
            <c:strRef>
              <c:f>'Introducció dades'!$J$562</c:f>
              <c:strCache>
                <c:ptCount val="1"/>
                <c:pt idx="0">
                  <c:v>kWh/dia</c:v>
                </c:pt>
              </c:strCache>
            </c:strRef>
          </c:tx>
          <c:spPr>
            <a:solidFill>
              <a:schemeClr val="accent1"/>
            </a:solidFill>
            <a:ln>
              <a:noFill/>
            </a:ln>
            <a:effectLst/>
          </c:spPr>
          <c:invertIfNegative val="0"/>
          <c:cat>
            <c:multiLvlStrRef>
              <c:f>'Introducció dades'!$D$563:$D$576</c:f>
            </c:multiLvlStrRef>
          </c:cat>
          <c:val>
            <c:numRef>
              <c:f>'Introducció dades'!$J$563:$J$576</c:f>
            </c:numRef>
          </c:val>
          <c:extLst>
            <c:ext xmlns:c16="http://schemas.microsoft.com/office/drawing/2014/chart" uri="{C3380CC4-5D6E-409C-BE32-E72D297353CC}">
              <c16:uniqueId val="{00000000-FADE-49D2-9757-29FCD91E73FF}"/>
            </c:ext>
          </c:extLst>
        </c:ser>
        <c:dLbls>
          <c:showLegendKey val="0"/>
          <c:showVal val="0"/>
          <c:showCatName val="0"/>
          <c:showSerName val="0"/>
          <c:showPercent val="0"/>
          <c:showBubbleSize val="0"/>
        </c:dLbls>
        <c:gapWidth val="219"/>
        <c:overlap val="-27"/>
        <c:axId val="1839333680"/>
        <c:axId val="1839336560"/>
      </c:barChart>
      <c:catAx>
        <c:axId val="1839333680"/>
        <c:scaling>
          <c:orientation val="minMax"/>
        </c:scaling>
        <c:delete val="0"/>
        <c:axPos val="b"/>
        <c:title>
          <c:tx>
            <c:rich>
              <a:bodyPr rot="0" spcFirstLastPara="1" vertOverflow="ellipsis" vert="horz" wrap="square" anchor="ctr" anchorCtr="1"/>
              <a:lstStyle/>
              <a:p>
                <a:pPr>
                  <a:defRPr sz="1100" b="0" i="0" u="none" strike="noStrike" kern="1200" baseline="0">
                    <a:solidFill>
                      <a:schemeClr val="tx1">
                        <a:lumMod val="65000"/>
                        <a:lumOff val="35000"/>
                      </a:schemeClr>
                    </a:solidFill>
                    <a:latin typeface="Neue Haas Grotesk Text Pro" panose="020B0504020202020204" pitchFamily="34" charset="0"/>
                    <a:ea typeface="+mn-ea"/>
                    <a:cs typeface="+mn-cs"/>
                  </a:defRPr>
                </a:pPr>
                <a:r>
                  <a:rPr lang="ca-ES" sz="1100">
                    <a:latin typeface="Neue Haas Grotesk Text Pro" panose="020B0504020202020204" pitchFamily="34" charset="0"/>
                  </a:rPr>
                  <a:t>Factura</a:t>
                </a:r>
              </a:p>
            </c:rich>
          </c:tx>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title>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crossAx val="1839336560"/>
        <c:crosses val="autoZero"/>
        <c:auto val="1"/>
        <c:lblAlgn val="ctr"/>
        <c:lblOffset val="100"/>
        <c:noMultiLvlLbl val="0"/>
      </c:catAx>
      <c:valAx>
        <c:axId val="183933656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Neue Haas Grotesk Text Pro" panose="020B0504020202020204" pitchFamily="34" charset="0"/>
                    <a:ea typeface="+mn-ea"/>
                    <a:cs typeface="+mn-cs"/>
                  </a:defRPr>
                </a:pPr>
                <a:r>
                  <a:rPr lang="ca-ES" sz="1200">
                    <a:latin typeface="Neue Haas Grotesk Text Pro" panose="020B0504020202020204" pitchFamily="34" charset="0"/>
                  </a:rPr>
                  <a:t>kWh/dia</a:t>
                </a:r>
              </a:p>
            </c:rich>
          </c:tx>
          <c:layout>
            <c:manualLayout>
              <c:xMode val="edge"/>
              <c:yMode val="edge"/>
              <c:x val="2.1747807536461574E-2"/>
              <c:y val="0.35351975126559571"/>
            </c:manualLayout>
          </c:layout>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title>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crossAx val="1839333680"/>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ca-E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ca-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2020955200554695"/>
          <c:y val="7.496882278243143E-2"/>
          <c:w val="0.85182963627392172"/>
          <c:h val="0.78037088076351435"/>
        </c:manualLayout>
      </c:layout>
      <c:barChart>
        <c:barDir val="col"/>
        <c:grouping val="clustered"/>
        <c:varyColors val="0"/>
        <c:ser>
          <c:idx val="0"/>
          <c:order val="0"/>
          <c:tx>
            <c:strRef>
              <c:f>'Introducció dades'!$I$594</c:f>
              <c:strCache>
                <c:ptCount val="1"/>
                <c:pt idx="0">
                  <c:v>kWh/dia</c:v>
                </c:pt>
              </c:strCache>
            </c:strRef>
          </c:tx>
          <c:spPr>
            <a:solidFill>
              <a:schemeClr val="accent1"/>
            </a:solidFill>
            <a:ln>
              <a:noFill/>
            </a:ln>
            <a:effectLst/>
          </c:spPr>
          <c:invertIfNegative val="0"/>
          <c:cat>
            <c:multiLvlStrRef>
              <c:f>'Introducció dades'!$D$595:$D$608</c:f>
            </c:multiLvlStrRef>
          </c:cat>
          <c:val>
            <c:numRef>
              <c:f>'Introducció dades'!$I$595:$I$608</c:f>
            </c:numRef>
          </c:val>
          <c:extLst>
            <c:ext xmlns:c16="http://schemas.microsoft.com/office/drawing/2014/chart" uri="{C3380CC4-5D6E-409C-BE32-E72D297353CC}">
              <c16:uniqueId val="{00000000-07F9-4FAE-816C-1E47A758D6EF}"/>
            </c:ext>
          </c:extLst>
        </c:ser>
        <c:dLbls>
          <c:showLegendKey val="0"/>
          <c:showVal val="0"/>
          <c:showCatName val="0"/>
          <c:showSerName val="0"/>
          <c:showPercent val="0"/>
          <c:showBubbleSize val="0"/>
        </c:dLbls>
        <c:gapWidth val="219"/>
        <c:overlap val="-27"/>
        <c:axId val="1839333680"/>
        <c:axId val="1839336560"/>
      </c:barChart>
      <c:catAx>
        <c:axId val="1839333680"/>
        <c:scaling>
          <c:orientation val="minMax"/>
        </c:scaling>
        <c:delete val="0"/>
        <c:axPos val="b"/>
        <c:title>
          <c:tx>
            <c:rich>
              <a:bodyPr rot="0" spcFirstLastPara="1" vertOverflow="ellipsis" vert="horz" wrap="square" anchor="ctr" anchorCtr="1"/>
              <a:lstStyle/>
              <a:p>
                <a:pPr>
                  <a:defRPr sz="1100" b="0" i="0" u="none" strike="noStrike" kern="1200" baseline="0">
                    <a:solidFill>
                      <a:schemeClr val="tx1">
                        <a:lumMod val="65000"/>
                        <a:lumOff val="35000"/>
                      </a:schemeClr>
                    </a:solidFill>
                    <a:latin typeface="Neue Haas Grotesk Text Pro" panose="020B0504020202020204" pitchFamily="34" charset="0"/>
                    <a:ea typeface="+mn-ea"/>
                    <a:cs typeface="+mn-cs"/>
                  </a:defRPr>
                </a:pPr>
                <a:r>
                  <a:rPr lang="ca-ES" sz="1100">
                    <a:latin typeface="Neue Haas Grotesk Text Pro" panose="020B0504020202020204" pitchFamily="34" charset="0"/>
                  </a:rPr>
                  <a:t>Factura</a:t>
                </a:r>
              </a:p>
            </c:rich>
          </c:tx>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title>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crossAx val="1839336560"/>
        <c:crosses val="autoZero"/>
        <c:auto val="1"/>
        <c:lblAlgn val="ctr"/>
        <c:lblOffset val="100"/>
        <c:noMultiLvlLbl val="0"/>
      </c:catAx>
      <c:valAx>
        <c:axId val="183933656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Neue Haas Grotesk Text Pro" panose="020B0504020202020204" pitchFamily="34" charset="0"/>
                    <a:ea typeface="+mn-ea"/>
                    <a:cs typeface="+mn-cs"/>
                  </a:defRPr>
                </a:pPr>
                <a:r>
                  <a:rPr lang="ca-ES" sz="1200">
                    <a:latin typeface="Neue Haas Grotesk Text Pro" panose="020B0504020202020204" pitchFamily="34" charset="0"/>
                  </a:rPr>
                  <a:t>kWh/dia</a:t>
                </a:r>
              </a:p>
            </c:rich>
          </c:tx>
          <c:layout>
            <c:manualLayout>
              <c:xMode val="edge"/>
              <c:yMode val="edge"/>
              <c:x val="2.1747807536461574E-2"/>
              <c:y val="0.35351975126559571"/>
            </c:manualLayout>
          </c:layout>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title>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crossAx val="1839333680"/>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ca-E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ca-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2020955200554695"/>
          <c:y val="7.496882278243143E-2"/>
          <c:w val="0.85182963627392172"/>
          <c:h val="0.78037088076351435"/>
        </c:manualLayout>
      </c:layout>
      <c:barChart>
        <c:barDir val="col"/>
        <c:grouping val="clustered"/>
        <c:varyColors val="0"/>
        <c:ser>
          <c:idx val="0"/>
          <c:order val="0"/>
          <c:tx>
            <c:strRef>
              <c:f>'Introducció dades'!$J$622</c:f>
              <c:strCache>
                <c:ptCount val="1"/>
                <c:pt idx="0">
                  <c:v>kWh/dia</c:v>
                </c:pt>
              </c:strCache>
            </c:strRef>
          </c:tx>
          <c:spPr>
            <a:solidFill>
              <a:schemeClr val="accent1"/>
            </a:solidFill>
            <a:ln>
              <a:noFill/>
            </a:ln>
            <a:effectLst/>
          </c:spPr>
          <c:invertIfNegative val="0"/>
          <c:cat>
            <c:multiLvlStrRef>
              <c:f>'Introducció dades'!$D$623:$D$636</c:f>
            </c:multiLvlStrRef>
          </c:cat>
          <c:val>
            <c:numRef>
              <c:f>'Introducció dades'!$J$623:$J$636</c:f>
            </c:numRef>
          </c:val>
          <c:extLst>
            <c:ext xmlns:c16="http://schemas.microsoft.com/office/drawing/2014/chart" uri="{C3380CC4-5D6E-409C-BE32-E72D297353CC}">
              <c16:uniqueId val="{00000000-62B7-4E5B-AEE4-FE6834A27F64}"/>
            </c:ext>
          </c:extLst>
        </c:ser>
        <c:dLbls>
          <c:showLegendKey val="0"/>
          <c:showVal val="0"/>
          <c:showCatName val="0"/>
          <c:showSerName val="0"/>
          <c:showPercent val="0"/>
          <c:showBubbleSize val="0"/>
        </c:dLbls>
        <c:gapWidth val="219"/>
        <c:overlap val="-27"/>
        <c:axId val="1839333680"/>
        <c:axId val="1839336560"/>
      </c:barChart>
      <c:catAx>
        <c:axId val="1839333680"/>
        <c:scaling>
          <c:orientation val="minMax"/>
        </c:scaling>
        <c:delete val="0"/>
        <c:axPos val="b"/>
        <c:title>
          <c:tx>
            <c:rich>
              <a:bodyPr rot="0" spcFirstLastPara="1" vertOverflow="ellipsis" vert="horz" wrap="square" anchor="ctr" anchorCtr="1"/>
              <a:lstStyle/>
              <a:p>
                <a:pPr>
                  <a:defRPr sz="1100" b="0" i="0" u="none" strike="noStrike" kern="1200" baseline="0">
                    <a:solidFill>
                      <a:schemeClr val="tx1">
                        <a:lumMod val="65000"/>
                        <a:lumOff val="35000"/>
                      </a:schemeClr>
                    </a:solidFill>
                    <a:latin typeface="Neue Haas Grotesk Text Pro" panose="020B0504020202020204" pitchFamily="34" charset="0"/>
                    <a:ea typeface="+mn-ea"/>
                    <a:cs typeface="+mn-cs"/>
                  </a:defRPr>
                </a:pPr>
                <a:r>
                  <a:rPr lang="ca-ES" sz="1100">
                    <a:latin typeface="Neue Haas Grotesk Text Pro" panose="020B0504020202020204" pitchFamily="34" charset="0"/>
                  </a:rPr>
                  <a:t>Factura</a:t>
                </a:r>
              </a:p>
            </c:rich>
          </c:tx>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title>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crossAx val="1839336560"/>
        <c:crosses val="autoZero"/>
        <c:auto val="1"/>
        <c:lblAlgn val="ctr"/>
        <c:lblOffset val="100"/>
        <c:noMultiLvlLbl val="0"/>
      </c:catAx>
      <c:valAx>
        <c:axId val="183933656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Neue Haas Grotesk Text Pro" panose="020B0504020202020204" pitchFamily="34" charset="0"/>
                    <a:ea typeface="+mn-ea"/>
                    <a:cs typeface="+mn-cs"/>
                  </a:defRPr>
                </a:pPr>
                <a:r>
                  <a:rPr lang="ca-ES" sz="1200">
                    <a:latin typeface="Neue Haas Grotesk Text Pro" panose="020B0504020202020204" pitchFamily="34" charset="0"/>
                  </a:rPr>
                  <a:t>kWh/dia</a:t>
                </a:r>
              </a:p>
            </c:rich>
          </c:tx>
          <c:layout>
            <c:manualLayout>
              <c:xMode val="edge"/>
              <c:yMode val="edge"/>
              <c:x val="2.1747807536461574E-2"/>
              <c:y val="0.35351975126559571"/>
            </c:manualLayout>
          </c:layout>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title>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crossAx val="1839333680"/>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ca-E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ca-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2020955200554695"/>
          <c:y val="7.496882278243143E-2"/>
          <c:w val="0.85182963627392172"/>
          <c:h val="0.78037088076351435"/>
        </c:manualLayout>
      </c:layout>
      <c:barChart>
        <c:barDir val="col"/>
        <c:grouping val="clustered"/>
        <c:varyColors val="0"/>
        <c:ser>
          <c:idx val="0"/>
          <c:order val="0"/>
          <c:tx>
            <c:strRef>
              <c:f>'Introducció dades'!$J$650</c:f>
              <c:strCache>
                <c:ptCount val="1"/>
                <c:pt idx="0">
                  <c:v>kWh/dia</c:v>
                </c:pt>
              </c:strCache>
            </c:strRef>
          </c:tx>
          <c:spPr>
            <a:solidFill>
              <a:schemeClr val="accent1"/>
            </a:solidFill>
            <a:ln>
              <a:noFill/>
            </a:ln>
            <a:effectLst/>
          </c:spPr>
          <c:invertIfNegative val="0"/>
          <c:cat>
            <c:multiLvlStrRef>
              <c:f>'Introducció dades'!$D$651:$D$664</c:f>
            </c:multiLvlStrRef>
          </c:cat>
          <c:val>
            <c:numRef>
              <c:f>'Introducció dades'!$J$651:$J$664</c:f>
            </c:numRef>
          </c:val>
          <c:extLst>
            <c:ext xmlns:c16="http://schemas.microsoft.com/office/drawing/2014/chart" uri="{C3380CC4-5D6E-409C-BE32-E72D297353CC}">
              <c16:uniqueId val="{00000000-E7A8-484A-8C9F-36023986DD31}"/>
            </c:ext>
          </c:extLst>
        </c:ser>
        <c:dLbls>
          <c:showLegendKey val="0"/>
          <c:showVal val="0"/>
          <c:showCatName val="0"/>
          <c:showSerName val="0"/>
          <c:showPercent val="0"/>
          <c:showBubbleSize val="0"/>
        </c:dLbls>
        <c:gapWidth val="219"/>
        <c:overlap val="-27"/>
        <c:axId val="1839333680"/>
        <c:axId val="1839336560"/>
      </c:barChart>
      <c:catAx>
        <c:axId val="1839333680"/>
        <c:scaling>
          <c:orientation val="minMax"/>
        </c:scaling>
        <c:delete val="0"/>
        <c:axPos val="b"/>
        <c:title>
          <c:tx>
            <c:rich>
              <a:bodyPr rot="0" spcFirstLastPara="1" vertOverflow="ellipsis" vert="horz" wrap="square" anchor="ctr" anchorCtr="1"/>
              <a:lstStyle/>
              <a:p>
                <a:pPr>
                  <a:defRPr sz="1100" b="0" i="0" u="none" strike="noStrike" kern="1200" baseline="0">
                    <a:solidFill>
                      <a:schemeClr val="tx1">
                        <a:lumMod val="65000"/>
                        <a:lumOff val="35000"/>
                      </a:schemeClr>
                    </a:solidFill>
                    <a:latin typeface="Neue Haas Grotesk Text Pro" panose="020B0504020202020204" pitchFamily="34" charset="0"/>
                    <a:ea typeface="+mn-ea"/>
                    <a:cs typeface="+mn-cs"/>
                  </a:defRPr>
                </a:pPr>
                <a:r>
                  <a:rPr lang="ca-ES" sz="1100">
                    <a:latin typeface="Neue Haas Grotesk Text Pro" panose="020B0504020202020204" pitchFamily="34" charset="0"/>
                  </a:rPr>
                  <a:t>Factura</a:t>
                </a:r>
              </a:p>
            </c:rich>
          </c:tx>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title>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crossAx val="1839336560"/>
        <c:crosses val="autoZero"/>
        <c:auto val="1"/>
        <c:lblAlgn val="ctr"/>
        <c:lblOffset val="100"/>
        <c:noMultiLvlLbl val="0"/>
      </c:catAx>
      <c:valAx>
        <c:axId val="183933656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Neue Haas Grotesk Text Pro" panose="020B0504020202020204" pitchFamily="34" charset="0"/>
                    <a:ea typeface="+mn-ea"/>
                    <a:cs typeface="+mn-cs"/>
                  </a:defRPr>
                </a:pPr>
                <a:r>
                  <a:rPr lang="ca-ES" sz="1200">
                    <a:latin typeface="Neue Haas Grotesk Text Pro" panose="020B0504020202020204" pitchFamily="34" charset="0"/>
                  </a:rPr>
                  <a:t>kWh/dia</a:t>
                </a:r>
              </a:p>
            </c:rich>
          </c:tx>
          <c:layout>
            <c:manualLayout>
              <c:xMode val="edge"/>
              <c:yMode val="edge"/>
              <c:x val="2.1747807536461574E-2"/>
              <c:y val="0.35351975126559571"/>
            </c:manualLayout>
          </c:layout>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title>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crossAx val="1839333680"/>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ca-E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ca-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2020955200554695"/>
          <c:y val="7.496882278243143E-2"/>
          <c:w val="0.85182963627392172"/>
          <c:h val="0.78037088076351435"/>
        </c:manualLayout>
      </c:layout>
      <c:barChart>
        <c:barDir val="col"/>
        <c:grouping val="clustered"/>
        <c:varyColors val="0"/>
        <c:ser>
          <c:idx val="0"/>
          <c:order val="0"/>
          <c:tx>
            <c:strRef>
              <c:f>'Introducció dades'!$J$678</c:f>
              <c:strCache>
                <c:ptCount val="1"/>
                <c:pt idx="0">
                  <c:v>kWh/dia</c:v>
                </c:pt>
              </c:strCache>
            </c:strRef>
          </c:tx>
          <c:spPr>
            <a:solidFill>
              <a:schemeClr val="accent1"/>
            </a:solidFill>
            <a:ln>
              <a:noFill/>
            </a:ln>
            <a:effectLst/>
          </c:spPr>
          <c:invertIfNegative val="0"/>
          <c:cat>
            <c:multiLvlStrRef>
              <c:f>'Introducció dades'!$D$679:$D$692</c:f>
            </c:multiLvlStrRef>
          </c:cat>
          <c:val>
            <c:numRef>
              <c:f>'Introducció dades'!$J$679:$J$692</c:f>
            </c:numRef>
          </c:val>
          <c:extLst>
            <c:ext xmlns:c16="http://schemas.microsoft.com/office/drawing/2014/chart" uri="{C3380CC4-5D6E-409C-BE32-E72D297353CC}">
              <c16:uniqueId val="{00000000-0703-4DAC-BD8E-970BA0F342E8}"/>
            </c:ext>
          </c:extLst>
        </c:ser>
        <c:dLbls>
          <c:showLegendKey val="0"/>
          <c:showVal val="0"/>
          <c:showCatName val="0"/>
          <c:showSerName val="0"/>
          <c:showPercent val="0"/>
          <c:showBubbleSize val="0"/>
        </c:dLbls>
        <c:gapWidth val="219"/>
        <c:overlap val="-27"/>
        <c:axId val="1839333680"/>
        <c:axId val="1839336560"/>
      </c:barChart>
      <c:catAx>
        <c:axId val="1839333680"/>
        <c:scaling>
          <c:orientation val="minMax"/>
        </c:scaling>
        <c:delete val="0"/>
        <c:axPos val="b"/>
        <c:title>
          <c:tx>
            <c:rich>
              <a:bodyPr rot="0" spcFirstLastPara="1" vertOverflow="ellipsis" vert="horz" wrap="square" anchor="ctr" anchorCtr="1"/>
              <a:lstStyle/>
              <a:p>
                <a:pPr>
                  <a:defRPr sz="1100" b="0" i="0" u="none" strike="noStrike" kern="1200" baseline="0">
                    <a:solidFill>
                      <a:schemeClr val="tx1">
                        <a:lumMod val="65000"/>
                        <a:lumOff val="35000"/>
                      </a:schemeClr>
                    </a:solidFill>
                    <a:latin typeface="Neue Haas Grotesk Text Pro" panose="020B0504020202020204" pitchFamily="34" charset="0"/>
                    <a:ea typeface="+mn-ea"/>
                    <a:cs typeface="+mn-cs"/>
                  </a:defRPr>
                </a:pPr>
                <a:r>
                  <a:rPr lang="ca-ES" sz="1100">
                    <a:latin typeface="Neue Haas Grotesk Text Pro" panose="020B0504020202020204" pitchFamily="34" charset="0"/>
                  </a:rPr>
                  <a:t>Factura</a:t>
                </a:r>
              </a:p>
            </c:rich>
          </c:tx>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title>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crossAx val="1839336560"/>
        <c:crosses val="autoZero"/>
        <c:auto val="1"/>
        <c:lblAlgn val="ctr"/>
        <c:lblOffset val="100"/>
        <c:noMultiLvlLbl val="0"/>
      </c:catAx>
      <c:valAx>
        <c:axId val="183933656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Neue Haas Grotesk Text Pro" panose="020B0504020202020204" pitchFamily="34" charset="0"/>
                    <a:ea typeface="+mn-ea"/>
                    <a:cs typeface="+mn-cs"/>
                  </a:defRPr>
                </a:pPr>
                <a:r>
                  <a:rPr lang="ca-ES" sz="1200">
                    <a:latin typeface="Neue Haas Grotesk Text Pro" panose="020B0504020202020204" pitchFamily="34" charset="0"/>
                  </a:rPr>
                  <a:t>kWh/dia</a:t>
                </a:r>
              </a:p>
            </c:rich>
          </c:tx>
          <c:layout>
            <c:manualLayout>
              <c:xMode val="edge"/>
              <c:yMode val="edge"/>
              <c:x val="2.1747807536461574E-2"/>
              <c:y val="0.35351975126559571"/>
            </c:manualLayout>
          </c:layout>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title>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crossAx val="1839333680"/>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ca-ES"/>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ca-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2020955200554695"/>
          <c:y val="7.496882278243143E-2"/>
          <c:w val="0.85182963627392172"/>
          <c:h val="0.78037088076351435"/>
        </c:manualLayout>
      </c:layout>
      <c:barChart>
        <c:barDir val="col"/>
        <c:grouping val="clustered"/>
        <c:varyColors val="0"/>
        <c:ser>
          <c:idx val="0"/>
          <c:order val="0"/>
          <c:tx>
            <c:strRef>
              <c:f>'Introducció dades'!$J$706</c:f>
              <c:strCache>
                <c:ptCount val="1"/>
                <c:pt idx="0">
                  <c:v>kWh/dia</c:v>
                </c:pt>
              </c:strCache>
            </c:strRef>
          </c:tx>
          <c:spPr>
            <a:solidFill>
              <a:schemeClr val="accent1"/>
            </a:solidFill>
            <a:ln>
              <a:noFill/>
            </a:ln>
            <a:effectLst/>
          </c:spPr>
          <c:invertIfNegative val="0"/>
          <c:cat>
            <c:multiLvlStrRef>
              <c:f>'Introducció dades'!$D$707:$D$720</c:f>
            </c:multiLvlStrRef>
          </c:cat>
          <c:val>
            <c:numRef>
              <c:f>'Introducció dades'!$J$707:$J$720</c:f>
            </c:numRef>
          </c:val>
          <c:extLst>
            <c:ext xmlns:c16="http://schemas.microsoft.com/office/drawing/2014/chart" uri="{C3380CC4-5D6E-409C-BE32-E72D297353CC}">
              <c16:uniqueId val="{00000000-C40D-4621-B49E-22D0732CB744}"/>
            </c:ext>
          </c:extLst>
        </c:ser>
        <c:dLbls>
          <c:showLegendKey val="0"/>
          <c:showVal val="0"/>
          <c:showCatName val="0"/>
          <c:showSerName val="0"/>
          <c:showPercent val="0"/>
          <c:showBubbleSize val="0"/>
        </c:dLbls>
        <c:gapWidth val="219"/>
        <c:overlap val="-27"/>
        <c:axId val="1839333680"/>
        <c:axId val="1839336560"/>
      </c:barChart>
      <c:catAx>
        <c:axId val="1839333680"/>
        <c:scaling>
          <c:orientation val="minMax"/>
        </c:scaling>
        <c:delete val="0"/>
        <c:axPos val="b"/>
        <c:title>
          <c:tx>
            <c:rich>
              <a:bodyPr rot="0" spcFirstLastPara="1" vertOverflow="ellipsis" vert="horz" wrap="square" anchor="ctr" anchorCtr="1"/>
              <a:lstStyle/>
              <a:p>
                <a:pPr>
                  <a:defRPr sz="1100" b="0" i="0" u="none" strike="noStrike" kern="1200" baseline="0">
                    <a:solidFill>
                      <a:schemeClr val="tx1">
                        <a:lumMod val="65000"/>
                        <a:lumOff val="35000"/>
                      </a:schemeClr>
                    </a:solidFill>
                    <a:latin typeface="Neue Haas Grotesk Text Pro" panose="020B0504020202020204" pitchFamily="34" charset="0"/>
                    <a:ea typeface="+mn-ea"/>
                    <a:cs typeface="+mn-cs"/>
                  </a:defRPr>
                </a:pPr>
                <a:r>
                  <a:rPr lang="ca-ES" sz="1100">
                    <a:latin typeface="Neue Haas Grotesk Text Pro" panose="020B0504020202020204" pitchFamily="34" charset="0"/>
                  </a:rPr>
                  <a:t>Factura</a:t>
                </a:r>
              </a:p>
            </c:rich>
          </c:tx>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title>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crossAx val="1839336560"/>
        <c:crosses val="autoZero"/>
        <c:auto val="1"/>
        <c:lblAlgn val="ctr"/>
        <c:lblOffset val="100"/>
        <c:noMultiLvlLbl val="0"/>
      </c:catAx>
      <c:valAx>
        <c:axId val="183933656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Neue Haas Grotesk Text Pro" panose="020B0504020202020204" pitchFamily="34" charset="0"/>
                    <a:ea typeface="+mn-ea"/>
                    <a:cs typeface="+mn-cs"/>
                  </a:defRPr>
                </a:pPr>
                <a:r>
                  <a:rPr lang="ca-ES" sz="1200">
                    <a:latin typeface="Neue Haas Grotesk Text Pro" panose="020B0504020202020204" pitchFamily="34" charset="0"/>
                  </a:rPr>
                  <a:t>kWh/dia</a:t>
                </a:r>
              </a:p>
            </c:rich>
          </c:tx>
          <c:layout>
            <c:manualLayout>
              <c:xMode val="edge"/>
              <c:yMode val="edge"/>
              <c:x val="2.1747807536461574E-2"/>
              <c:y val="0.35351975126559571"/>
            </c:manualLayout>
          </c:layout>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title>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crossAx val="1839333680"/>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ca-ES"/>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ca-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2020955200554695"/>
          <c:y val="7.496882278243143E-2"/>
          <c:w val="0.85182963627392172"/>
          <c:h val="0.78037088076351435"/>
        </c:manualLayout>
      </c:layout>
      <c:barChart>
        <c:barDir val="col"/>
        <c:grouping val="clustered"/>
        <c:varyColors val="0"/>
        <c:ser>
          <c:idx val="0"/>
          <c:order val="0"/>
          <c:tx>
            <c:strRef>
              <c:f>'Introducció dades'!$I$738</c:f>
              <c:strCache>
                <c:ptCount val="1"/>
                <c:pt idx="0">
                  <c:v>kWh/dia</c:v>
                </c:pt>
              </c:strCache>
            </c:strRef>
          </c:tx>
          <c:spPr>
            <a:solidFill>
              <a:schemeClr val="accent1"/>
            </a:solidFill>
            <a:ln>
              <a:noFill/>
            </a:ln>
            <a:effectLst/>
          </c:spPr>
          <c:invertIfNegative val="0"/>
          <c:cat>
            <c:multiLvlStrRef>
              <c:f>'Introducció dades'!$D$739:$D$752</c:f>
            </c:multiLvlStrRef>
          </c:cat>
          <c:val>
            <c:numRef>
              <c:f>'Introducció dades'!$I$739:$I$752</c:f>
            </c:numRef>
          </c:val>
          <c:extLst>
            <c:ext xmlns:c16="http://schemas.microsoft.com/office/drawing/2014/chart" uri="{C3380CC4-5D6E-409C-BE32-E72D297353CC}">
              <c16:uniqueId val="{00000000-6ABA-4F54-890C-BB16D5A4BEE7}"/>
            </c:ext>
          </c:extLst>
        </c:ser>
        <c:dLbls>
          <c:showLegendKey val="0"/>
          <c:showVal val="0"/>
          <c:showCatName val="0"/>
          <c:showSerName val="0"/>
          <c:showPercent val="0"/>
          <c:showBubbleSize val="0"/>
        </c:dLbls>
        <c:gapWidth val="219"/>
        <c:overlap val="-27"/>
        <c:axId val="1839333680"/>
        <c:axId val="1839336560"/>
      </c:barChart>
      <c:catAx>
        <c:axId val="1839333680"/>
        <c:scaling>
          <c:orientation val="minMax"/>
        </c:scaling>
        <c:delete val="0"/>
        <c:axPos val="b"/>
        <c:title>
          <c:tx>
            <c:rich>
              <a:bodyPr rot="0" spcFirstLastPara="1" vertOverflow="ellipsis" vert="horz" wrap="square" anchor="ctr" anchorCtr="1"/>
              <a:lstStyle/>
              <a:p>
                <a:pPr>
                  <a:defRPr sz="1100" b="0" i="0" u="none" strike="noStrike" kern="1200" baseline="0">
                    <a:solidFill>
                      <a:schemeClr val="tx1">
                        <a:lumMod val="65000"/>
                        <a:lumOff val="35000"/>
                      </a:schemeClr>
                    </a:solidFill>
                    <a:latin typeface="Neue Haas Grotesk Text Pro" panose="020B0504020202020204" pitchFamily="34" charset="0"/>
                    <a:ea typeface="+mn-ea"/>
                    <a:cs typeface="+mn-cs"/>
                  </a:defRPr>
                </a:pPr>
                <a:r>
                  <a:rPr lang="ca-ES" sz="1100">
                    <a:latin typeface="Neue Haas Grotesk Text Pro" panose="020B0504020202020204" pitchFamily="34" charset="0"/>
                  </a:rPr>
                  <a:t>Factura</a:t>
                </a:r>
              </a:p>
            </c:rich>
          </c:tx>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title>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crossAx val="1839336560"/>
        <c:crosses val="autoZero"/>
        <c:auto val="1"/>
        <c:lblAlgn val="ctr"/>
        <c:lblOffset val="100"/>
        <c:noMultiLvlLbl val="0"/>
      </c:catAx>
      <c:valAx>
        <c:axId val="183933656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Neue Haas Grotesk Text Pro" panose="020B0504020202020204" pitchFamily="34" charset="0"/>
                    <a:ea typeface="+mn-ea"/>
                    <a:cs typeface="+mn-cs"/>
                  </a:defRPr>
                </a:pPr>
                <a:r>
                  <a:rPr lang="ca-ES" sz="1200">
                    <a:latin typeface="Neue Haas Grotesk Text Pro" panose="020B0504020202020204" pitchFamily="34" charset="0"/>
                  </a:rPr>
                  <a:t>kWh/dia</a:t>
                </a:r>
              </a:p>
            </c:rich>
          </c:tx>
          <c:layout>
            <c:manualLayout>
              <c:xMode val="edge"/>
              <c:yMode val="edge"/>
              <c:x val="2.1747807536461574E-2"/>
              <c:y val="0.35351975126559571"/>
            </c:manualLayout>
          </c:layout>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title>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crossAx val="1839333680"/>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ca-ES"/>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ca-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294909992284296"/>
          <c:y val="7.4968706318475464E-2"/>
          <c:w val="0.85182963627392172"/>
          <c:h val="0.78037088076351435"/>
        </c:manualLayout>
      </c:layout>
      <c:barChart>
        <c:barDir val="col"/>
        <c:grouping val="clustered"/>
        <c:varyColors val="0"/>
        <c:ser>
          <c:idx val="0"/>
          <c:order val="0"/>
          <c:tx>
            <c:strRef>
              <c:f>'Introducció dades'!$J$766</c:f>
              <c:strCache>
                <c:ptCount val="1"/>
                <c:pt idx="0">
                  <c:v>kWh/dia</c:v>
                </c:pt>
              </c:strCache>
            </c:strRef>
          </c:tx>
          <c:spPr>
            <a:solidFill>
              <a:schemeClr val="accent1"/>
            </a:solidFill>
            <a:ln>
              <a:noFill/>
            </a:ln>
            <a:effectLst/>
          </c:spPr>
          <c:invertIfNegative val="0"/>
          <c:cat>
            <c:multiLvlStrRef>
              <c:f>'Introducció dades'!$D$767:$D$780</c:f>
            </c:multiLvlStrRef>
          </c:cat>
          <c:val>
            <c:numRef>
              <c:f>'Introducció dades'!$J$767:$J$780</c:f>
            </c:numRef>
          </c:val>
          <c:extLst>
            <c:ext xmlns:c16="http://schemas.microsoft.com/office/drawing/2014/chart" uri="{C3380CC4-5D6E-409C-BE32-E72D297353CC}">
              <c16:uniqueId val="{00000000-4C30-4739-987E-88FDFACEF873}"/>
            </c:ext>
          </c:extLst>
        </c:ser>
        <c:dLbls>
          <c:showLegendKey val="0"/>
          <c:showVal val="0"/>
          <c:showCatName val="0"/>
          <c:showSerName val="0"/>
          <c:showPercent val="0"/>
          <c:showBubbleSize val="0"/>
        </c:dLbls>
        <c:gapWidth val="219"/>
        <c:overlap val="-27"/>
        <c:axId val="1839333680"/>
        <c:axId val="1839336560"/>
      </c:barChart>
      <c:catAx>
        <c:axId val="1839333680"/>
        <c:scaling>
          <c:orientation val="minMax"/>
        </c:scaling>
        <c:delete val="0"/>
        <c:axPos val="b"/>
        <c:title>
          <c:tx>
            <c:rich>
              <a:bodyPr rot="0" spcFirstLastPara="1" vertOverflow="ellipsis" vert="horz" wrap="square" anchor="ctr" anchorCtr="1"/>
              <a:lstStyle/>
              <a:p>
                <a:pPr>
                  <a:defRPr sz="1100" b="0" i="0" u="none" strike="noStrike" kern="1200" baseline="0">
                    <a:solidFill>
                      <a:schemeClr val="tx1">
                        <a:lumMod val="65000"/>
                        <a:lumOff val="35000"/>
                      </a:schemeClr>
                    </a:solidFill>
                    <a:latin typeface="Neue Haas Grotesk Text Pro" panose="020B0504020202020204" pitchFamily="34" charset="0"/>
                    <a:ea typeface="+mn-ea"/>
                    <a:cs typeface="+mn-cs"/>
                  </a:defRPr>
                </a:pPr>
                <a:r>
                  <a:rPr lang="ca-ES" sz="1100">
                    <a:latin typeface="Neue Haas Grotesk Text Pro" panose="020B0504020202020204" pitchFamily="34" charset="0"/>
                  </a:rPr>
                  <a:t>Factura</a:t>
                </a:r>
              </a:p>
            </c:rich>
          </c:tx>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title>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crossAx val="1839336560"/>
        <c:crosses val="autoZero"/>
        <c:auto val="1"/>
        <c:lblAlgn val="ctr"/>
        <c:lblOffset val="100"/>
        <c:noMultiLvlLbl val="0"/>
      </c:catAx>
      <c:valAx>
        <c:axId val="183933656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Neue Haas Grotesk Text Pro" panose="020B0504020202020204" pitchFamily="34" charset="0"/>
                    <a:ea typeface="+mn-ea"/>
                    <a:cs typeface="+mn-cs"/>
                  </a:defRPr>
                </a:pPr>
                <a:r>
                  <a:rPr lang="ca-ES" sz="1200">
                    <a:latin typeface="Neue Haas Grotesk Text Pro" panose="020B0504020202020204" pitchFamily="34" charset="0"/>
                  </a:rPr>
                  <a:t>kWh/dia</a:t>
                </a:r>
              </a:p>
            </c:rich>
          </c:tx>
          <c:layout>
            <c:manualLayout>
              <c:xMode val="edge"/>
              <c:yMode val="edge"/>
              <c:x val="2.1747807536461574E-2"/>
              <c:y val="0.35351975126559571"/>
            </c:manualLayout>
          </c:layout>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title>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crossAx val="1839333680"/>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ca-ES"/>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ca-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294909992284296"/>
          <c:y val="7.4968706318475464E-2"/>
          <c:w val="0.85182963627392172"/>
          <c:h val="0.78037088076351435"/>
        </c:manualLayout>
      </c:layout>
      <c:barChart>
        <c:barDir val="col"/>
        <c:grouping val="clustered"/>
        <c:varyColors val="0"/>
        <c:ser>
          <c:idx val="0"/>
          <c:order val="0"/>
          <c:tx>
            <c:strRef>
              <c:f>'Introducció dades'!$J$794</c:f>
              <c:strCache>
                <c:ptCount val="1"/>
                <c:pt idx="0">
                  <c:v>kWh/dia</c:v>
                </c:pt>
              </c:strCache>
            </c:strRef>
          </c:tx>
          <c:spPr>
            <a:solidFill>
              <a:schemeClr val="accent1"/>
            </a:solidFill>
            <a:ln>
              <a:noFill/>
            </a:ln>
            <a:effectLst/>
          </c:spPr>
          <c:invertIfNegative val="0"/>
          <c:cat>
            <c:multiLvlStrRef>
              <c:f>'Introducció dades'!$D$795:$D$808</c:f>
            </c:multiLvlStrRef>
          </c:cat>
          <c:val>
            <c:numRef>
              <c:f>'Introducció dades'!$J$795:$J$808</c:f>
            </c:numRef>
          </c:val>
          <c:extLst>
            <c:ext xmlns:c16="http://schemas.microsoft.com/office/drawing/2014/chart" uri="{C3380CC4-5D6E-409C-BE32-E72D297353CC}">
              <c16:uniqueId val="{00000000-FB9C-4EAF-AE02-57B87DEB4018}"/>
            </c:ext>
          </c:extLst>
        </c:ser>
        <c:dLbls>
          <c:showLegendKey val="0"/>
          <c:showVal val="0"/>
          <c:showCatName val="0"/>
          <c:showSerName val="0"/>
          <c:showPercent val="0"/>
          <c:showBubbleSize val="0"/>
        </c:dLbls>
        <c:gapWidth val="219"/>
        <c:overlap val="-27"/>
        <c:axId val="1839333680"/>
        <c:axId val="1839336560"/>
      </c:barChart>
      <c:catAx>
        <c:axId val="1839333680"/>
        <c:scaling>
          <c:orientation val="minMax"/>
        </c:scaling>
        <c:delete val="0"/>
        <c:axPos val="b"/>
        <c:title>
          <c:tx>
            <c:rich>
              <a:bodyPr rot="0" spcFirstLastPara="1" vertOverflow="ellipsis" vert="horz" wrap="square" anchor="ctr" anchorCtr="1"/>
              <a:lstStyle/>
              <a:p>
                <a:pPr>
                  <a:defRPr sz="1100" b="0" i="0" u="none" strike="noStrike" kern="1200" baseline="0">
                    <a:solidFill>
                      <a:schemeClr val="tx1">
                        <a:lumMod val="65000"/>
                        <a:lumOff val="35000"/>
                      </a:schemeClr>
                    </a:solidFill>
                    <a:latin typeface="Neue Haas Grotesk Text Pro" panose="020B0504020202020204" pitchFamily="34" charset="0"/>
                    <a:ea typeface="+mn-ea"/>
                    <a:cs typeface="+mn-cs"/>
                  </a:defRPr>
                </a:pPr>
                <a:r>
                  <a:rPr lang="ca-ES" sz="1100">
                    <a:latin typeface="Neue Haas Grotesk Text Pro" panose="020B0504020202020204" pitchFamily="34" charset="0"/>
                  </a:rPr>
                  <a:t>Factura</a:t>
                </a:r>
              </a:p>
            </c:rich>
          </c:tx>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title>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crossAx val="1839336560"/>
        <c:crosses val="autoZero"/>
        <c:auto val="1"/>
        <c:lblAlgn val="ctr"/>
        <c:lblOffset val="100"/>
        <c:noMultiLvlLbl val="0"/>
      </c:catAx>
      <c:valAx>
        <c:axId val="183933656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Neue Haas Grotesk Text Pro" panose="020B0504020202020204" pitchFamily="34" charset="0"/>
                    <a:ea typeface="+mn-ea"/>
                    <a:cs typeface="+mn-cs"/>
                  </a:defRPr>
                </a:pPr>
                <a:r>
                  <a:rPr lang="ca-ES" sz="1200">
                    <a:latin typeface="Neue Haas Grotesk Text Pro" panose="020B0504020202020204" pitchFamily="34" charset="0"/>
                  </a:rPr>
                  <a:t>kWh/dia</a:t>
                </a:r>
              </a:p>
            </c:rich>
          </c:tx>
          <c:layout>
            <c:manualLayout>
              <c:xMode val="edge"/>
              <c:yMode val="edge"/>
              <c:x val="2.1747807536461574E-2"/>
              <c:y val="0.35351975126559571"/>
            </c:manualLayout>
          </c:layout>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title>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crossAx val="1839333680"/>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ca-ES"/>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ca-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294909992284296"/>
          <c:y val="7.4968706318475464E-2"/>
          <c:w val="0.85182963627392172"/>
          <c:h val="0.78037088076351435"/>
        </c:manualLayout>
      </c:layout>
      <c:barChart>
        <c:barDir val="col"/>
        <c:grouping val="clustered"/>
        <c:varyColors val="0"/>
        <c:ser>
          <c:idx val="0"/>
          <c:order val="0"/>
          <c:tx>
            <c:strRef>
              <c:f>'Introducció dades'!$J$822</c:f>
              <c:strCache>
                <c:ptCount val="1"/>
                <c:pt idx="0">
                  <c:v>kWh/dia</c:v>
                </c:pt>
              </c:strCache>
            </c:strRef>
          </c:tx>
          <c:spPr>
            <a:solidFill>
              <a:schemeClr val="accent1"/>
            </a:solidFill>
            <a:ln>
              <a:noFill/>
            </a:ln>
            <a:effectLst/>
          </c:spPr>
          <c:invertIfNegative val="0"/>
          <c:cat>
            <c:multiLvlStrRef>
              <c:f>'Introducció dades'!$D$823:$D$836</c:f>
            </c:multiLvlStrRef>
          </c:cat>
          <c:val>
            <c:numRef>
              <c:f>'Introducció dades'!$J$823:$J$836</c:f>
            </c:numRef>
          </c:val>
          <c:extLst>
            <c:ext xmlns:c16="http://schemas.microsoft.com/office/drawing/2014/chart" uri="{C3380CC4-5D6E-409C-BE32-E72D297353CC}">
              <c16:uniqueId val="{00000000-DBF2-4BA2-AFAB-A42EEE5BC203}"/>
            </c:ext>
          </c:extLst>
        </c:ser>
        <c:dLbls>
          <c:showLegendKey val="0"/>
          <c:showVal val="0"/>
          <c:showCatName val="0"/>
          <c:showSerName val="0"/>
          <c:showPercent val="0"/>
          <c:showBubbleSize val="0"/>
        </c:dLbls>
        <c:gapWidth val="219"/>
        <c:overlap val="-27"/>
        <c:axId val="1839333680"/>
        <c:axId val="1839336560"/>
      </c:barChart>
      <c:catAx>
        <c:axId val="1839333680"/>
        <c:scaling>
          <c:orientation val="minMax"/>
        </c:scaling>
        <c:delete val="0"/>
        <c:axPos val="b"/>
        <c:title>
          <c:tx>
            <c:rich>
              <a:bodyPr rot="0" spcFirstLastPara="1" vertOverflow="ellipsis" vert="horz" wrap="square" anchor="ctr" anchorCtr="1"/>
              <a:lstStyle/>
              <a:p>
                <a:pPr>
                  <a:defRPr sz="1100" b="0" i="0" u="none" strike="noStrike" kern="1200" baseline="0">
                    <a:solidFill>
                      <a:schemeClr val="tx1">
                        <a:lumMod val="65000"/>
                        <a:lumOff val="35000"/>
                      </a:schemeClr>
                    </a:solidFill>
                    <a:latin typeface="Neue Haas Grotesk Text Pro" panose="020B0504020202020204" pitchFamily="34" charset="0"/>
                    <a:ea typeface="+mn-ea"/>
                    <a:cs typeface="+mn-cs"/>
                  </a:defRPr>
                </a:pPr>
                <a:r>
                  <a:rPr lang="ca-ES" sz="1100">
                    <a:latin typeface="Neue Haas Grotesk Text Pro" panose="020B0504020202020204" pitchFamily="34" charset="0"/>
                  </a:rPr>
                  <a:t>Factura</a:t>
                </a:r>
              </a:p>
            </c:rich>
          </c:tx>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title>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crossAx val="1839336560"/>
        <c:crosses val="autoZero"/>
        <c:auto val="1"/>
        <c:lblAlgn val="ctr"/>
        <c:lblOffset val="100"/>
        <c:noMultiLvlLbl val="0"/>
      </c:catAx>
      <c:valAx>
        <c:axId val="183933656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Neue Haas Grotesk Text Pro" panose="020B0504020202020204" pitchFamily="34" charset="0"/>
                    <a:ea typeface="+mn-ea"/>
                    <a:cs typeface="+mn-cs"/>
                  </a:defRPr>
                </a:pPr>
                <a:r>
                  <a:rPr lang="ca-ES" sz="1200">
                    <a:latin typeface="Neue Haas Grotesk Text Pro" panose="020B0504020202020204" pitchFamily="34" charset="0"/>
                  </a:rPr>
                  <a:t>kWh/dia</a:t>
                </a:r>
              </a:p>
            </c:rich>
          </c:tx>
          <c:layout>
            <c:manualLayout>
              <c:xMode val="edge"/>
              <c:yMode val="edge"/>
              <c:x val="2.1747807536461574E-2"/>
              <c:y val="0.35351975126559571"/>
            </c:manualLayout>
          </c:layout>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title>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crossAx val="1839333680"/>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ca-E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ca-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2020955200554695"/>
          <c:y val="7.496882278243143E-2"/>
          <c:w val="0.85182963627392172"/>
          <c:h val="0.78037088076351435"/>
        </c:manualLayout>
      </c:layout>
      <c:barChart>
        <c:barDir val="col"/>
        <c:grouping val="clustered"/>
        <c:varyColors val="0"/>
        <c:ser>
          <c:idx val="0"/>
          <c:order val="0"/>
          <c:tx>
            <c:strRef>
              <c:f>'Introducció dades'!$J$74</c:f>
              <c:strCache>
                <c:ptCount val="1"/>
                <c:pt idx="0">
                  <c:v>kWh/dia</c:v>
                </c:pt>
              </c:strCache>
            </c:strRef>
          </c:tx>
          <c:spPr>
            <a:solidFill>
              <a:schemeClr val="accent1"/>
            </a:solidFill>
            <a:ln>
              <a:noFill/>
            </a:ln>
            <a:effectLst/>
          </c:spPr>
          <c:invertIfNegative val="0"/>
          <c:cat>
            <c:multiLvlStrRef>
              <c:f>'Introducció dades'!$D$75:$D$88</c:f>
            </c:multiLvlStrRef>
          </c:cat>
          <c:val>
            <c:numRef>
              <c:f>'Introducció dades'!$J$75:$J$88</c:f>
            </c:numRef>
          </c:val>
          <c:extLst>
            <c:ext xmlns:c16="http://schemas.microsoft.com/office/drawing/2014/chart" uri="{C3380CC4-5D6E-409C-BE32-E72D297353CC}">
              <c16:uniqueId val="{00000000-3DC4-465A-A87F-9D8D38EC1CA9}"/>
            </c:ext>
          </c:extLst>
        </c:ser>
        <c:dLbls>
          <c:showLegendKey val="0"/>
          <c:showVal val="0"/>
          <c:showCatName val="0"/>
          <c:showSerName val="0"/>
          <c:showPercent val="0"/>
          <c:showBubbleSize val="0"/>
        </c:dLbls>
        <c:gapWidth val="219"/>
        <c:overlap val="-27"/>
        <c:axId val="1839333680"/>
        <c:axId val="1839336560"/>
      </c:barChart>
      <c:catAx>
        <c:axId val="1839333680"/>
        <c:scaling>
          <c:orientation val="minMax"/>
        </c:scaling>
        <c:delete val="0"/>
        <c:axPos val="b"/>
        <c:title>
          <c:tx>
            <c:rich>
              <a:bodyPr rot="0" spcFirstLastPara="1" vertOverflow="ellipsis" vert="horz" wrap="square" anchor="ctr" anchorCtr="1"/>
              <a:lstStyle/>
              <a:p>
                <a:pPr>
                  <a:defRPr sz="1100" b="0" i="0" u="none" strike="noStrike" kern="1200" baseline="0">
                    <a:solidFill>
                      <a:schemeClr val="tx1">
                        <a:lumMod val="65000"/>
                        <a:lumOff val="35000"/>
                      </a:schemeClr>
                    </a:solidFill>
                    <a:latin typeface="Neue Haas Grotesk Text Pro" panose="020B0504020202020204" pitchFamily="34" charset="0"/>
                    <a:ea typeface="+mn-ea"/>
                    <a:cs typeface="+mn-cs"/>
                  </a:defRPr>
                </a:pPr>
                <a:r>
                  <a:rPr lang="ca-ES" sz="1100">
                    <a:latin typeface="Neue Haas Grotesk Text Pro" panose="020B0504020202020204" pitchFamily="34" charset="0"/>
                  </a:rPr>
                  <a:t>Factura</a:t>
                </a:r>
              </a:p>
            </c:rich>
          </c:tx>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title>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crossAx val="1839336560"/>
        <c:crosses val="autoZero"/>
        <c:auto val="1"/>
        <c:lblAlgn val="ctr"/>
        <c:lblOffset val="100"/>
        <c:noMultiLvlLbl val="0"/>
      </c:catAx>
      <c:valAx>
        <c:axId val="183933656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Neue Haas Grotesk Text Pro" panose="020B0504020202020204" pitchFamily="34" charset="0"/>
                    <a:ea typeface="+mn-ea"/>
                    <a:cs typeface="+mn-cs"/>
                  </a:defRPr>
                </a:pPr>
                <a:r>
                  <a:rPr lang="ca-ES" sz="1200">
                    <a:latin typeface="Neue Haas Grotesk Text Pro" panose="020B0504020202020204" pitchFamily="34" charset="0"/>
                  </a:rPr>
                  <a:t>kWh/dia</a:t>
                </a:r>
              </a:p>
            </c:rich>
          </c:tx>
          <c:layout>
            <c:manualLayout>
              <c:xMode val="edge"/>
              <c:yMode val="edge"/>
              <c:x val="2.1747807536461574E-2"/>
              <c:y val="0.35351975126559571"/>
            </c:manualLayout>
          </c:layout>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title>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crossAx val="1839333680"/>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ca-ES"/>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ca-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294909992284296"/>
          <c:y val="7.4968706318475464E-2"/>
          <c:w val="0.85182963627392172"/>
          <c:h val="0.78037088076351435"/>
        </c:manualLayout>
      </c:layout>
      <c:barChart>
        <c:barDir val="col"/>
        <c:grouping val="clustered"/>
        <c:varyColors val="0"/>
        <c:ser>
          <c:idx val="0"/>
          <c:order val="0"/>
          <c:tx>
            <c:strRef>
              <c:f>'Introducció dades'!$J$850</c:f>
              <c:strCache>
                <c:ptCount val="1"/>
                <c:pt idx="0">
                  <c:v>kWh/dia</c:v>
                </c:pt>
              </c:strCache>
            </c:strRef>
          </c:tx>
          <c:spPr>
            <a:solidFill>
              <a:schemeClr val="accent1"/>
            </a:solidFill>
            <a:ln>
              <a:noFill/>
            </a:ln>
            <a:effectLst/>
          </c:spPr>
          <c:invertIfNegative val="0"/>
          <c:cat>
            <c:multiLvlStrRef>
              <c:f>'Introducció dades'!$D$851:$D$864</c:f>
            </c:multiLvlStrRef>
          </c:cat>
          <c:val>
            <c:numRef>
              <c:f>'Introducció dades'!$J$851:$J$864</c:f>
            </c:numRef>
          </c:val>
          <c:extLst>
            <c:ext xmlns:c16="http://schemas.microsoft.com/office/drawing/2014/chart" uri="{C3380CC4-5D6E-409C-BE32-E72D297353CC}">
              <c16:uniqueId val="{00000000-C9E7-4F1A-B847-B4C00C8A5BE5}"/>
            </c:ext>
          </c:extLst>
        </c:ser>
        <c:dLbls>
          <c:showLegendKey val="0"/>
          <c:showVal val="0"/>
          <c:showCatName val="0"/>
          <c:showSerName val="0"/>
          <c:showPercent val="0"/>
          <c:showBubbleSize val="0"/>
        </c:dLbls>
        <c:gapWidth val="219"/>
        <c:overlap val="-27"/>
        <c:axId val="1839333680"/>
        <c:axId val="1839336560"/>
      </c:barChart>
      <c:catAx>
        <c:axId val="1839333680"/>
        <c:scaling>
          <c:orientation val="minMax"/>
        </c:scaling>
        <c:delete val="0"/>
        <c:axPos val="b"/>
        <c:title>
          <c:tx>
            <c:rich>
              <a:bodyPr rot="0" spcFirstLastPara="1" vertOverflow="ellipsis" vert="horz" wrap="square" anchor="ctr" anchorCtr="1"/>
              <a:lstStyle/>
              <a:p>
                <a:pPr>
                  <a:defRPr sz="1100" b="0" i="0" u="none" strike="noStrike" kern="1200" baseline="0">
                    <a:solidFill>
                      <a:schemeClr val="tx1">
                        <a:lumMod val="65000"/>
                        <a:lumOff val="35000"/>
                      </a:schemeClr>
                    </a:solidFill>
                    <a:latin typeface="Neue Haas Grotesk Text Pro" panose="020B0504020202020204" pitchFamily="34" charset="0"/>
                    <a:ea typeface="+mn-ea"/>
                    <a:cs typeface="+mn-cs"/>
                  </a:defRPr>
                </a:pPr>
                <a:r>
                  <a:rPr lang="ca-ES" sz="1100">
                    <a:latin typeface="Neue Haas Grotesk Text Pro" panose="020B0504020202020204" pitchFamily="34" charset="0"/>
                  </a:rPr>
                  <a:t>Factura</a:t>
                </a:r>
              </a:p>
            </c:rich>
          </c:tx>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title>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crossAx val="1839336560"/>
        <c:crosses val="autoZero"/>
        <c:auto val="1"/>
        <c:lblAlgn val="ctr"/>
        <c:lblOffset val="100"/>
        <c:noMultiLvlLbl val="0"/>
      </c:catAx>
      <c:valAx>
        <c:axId val="183933656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Neue Haas Grotesk Text Pro" panose="020B0504020202020204" pitchFamily="34" charset="0"/>
                    <a:ea typeface="+mn-ea"/>
                    <a:cs typeface="+mn-cs"/>
                  </a:defRPr>
                </a:pPr>
                <a:r>
                  <a:rPr lang="ca-ES" sz="1200">
                    <a:latin typeface="Neue Haas Grotesk Text Pro" panose="020B0504020202020204" pitchFamily="34" charset="0"/>
                  </a:rPr>
                  <a:t>kWh/dia</a:t>
                </a:r>
              </a:p>
            </c:rich>
          </c:tx>
          <c:layout>
            <c:manualLayout>
              <c:xMode val="edge"/>
              <c:yMode val="edge"/>
              <c:x val="2.1747807536461574E-2"/>
              <c:y val="0.35351975126559571"/>
            </c:manualLayout>
          </c:layout>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title>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crossAx val="1839333680"/>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ca-ES"/>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ca-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294909992284296"/>
          <c:y val="7.4968706318475464E-2"/>
          <c:w val="0.85182963627392172"/>
          <c:h val="0.78037088076351435"/>
        </c:manualLayout>
      </c:layout>
      <c:barChart>
        <c:barDir val="col"/>
        <c:grouping val="clustered"/>
        <c:varyColors val="0"/>
        <c:ser>
          <c:idx val="0"/>
          <c:order val="0"/>
          <c:tx>
            <c:strRef>
              <c:f>'Introducció dades'!$I$882</c:f>
              <c:strCache>
                <c:ptCount val="1"/>
                <c:pt idx="0">
                  <c:v>kWh/dia</c:v>
                </c:pt>
              </c:strCache>
            </c:strRef>
          </c:tx>
          <c:spPr>
            <a:solidFill>
              <a:schemeClr val="accent1"/>
            </a:solidFill>
            <a:ln>
              <a:noFill/>
            </a:ln>
            <a:effectLst/>
          </c:spPr>
          <c:invertIfNegative val="0"/>
          <c:cat>
            <c:multiLvlStrRef>
              <c:f>'Introducció dades'!$D$883:$D$896</c:f>
            </c:multiLvlStrRef>
          </c:cat>
          <c:val>
            <c:numRef>
              <c:f>'Introducció dades'!$I$883:$I$896</c:f>
            </c:numRef>
          </c:val>
          <c:extLst>
            <c:ext xmlns:c16="http://schemas.microsoft.com/office/drawing/2014/chart" uri="{C3380CC4-5D6E-409C-BE32-E72D297353CC}">
              <c16:uniqueId val="{00000000-C26E-414A-97F7-CE4A6CB9A510}"/>
            </c:ext>
          </c:extLst>
        </c:ser>
        <c:dLbls>
          <c:showLegendKey val="0"/>
          <c:showVal val="0"/>
          <c:showCatName val="0"/>
          <c:showSerName val="0"/>
          <c:showPercent val="0"/>
          <c:showBubbleSize val="0"/>
        </c:dLbls>
        <c:gapWidth val="219"/>
        <c:overlap val="-27"/>
        <c:axId val="1839333680"/>
        <c:axId val="1839336560"/>
      </c:barChart>
      <c:catAx>
        <c:axId val="1839333680"/>
        <c:scaling>
          <c:orientation val="minMax"/>
        </c:scaling>
        <c:delete val="0"/>
        <c:axPos val="b"/>
        <c:title>
          <c:tx>
            <c:rich>
              <a:bodyPr rot="0" spcFirstLastPara="1" vertOverflow="ellipsis" vert="horz" wrap="square" anchor="ctr" anchorCtr="1"/>
              <a:lstStyle/>
              <a:p>
                <a:pPr>
                  <a:defRPr sz="1100" b="0" i="0" u="none" strike="noStrike" kern="1200" baseline="0">
                    <a:solidFill>
                      <a:schemeClr val="tx1">
                        <a:lumMod val="65000"/>
                        <a:lumOff val="35000"/>
                      </a:schemeClr>
                    </a:solidFill>
                    <a:latin typeface="Neue Haas Grotesk Text Pro" panose="020B0504020202020204" pitchFamily="34" charset="0"/>
                    <a:ea typeface="+mn-ea"/>
                    <a:cs typeface="+mn-cs"/>
                  </a:defRPr>
                </a:pPr>
                <a:r>
                  <a:rPr lang="ca-ES" sz="1100">
                    <a:latin typeface="Neue Haas Grotesk Text Pro" panose="020B0504020202020204" pitchFamily="34" charset="0"/>
                  </a:rPr>
                  <a:t>Factura</a:t>
                </a:r>
              </a:p>
            </c:rich>
          </c:tx>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title>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crossAx val="1839336560"/>
        <c:crosses val="autoZero"/>
        <c:auto val="1"/>
        <c:lblAlgn val="ctr"/>
        <c:lblOffset val="100"/>
        <c:noMultiLvlLbl val="0"/>
      </c:catAx>
      <c:valAx>
        <c:axId val="183933656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Neue Haas Grotesk Text Pro" panose="020B0504020202020204" pitchFamily="34" charset="0"/>
                    <a:ea typeface="+mn-ea"/>
                    <a:cs typeface="+mn-cs"/>
                  </a:defRPr>
                </a:pPr>
                <a:r>
                  <a:rPr lang="ca-ES" sz="1200">
                    <a:latin typeface="Neue Haas Grotesk Text Pro" panose="020B0504020202020204" pitchFamily="34" charset="0"/>
                  </a:rPr>
                  <a:t>kWh/dia</a:t>
                </a:r>
              </a:p>
            </c:rich>
          </c:tx>
          <c:layout>
            <c:manualLayout>
              <c:xMode val="edge"/>
              <c:yMode val="edge"/>
              <c:x val="2.1747807536461574E-2"/>
              <c:y val="0.35351975126559571"/>
            </c:manualLayout>
          </c:layout>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title>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crossAx val="1839333680"/>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ca-ES"/>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ca-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294909992284296"/>
          <c:y val="7.4968706318475464E-2"/>
          <c:w val="0.85182963627392172"/>
          <c:h val="0.78037088076351435"/>
        </c:manualLayout>
      </c:layout>
      <c:barChart>
        <c:barDir val="col"/>
        <c:grouping val="clustered"/>
        <c:varyColors val="0"/>
        <c:ser>
          <c:idx val="0"/>
          <c:order val="0"/>
          <c:tx>
            <c:strRef>
              <c:f>'Introducció dades'!$J$910</c:f>
              <c:strCache>
                <c:ptCount val="1"/>
                <c:pt idx="0">
                  <c:v>kWh/dia</c:v>
                </c:pt>
              </c:strCache>
            </c:strRef>
          </c:tx>
          <c:spPr>
            <a:solidFill>
              <a:schemeClr val="accent1"/>
            </a:solidFill>
            <a:ln>
              <a:noFill/>
            </a:ln>
            <a:effectLst/>
          </c:spPr>
          <c:invertIfNegative val="0"/>
          <c:cat>
            <c:multiLvlStrRef>
              <c:f>'Introducció dades'!$D$911:$D$924</c:f>
            </c:multiLvlStrRef>
          </c:cat>
          <c:val>
            <c:numRef>
              <c:f>'Introducció dades'!$J$911:$J$924</c:f>
            </c:numRef>
          </c:val>
          <c:extLst>
            <c:ext xmlns:c16="http://schemas.microsoft.com/office/drawing/2014/chart" uri="{C3380CC4-5D6E-409C-BE32-E72D297353CC}">
              <c16:uniqueId val="{00000000-CEDE-430D-BBAC-BB36348911D9}"/>
            </c:ext>
          </c:extLst>
        </c:ser>
        <c:dLbls>
          <c:showLegendKey val="0"/>
          <c:showVal val="0"/>
          <c:showCatName val="0"/>
          <c:showSerName val="0"/>
          <c:showPercent val="0"/>
          <c:showBubbleSize val="0"/>
        </c:dLbls>
        <c:gapWidth val="219"/>
        <c:overlap val="-27"/>
        <c:axId val="1839333680"/>
        <c:axId val="1839336560"/>
      </c:barChart>
      <c:catAx>
        <c:axId val="1839333680"/>
        <c:scaling>
          <c:orientation val="minMax"/>
        </c:scaling>
        <c:delete val="0"/>
        <c:axPos val="b"/>
        <c:title>
          <c:tx>
            <c:rich>
              <a:bodyPr rot="0" spcFirstLastPara="1" vertOverflow="ellipsis" vert="horz" wrap="square" anchor="ctr" anchorCtr="1"/>
              <a:lstStyle/>
              <a:p>
                <a:pPr>
                  <a:defRPr sz="1100" b="0" i="0" u="none" strike="noStrike" kern="1200" baseline="0">
                    <a:solidFill>
                      <a:schemeClr val="tx1">
                        <a:lumMod val="65000"/>
                        <a:lumOff val="35000"/>
                      </a:schemeClr>
                    </a:solidFill>
                    <a:latin typeface="Neue Haas Grotesk Text Pro" panose="020B0504020202020204" pitchFamily="34" charset="0"/>
                    <a:ea typeface="+mn-ea"/>
                    <a:cs typeface="+mn-cs"/>
                  </a:defRPr>
                </a:pPr>
                <a:r>
                  <a:rPr lang="ca-ES" sz="1100">
                    <a:latin typeface="Neue Haas Grotesk Text Pro" panose="020B0504020202020204" pitchFamily="34" charset="0"/>
                  </a:rPr>
                  <a:t>Factura</a:t>
                </a:r>
              </a:p>
            </c:rich>
          </c:tx>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title>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crossAx val="1839336560"/>
        <c:crosses val="autoZero"/>
        <c:auto val="1"/>
        <c:lblAlgn val="ctr"/>
        <c:lblOffset val="100"/>
        <c:noMultiLvlLbl val="0"/>
      </c:catAx>
      <c:valAx>
        <c:axId val="183933656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Neue Haas Grotesk Text Pro" panose="020B0504020202020204" pitchFamily="34" charset="0"/>
                    <a:ea typeface="+mn-ea"/>
                    <a:cs typeface="+mn-cs"/>
                  </a:defRPr>
                </a:pPr>
                <a:r>
                  <a:rPr lang="ca-ES" sz="1200">
                    <a:latin typeface="Neue Haas Grotesk Text Pro" panose="020B0504020202020204" pitchFamily="34" charset="0"/>
                  </a:rPr>
                  <a:t>kWh/dia</a:t>
                </a:r>
              </a:p>
            </c:rich>
          </c:tx>
          <c:layout>
            <c:manualLayout>
              <c:xMode val="edge"/>
              <c:yMode val="edge"/>
              <c:x val="2.1747807536461574E-2"/>
              <c:y val="0.35351975126559571"/>
            </c:manualLayout>
          </c:layout>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title>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crossAx val="1839333680"/>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ca-ES"/>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ca-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294909992284296"/>
          <c:y val="7.4968706318475464E-2"/>
          <c:w val="0.85182963627392172"/>
          <c:h val="0.78037088076351435"/>
        </c:manualLayout>
      </c:layout>
      <c:barChart>
        <c:barDir val="col"/>
        <c:grouping val="clustered"/>
        <c:varyColors val="0"/>
        <c:ser>
          <c:idx val="0"/>
          <c:order val="0"/>
          <c:tx>
            <c:strRef>
              <c:f>'Introducció dades'!$J$938</c:f>
              <c:strCache>
                <c:ptCount val="1"/>
                <c:pt idx="0">
                  <c:v>kWh/dia</c:v>
                </c:pt>
              </c:strCache>
            </c:strRef>
          </c:tx>
          <c:spPr>
            <a:solidFill>
              <a:schemeClr val="accent1"/>
            </a:solidFill>
            <a:ln>
              <a:noFill/>
            </a:ln>
            <a:effectLst/>
          </c:spPr>
          <c:invertIfNegative val="0"/>
          <c:cat>
            <c:multiLvlStrRef>
              <c:f>'Introducció dades'!$D$939:$D$952</c:f>
            </c:multiLvlStrRef>
          </c:cat>
          <c:val>
            <c:numRef>
              <c:f>'Introducció dades'!$J$939:$J$952</c:f>
            </c:numRef>
          </c:val>
          <c:extLst>
            <c:ext xmlns:c16="http://schemas.microsoft.com/office/drawing/2014/chart" uri="{C3380CC4-5D6E-409C-BE32-E72D297353CC}">
              <c16:uniqueId val="{00000000-5797-4D51-AAA1-09D9377D9E18}"/>
            </c:ext>
          </c:extLst>
        </c:ser>
        <c:dLbls>
          <c:showLegendKey val="0"/>
          <c:showVal val="0"/>
          <c:showCatName val="0"/>
          <c:showSerName val="0"/>
          <c:showPercent val="0"/>
          <c:showBubbleSize val="0"/>
        </c:dLbls>
        <c:gapWidth val="219"/>
        <c:overlap val="-27"/>
        <c:axId val="1839333680"/>
        <c:axId val="1839336560"/>
      </c:barChart>
      <c:catAx>
        <c:axId val="1839333680"/>
        <c:scaling>
          <c:orientation val="minMax"/>
        </c:scaling>
        <c:delete val="0"/>
        <c:axPos val="b"/>
        <c:title>
          <c:tx>
            <c:rich>
              <a:bodyPr rot="0" spcFirstLastPara="1" vertOverflow="ellipsis" vert="horz" wrap="square" anchor="ctr" anchorCtr="1"/>
              <a:lstStyle/>
              <a:p>
                <a:pPr>
                  <a:defRPr sz="1100" b="0" i="0" u="none" strike="noStrike" kern="1200" baseline="0">
                    <a:solidFill>
                      <a:schemeClr val="tx1">
                        <a:lumMod val="65000"/>
                        <a:lumOff val="35000"/>
                      </a:schemeClr>
                    </a:solidFill>
                    <a:latin typeface="Neue Haas Grotesk Text Pro" panose="020B0504020202020204" pitchFamily="34" charset="0"/>
                    <a:ea typeface="+mn-ea"/>
                    <a:cs typeface="+mn-cs"/>
                  </a:defRPr>
                </a:pPr>
                <a:r>
                  <a:rPr lang="ca-ES" sz="1100">
                    <a:latin typeface="Neue Haas Grotesk Text Pro" panose="020B0504020202020204" pitchFamily="34" charset="0"/>
                  </a:rPr>
                  <a:t>Factura</a:t>
                </a:r>
              </a:p>
            </c:rich>
          </c:tx>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title>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crossAx val="1839336560"/>
        <c:crosses val="autoZero"/>
        <c:auto val="1"/>
        <c:lblAlgn val="ctr"/>
        <c:lblOffset val="100"/>
        <c:noMultiLvlLbl val="0"/>
      </c:catAx>
      <c:valAx>
        <c:axId val="183933656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Neue Haas Grotesk Text Pro" panose="020B0504020202020204" pitchFamily="34" charset="0"/>
                    <a:ea typeface="+mn-ea"/>
                    <a:cs typeface="+mn-cs"/>
                  </a:defRPr>
                </a:pPr>
                <a:r>
                  <a:rPr lang="ca-ES" sz="1200">
                    <a:latin typeface="Neue Haas Grotesk Text Pro" panose="020B0504020202020204" pitchFamily="34" charset="0"/>
                  </a:rPr>
                  <a:t>kWh/dia</a:t>
                </a:r>
              </a:p>
            </c:rich>
          </c:tx>
          <c:layout>
            <c:manualLayout>
              <c:xMode val="edge"/>
              <c:yMode val="edge"/>
              <c:x val="2.1747807536461574E-2"/>
              <c:y val="0.35351975126559571"/>
            </c:manualLayout>
          </c:layout>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title>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crossAx val="1839333680"/>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ca-ES"/>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ca-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294909992284296"/>
          <c:y val="7.4968706318475464E-2"/>
          <c:w val="0.85182963627392172"/>
          <c:h val="0.78037088076351435"/>
        </c:manualLayout>
      </c:layout>
      <c:barChart>
        <c:barDir val="col"/>
        <c:grouping val="clustered"/>
        <c:varyColors val="0"/>
        <c:ser>
          <c:idx val="0"/>
          <c:order val="0"/>
          <c:tx>
            <c:strRef>
              <c:f>'Introducció dades'!$J$966</c:f>
              <c:strCache>
                <c:ptCount val="1"/>
                <c:pt idx="0">
                  <c:v>kWh/dia</c:v>
                </c:pt>
              </c:strCache>
            </c:strRef>
          </c:tx>
          <c:spPr>
            <a:solidFill>
              <a:schemeClr val="accent1"/>
            </a:solidFill>
            <a:ln>
              <a:noFill/>
            </a:ln>
            <a:effectLst/>
          </c:spPr>
          <c:invertIfNegative val="0"/>
          <c:cat>
            <c:multiLvlStrRef>
              <c:f>'Introducció dades'!$D$967:$D$980</c:f>
            </c:multiLvlStrRef>
          </c:cat>
          <c:val>
            <c:numRef>
              <c:f>'Introducció dades'!$J$967:$J$980</c:f>
            </c:numRef>
          </c:val>
          <c:extLst>
            <c:ext xmlns:c16="http://schemas.microsoft.com/office/drawing/2014/chart" uri="{C3380CC4-5D6E-409C-BE32-E72D297353CC}">
              <c16:uniqueId val="{00000000-D87F-4334-B580-26524922A945}"/>
            </c:ext>
          </c:extLst>
        </c:ser>
        <c:dLbls>
          <c:showLegendKey val="0"/>
          <c:showVal val="0"/>
          <c:showCatName val="0"/>
          <c:showSerName val="0"/>
          <c:showPercent val="0"/>
          <c:showBubbleSize val="0"/>
        </c:dLbls>
        <c:gapWidth val="219"/>
        <c:overlap val="-27"/>
        <c:axId val="1839333680"/>
        <c:axId val="1839336560"/>
      </c:barChart>
      <c:catAx>
        <c:axId val="1839333680"/>
        <c:scaling>
          <c:orientation val="minMax"/>
        </c:scaling>
        <c:delete val="0"/>
        <c:axPos val="b"/>
        <c:title>
          <c:tx>
            <c:rich>
              <a:bodyPr rot="0" spcFirstLastPara="1" vertOverflow="ellipsis" vert="horz" wrap="square" anchor="ctr" anchorCtr="1"/>
              <a:lstStyle/>
              <a:p>
                <a:pPr>
                  <a:defRPr sz="1100" b="0" i="0" u="none" strike="noStrike" kern="1200" baseline="0">
                    <a:solidFill>
                      <a:schemeClr val="tx1">
                        <a:lumMod val="65000"/>
                        <a:lumOff val="35000"/>
                      </a:schemeClr>
                    </a:solidFill>
                    <a:latin typeface="Neue Haas Grotesk Text Pro" panose="020B0504020202020204" pitchFamily="34" charset="0"/>
                    <a:ea typeface="+mn-ea"/>
                    <a:cs typeface="+mn-cs"/>
                  </a:defRPr>
                </a:pPr>
                <a:r>
                  <a:rPr lang="ca-ES" sz="1100">
                    <a:latin typeface="Neue Haas Grotesk Text Pro" panose="020B0504020202020204" pitchFamily="34" charset="0"/>
                  </a:rPr>
                  <a:t>Factura</a:t>
                </a:r>
              </a:p>
            </c:rich>
          </c:tx>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title>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crossAx val="1839336560"/>
        <c:crosses val="autoZero"/>
        <c:auto val="1"/>
        <c:lblAlgn val="ctr"/>
        <c:lblOffset val="100"/>
        <c:noMultiLvlLbl val="0"/>
      </c:catAx>
      <c:valAx>
        <c:axId val="183933656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Neue Haas Grotesk Text Pro" panose="020B0504020202020204" pitchFamily="34" charset="0"/>
                    <a:ea typeface="+mn-ea"/>
                    <a:cs typeface="+mn-cs"/>
                  </a:defRPr>
                </a:pPr>
                <a:r>
                  <a:rPr lang="ca-ES" sz="1200">
                    <a:latin typeface="Neue Haas Grotesk Text Pro" panose="020B0504020202020204" pitchFamily="34" charset="0"/>
                  </a:rPr>
                  <a:t>kWh/dia</a:t>
                </a:r>
              </a:p>
            </c:rich>
          </c:tx>
          <c:layout>
            <c:manualLayout>
              <c:xMode val="edge"/>
              <c:yMode val="edge"/>
              <c:x val="2.1747807536461574E-2"/>
              <c:y val="0.35351975126559571"/>
            </c:manualLayout>
          </c:layout>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title>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crossAx val="1839333680"/>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ca-ES"/>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ca-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294909992284296"/>
          <c:y val="7.4968706318475464E-2"/>
          <c:w val="0.85182963627392172"/>
          <c:h val="0.78037088076351435"/>
        </c:manualLayout>
      </c:layout>
      <c:barChart>
        <c:barDir val="col"/>
        <c:grouping val="clustered"/>
        <c:varyColors val="0"/>
        <c:ser>
          <c:idx val="0"/>
          <c:order val="0"/>
          <c:tx>
            <c:strRef>
              <c:f>'Introducció dades'!$J$994</c:f>
              <c:strCache>
                <c:ptCount val="1"/>
                <c:pt idx="0">
                  <c:v>kWh/dia</c:v>
                </c:pt>
              </c:strCache>
            </c:strRef>
          </c:tx>
          <c:spPr>
            <a:solidFill>
              <a:schemeClr val="accent1"/>
            </a:solidFill>
            <a:ln>
              <a:noFill/>
            </a:ln>
            <a:effectLst/>
          </c:spPr>
          <c:invertIfNegative val="0"/>
          <c:cat>
            <c:multiLvlStrRef>
              <c:f>'Introducció dades'!$D$995:$D$1008</c:f>
            </c:multiLvlStrRef>
          </c:cat>
          <c:val>
            <c:numRef>
              <c:f>'Introducció dades'!$J$995:$J$1008</c:f>
            </c:numRef>
          </c:val>
          <c:extLst>
            <c:ext xmlns:c16="http://schemas.microsoft.com/office/drawing/2014/chart" uri="{C3380CC4-5D6E-409C-BE32-E72D297353CC}">
              <c16:uniqueId val="{00000000-DC36-49B4-889D-F547BA4A047B}"/>
            </c:ext>
          </c:extLst>
        </c:ser>
        <c:dLbls>
          <c:showLegendKey val="0"/>
          <c:showVal val="0"/>
          <c:showCatName val="0"/>
          <c:showSerName val="0"/>
          <c:showPercent val="0"/>
          <c:showBubbleSize val="0"/>
        </c:dLbls>
        <c:gapWidth val="219"/>
        <c:overlap val="-27"/>
        <c:axId val="1839333680"/>
        <c:axId val="1839336560"/>
      </c:barChart>
      <c:catAx>
        <c:axId val="1839333680"/>
        <c:scaling>
          <c:orientation val="minMax"/>
        </c:scaling>
        <c:delete val="0"/>
        <c:axPos val="b"/>
        <c:title>
          <c:tx>
            <c:rich>
              <a:bodyPr rot="0" spcFirstLastPara="1" vertOverflow="ellipsis" vert="horz" wrap="square" anchor="ctr" anchorCtr="1"/>
              <a:lstStyle/>
              <a:p>
                <a:pPr>
                  <a:defRPr sz="1100" b="0" i="0" u="none" strike="noStrike" kern="1200" baseline="0">
                    <a:solidFill>
                      <a:schemeClr val="tx1">
                        <a:lumMod val="65000"/>
                        <a:lumOff val="35000"/>
                      </a:schemeClr>
                    </a:solidFill>
                    <a:latin typeface="Neue Haas Grotesk Text Pro" panose="020B0504020202020204" pitchFamily="34" charset="0"/>
                    <a:ea typeface="+mn-ea"/>
                    <a:cs typeface="+mn-cs"/>
                  </a:defRPr>
                </a:pPr>
                <a:r>
                  <a:rPr lang="ca-ES" sz="1100">
                    <a:latin typeface="Neue Haas Grotesk Text Pro" panose="020B0504020202020204" pitchFamily="34" charset="0"/>
                  </a:rPr>
                  <a:t>Factura</a:t>
                </a:r>
              </a:p>
            </c:rich>
          </c:tx>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title>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crossAx val="1839336560"/>
        <c:crosses val="autoZero"/>
        <c:auto val="1"/>
        <c:lblAlgn val="ctr"/>
        <c:lblOffset val="100"/>
        <c:noMultiLvlLbl val="0"/>
      </c:catAx>
      <c:valAx>
        <c:axId val="183933656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Neue Haas Grotesk Text Pro" panose="020B0504020202020204" pitchFamily="34" charset="0"/>
                    <a:ea typeface="+mn-ea"/>
                    <a:cs typeface="+mn-cs"/>
                  </a:defRPr>
                </a:pPr>
                <a:r>
                  <a:rPr lang="ca-ES" sz="1200">
                    <a:latin typeface="Neue Haas Grotesk Text Pro" panose="020B0504020202020204" pitchFamily="34" charset="0"/>
                  </a:rPr>
                  <a:t>kWh/dia</a:t>
                </a:r>
              </a:p>
            </c:rich>
          </c:tx>
          <c:layout>
            <c:manualLayout>
              <c:xMode val="edge"/>
              <c:yMode val="edge"/>
              <c:x val="2.1747807536461574E-2"/>
              <c:y val="0.35351975126559571"/>
            </c:manualLayout>
          </c:layout>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title>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crossAx val="1839333680"/>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ca-ES"/>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ca-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294909992284296"/>
          <c:y val="7.4968706318475464E-2"/>
          <c:w val="0.85182963627392172"/>
          <c:h val="0.78037088076351435"/>
        </c:manualLayout>
      </c:layout>
      <c:barChart>
        <c:barDir val="col"/>
        <c:grouping val="clustered"/>
        <c:varyColors val="0"/>
        <c:ser>
          <c:idx val="0"/>
          <c:order val="0"/>
          <c:tx>
            <c:strRef>
              <c:f>'Introducció dades'!$I$1026</c:f>
              <c:strCache>
                <c:ptCount val="1"/>
                <c:pt idx="0">
                  <c:v>kWh/dia</c:v>
                </c:pt>
              </c:strCache>
            </c:strRef>
          </c:tx>
          <c:spPr>
            <a:solidFill>
              <a:schemeClr val="accent1"/>
            </a:solidFill>
            <a:ln>
              <a:noFill/>
            </a:ln>
            <a:effectLst/>
          </c:spPr>
          <c:invertIfNegative val="0"/>
          <c:cat>
            <c:multiLvlStrRef>
              <c:f>'Introducció dades'!$D$1027:$D$1040</c:f>
            </c:multiLvlStrRef>
          </c:cat>
          <c:val>
            <c:numRef>
              <c:f>'Introducció dades'!$I$1027:$I$1040</c:f>
            </c:numRef>
          </c:val>
          <c:extLst>
            <c:ext xmlns:c16="http://schemas.microsoft.com/office/drawing/2014/chart" uri="{C3380CC4-5D6E-409C-BE32-E72D297353CC}">
              <c16:uniqueId val="{00000000-F54D-4A2B-A01B-B3A8BC6BC88D}"/>
            </c:ext>
          </c:extLst>
        </c:ser>
        <c:dLbls>
          <c:showLegendKey val="0"/>
          <c:showVal val="0"/>
          <c:showCatName val="0"/>
          <c:showSerName val="0"/>
          <c:showPercent val="0"/>
          <c:showBubbleSize val="0"/>
        </c:dLbls>
        <c:gapWidth val="219"/>
        <c:overlap val="-27"/>
        <c:axId val="1839333680"/>
        <c:axId val="1839336560"/>
      </c:barChart>
      <c:catAx>
        <c:axId val="1839333680"/>
        <c:scaling>
          <c:orientation val="minMax"/>
        </c:scaling>
        <c:delete val="0"/>
        <c:axPos val="b"/>
        <c:title>
          <c:tx>
            <c:rich>
              <a:bodyPr rot="0" spcFirstLastPara="1" vertOverflow="ellipsis" vert="horz" wrap="square" anchor="ctr" anchorCtr="1"/>
              <a:lstStyle/>
              <a:p>
                <a:pPr>
                  <a:defRPr sz="1100" b="0" i="0" u="none" strike="noStrike" kern="1200" baseline="0">
                    <a:solidFill>
                      <a:schemeClr val="tx1">
                        <a:lumMod val="65000"/>
                        <a:lumOff val="35000"/>
                      </a:schemeClr>
                    </a:solidFill>
                    <a:latin typeface="Neue Haas Grotesk Text Pro" panose="020B0504020202020204" pitchFamily="34" charset="0"/>
                    <a:ea typeface="+mn-ea"/>
                    <a:cs typeface="+mn-cs"/>
                  </a:defRPr>
                </a:pPr>
                <a:r>
                  <a:rPr lang="ca-ES" sz="1100">
                    <a:latin typeface="Neue Haas Grotesk Text Pro" panose="020B0504020202020204" pitchFamily="34" charset="0"/>
                  </a:rPr>
                  <a:t>Factura</a:t>
                </a:r>
              </a:p>
            </c:rich>
          </c:tx>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title>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crossAx val="1839336560"/>
        <c:crosses val="autoZero"/>
        <c:auto val="1"/>
        <c:lblAlgn val="ctr"/>
        <c:lblOffset val="100"/>
        <c:noMultiLvlLbl val="0"/>
      </c:catAx>
      <c:valAx>
        <c:axId val="183933656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Neue Haas Grotesk Text Pro" panose="020B0504020202020204" pitchFamily="34" charset="0"/>
                    <a:ea typeface="+mn-ea"/>
                    <a:cs typeface="+mn-cs"/>
                  </a:defRPr>
                </a:pPr>
                <a:r>
                  <a:rPr lang="ca-ES" sz="1200">
                    <a:latin typeface="Neue Haas Grotesk Text Pro" panose="020B0504020202020204" pitchFamily="34" charset="0"/>
                  </a:rPr>
                  <a:t>kWh/dia</a:t>
                </a:r>
              </a:p>
            </c:rich>
          </c:tx>
          <c:layout>
            <c:manualLayout>
              <c:xMode val="edge"/>
              <c:yMode val="edge"/>
              <c:x val="2.1747807536461574E-2"/>
              <c:y val="0.35351975126559571"/>
            </c:manualLayout>
          </c:layout>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title>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crossAx val="1839333680"/>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ca-ES"/>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ca-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294909992284296"/>
          <c:y val="7.4968706318475464E-2"/>
          <c:w val="0.85182963627392172"/>
          <c:h val="0.78037088076351435"/>
        </c:manualLayout>
      </c:layout>
      <c:barChart>
        <c:barDir val="col"/>
        <c:grouping val="clustered"/>
        <c:varyColors val="0"/>
        <c:ser>
          <c:idx val="0"/>
          <c:order val="0"/>
          <c:tx>
            <c:strRef>
              <c:f>'Introducció dades'!$J$1054</c:f>
              <c:strCache>
                <c:ptCount val="1"/>
                <c:pt idx="0">
                  <c:v>kWh/dia</c:v>
                </c:pt>
              </c:strCache>
            </c:strRef>
          </c:tx>
          <c:spPr>
            <a:solidFill>
              <a:schemeClr val="accent1"/>
            </a:solidFill>
            <a:ln>
              <a:noFill/>
            </a:ln>
            <a:effectLst/>
          </c:spPr>
          <c:invertIfNegative val="0"/>
          <c:cat>
            <c:multiLvlStrRef>
              <c:f>'Introducció dades'!$D$1055:$D$1068</c:f>
            </c:multiLvlStrRef>
          </c:cat>
          <c:val>
            <c:numRef>
              <c:f>'Introducció dades'!$J$1055:$J$1068</c:f>
            </c:numRef>
          </c:val>
          <c:extLst>
            <c:ext xmlns:c16="http://schemas.microsoft.com/office/drawing/2014/chart" uri="{C3380CC4-5D6E-409C-BE32-E72D297353CC}">
              <c16:uniqueId val="{00000000-CB4D-409A-93C4-754759E7DEF0}"/>
            </c:ext>
          </c:extLst>
        </c:ser>
        <c:dLbls>
          <c:showLegendKey val="0"/>
          <c:showVal val="0"/>
          <c:showCatName val="0"/>
          <c:showSerName val="0"/>
          <c:showPercent val="0"/>
          <c:showBubbleSize val="0"/>
        </c:dLbls>
        <c:gapWidth val="219"/>
        <c:overlap val="-27"/>
        <c:axId val="1839333680"/>
        <c:axId val="1839336560"/>
      </c:barChart>
      <c:catAx>
        <c:axId val="1839333680"/>
        <c:scaling>
          <c:orientation val="minMax"/>
        </c:scaling>
        <c:delete val="0"/>
        <c:axPos val="b"/>
        <c:title>
          <c:tx>
            <c:rich>
              <a:bodyPr rot="0" spcFirstLastPara="1" vertOverflow="ellipsis" vert="horz" wrap="square" anchor="ctr" anchorCtr="1"/>
              <a:lstStyle/>
              <a:p>
                <a:pPr>
                  <a:defRPr sz="1100" b="0" i="0" u="none" strike="noStrike" kern="1200" baseline="0">
                    <a:solidFill>
                      <a:schemeClr val="tx1">
                        <a:lumMod val="65000"/>
                        <a:lumOff val="35000"/>
                      </a:schemeClr>
                    </a:solidFill>
                    <a:latin typeface="Neue Haas Grotesk Text Pro" panose="020B0504020202020204" pitchFamily="34" charset="0"/>
                    <a:ea typeface="+mn-ea"/>
                    <a:cs typeface="+mn-cs"/>
                  </a:defRPr>
                </a:pPr>
                <a:r>
                  <a:rPr lang="ca-ES" sz="1100">
                    <a:latin typeface="Neue Haas Grotesk Text Pro" panose="020B0504020202020204" pitchFamily="34" charset="0"/>
                  </a:rPr>
                  <a:t>Factura</a:t>
                </a:r>
              </a:p>
            </c:rich>
          </c:tx>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title>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crossAx val="1839336560"/>
        <c:crosses val="autoZero"/>
        <c:auto val="1"/>
        <c:lblAlgn val="ctr"/>
        <c:lblOffset val="100"/>
        <c:noMultiLvlLbl val="0"/>
      </c:catAx>
      <c:valAx>
        <c:axId val="183933656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Neue Haas Grotesk Text Pro" panose="020B0504020202020204" pitchFamily="34" charset="0"/>
                    <a:ea typeface="+mn-ea"/>
                    <a:cs typeface="+mn-cs"/>
                  </a:defRPr>
                </a:pPr>
                <a:r>
                  <a:rPr lang="ca-ES" sz="1200">
                    <a:latin typeface="Neue Haas Grotesk Text Pro" panose="020B0504020202020204" pitchFamily="34" charset="0"/>
                  </a:rPr>
                  <a:t>kWh/dia</a:t>
                </a:r>
              </a:p>
            </c:rich>
          </c:tx>
          <c:layout>
            <c:manualLayout>
              <c:xMode val="edge"/>
              <c:yMode val="edge"/>
              <c:x val="2.1747807536461574E-2"/>
              <c:y val="0.35351975126559571"/>
            </c:manualLayout>
          </c:layout>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title>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crossAx val="1839333680"/>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ca-ES"/>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ca-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294909992284296"/>
          <c:y val="7.4968706318475464E-2"/>
          <c:w val="0.85182963627392172"/>
          <c:h val="0.78037088076351435"/>
        </c:manualLayout>
      </c:layout>
      <c:barChart>
        <c:barDir val="col"/>
        <c:grouping val="clustered"/>
        <c:varyColors val="0"/>
        <c:ser>
          <c:idx val="0"/>
          <c:order val="0"/>
          <c:tx>
            <c:strRef>
              <c:f>'Introducció dades'!$J$1082</c:f>
              <c:strCache>
                <c:ptCount val="1"/>
                <c:pt idx="0">
                  <c:v>kWh/dia</c:v>
                </c:pt>
              </c:strCache>
            </c:strRef>
          </c:tx>
          <c:spPr>
            <a:solidFill>
              <a:schemeClr val="accent1"/>
            </a:solidFill>
            <a:ln>
              <a:noFill/>
            </a:ln>
            <a:effectLst/>
          </c:spPr>
          <c:invertIfNegative val="0"/>
          <c:cat>
            <c:multiLvlStrRef>
              <c:f>'Introducció dades'!$D$1083:$D$1096</c:f>
            </c:multiLvlStrRef>
          </c:cat>
          <c:val>
            <c:numRef>
              <c:f>'Introducció dades'!$J$1083:$J$1096</c:f>
            </c:numRef>
          </c:val>
          <c:extLst>
            <c:ext xmlns:c16="http://schemas.microsoft.com/office/drawing/2014/chart" uri="{C3380CC4-5D6E-409C-BE32-E72D297353CC}">
              <c16:uniqueId val="{00000000-BE42-4B6A-938D-58C367FBC7CE}"/>
            </c:ext>
          </c:extLst>
        </c:ser>
        <c:dLbls>
          <c:showLegendKey val="0"/>
          <c:showVal val="0"/>
          <c:showCatName val="0"/>
          <c:showSerName val="0"/>
          <c:showPercent val="0"/>
          <c:showBubbleSize val="0"/>
        </c:dLbls>
        <c:gapWidth val="219"/>
        <c:overlap val="-27"/>
        <c:axId val="1839333680"/>
        <c:axId val="1839336560"/>
      </c:barChart>
      <c:catAx>
        <c:axId val="1839333680"/>
        <c:scaling>
          <c:orientation val="minMax"/>
        </c:scaling>
        <c:delete val="0"/>
        <c:axPos val="b"/>
        <c:title>
          <c:tx>
            <c:rich>
              <a:bodyPr rot="0" spcFirstLastPara="1" vertOverflow="ellipsis" vert="horz" wrap="square" anchor="ctr" anchorCtr="1"/>
              <a:lstStyle/>
              <a:p>
                <a:pPr>
                  <a:defRPr sz="1100" b="0" i="0" u="none" strike="noStrike" kern="1200" baseline="0">
                    <a:solidFill>
                      <a:schemeClr val="tx1">
                        <a:lumMod val="65000"/>
                        <a:lumOff val="35000"/>
                      </a:schemeClr>
                    </a:solidFill>
                    <a:latin typeface="Neue Haas Grotesk Text Pro" panose="020B0504020202020204" pitchFamily="34" charset="0"/>
                    <a:ea typeface="+mn-ea"/>
                    <a:cs typeface="+mn-cs"/>
                  </a:defRPr>
                </a:pPr>
                <a:r>
                  <a:rPr lang="ca-ES" sz="1100">
                    <a:latin typeface="Neue Haas Grotesk Text Pro" panose="020B0504020202020204" pitchFamily="34" charset="0"/>
                  </a:rPr>
                  <a:t>Factura</a:t>
                </a:r>
              </a:p>
            </c:rich>
          </c:tx>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title>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crossAx val="1839336560"/>
        <c:crosses val="autoZero"/>
        <c:auto val="1"/>
        <c:lblAlgn val="ctr"/>
        <c:lblOffset val="100"/>
        <c:noMultiLvlLbl val="0"/>
      </c:catAx>
      <c:valAx>
        <c:axId val="183933656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Neue Haas Grotesk Text Pro" panose="020B0504020202020204" pitchFamily="34" charset="0"/>
                    <a:ea typeface="+mn-ea"/>
                    <a:cs typeface="+mn-cs"/>
                  </a:defRPr>
                </a:pPr>
                <a:r>
                  <a:rPr lang="ca-ES" sz="1200">
                    <a:latin typeface="Neue Haas Grotesk Text Pro" panose="020B0504020202020204" pitchFamily="34" charset="0"/>
                  </a:rPr>
                  <a:t>kWh/dia</a:t>
                </a:r>
              </a:p>
            </c:rich>
          </c:tx>
          <c:layout>
            <c:manualLayout>
              <c:xMode val="edge"/>
              <c:yMode val="edge"/>
              <c:x val="2.1747807536461574E-2"/>
              <c:y val="0.35351975126559571"/>
            </c:manualLayout>
          </c:layout>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title>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crossAx val="1839333680"/>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ca-ES"/>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ca-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294909992284296"/>
          <c:y val="7.4968706318475464E-2"/>
          <c:w val="0.85182963627392172"/>
          <c:h val="0.78037088076351435"/>
        </c:manualLayout>
      </c:layout>
      <c:barChart>
        <c:barDir val="col"/>
        <c:grouping val="clustered"/>
        <c:varyColors val="0"/>
        <c:ser>
          <c:idx val="0"/>
          <c:order val="0"/>
          <c:tx>
            <c:strRef>
              <c:f>'Introducció dades'!$J$1110</c:f>
              <c:strCache>
                <c:ptCount val="1"/>
                <c:pt idx="0">
                  <c:v>kWh/dia</c:v>
                </c:pt>
              </c:strCache>
            </c:strRef>
          </c:tx>
          <c:spPr>
            <a:solidFill>
              <a:schemeClr val="accent1"/>
            </a:solidFill>
            <a:ln>
              <a:noFill/>
            </a:ln>
            <a:effectLst/>
          </c:spPr>
          <c:invertIfNegative val="0"/>
          <c:cat>
            <c:multiLvlStrRef>
              <c:f>'Introducció dades'!$D$1111:$D$1124</c:f>
            </c:multiLvlStrRef>
          </c:cat>
          <c:val>
            <c:numRef>
              <c:f>'Introducció dades'!$J$1111:$J$1124</c:f>
            </c:numRef>
          </c:val>
          <c:extLst>
            <c:ext xmlns:c16="http://schemas.microsoft.com/office/drawing/2014/chart" uri="{C3380CC4-5D6E-409C-BE32-E72D297353CC}">
              <c16:uniqueId val="{00000000-1811-4BF0-82A1-1969840ABB09}"/>
            </c:ext>
          </c:extLst>
        </c:ser>
        <c:dLbls>
          <c:showLegendKey val="0"/>
          <c:showVal val="0"/>
          <c:showCatName val="0"/>
          <c:showSerName val="0"/>
          <c:showPercent val="0"/>
          <c:showBubbleSize val="0"/>
        </c:dLbls>
        <c:gapWidth val="219"/>
        <c:overlap val="-27"/>
        <c:axId val="1839333680"/>
        <c:axId val="1839336560"/>
      </c:barChart>
      <c:catAx>
        <c:axId val="1839333680"/>
        <c:scaling>
          <c:orientation val="minMax"/>
        </c:scaling>
        <c:delete val="0"/>
        <c:axPos val="b"/>
        <c:title>
          <c:tx>
            <c:rich>
              <a:bodyPr rot="0" spcFirstLastPara="1" vertOverflow="ellipsis" vert="horz" wrap="square" anchor="ctr" anchorCtr="1"/>
              <a:lstStyle/>
              <a:p>
                <a:pPr>
                  <a:defRPr sz="1100" b="0" i="0" u="none" strike="noStrike" kern="1200" baseline="0">
                    <a:solidFill>
                      <a:schemeClr val="tx1">
                        <a:lumMod val="65000"/>
                        <a:lumOff val="35000"/>
                      </a:schemeClr>
                    </a:solidFill>
                    <a:latin typeface="Neue Haas Grotesk Text Pro" panose="020B0504020202020204" pitchFamily="34" charset="0"/>
                    <a:ea typeface="+mn-ea"/>
                    <a:cs typeface="+mn-cs"/>
                  </a:defRPr>
                </a:pPr>
                <a:r>
                  <a:rPr lang="ca-ES" sz="1100">
                    <a:latin typeface="Neue Haas Grotesk Text Pro" panose="020B0504020202020204" pitchFamily="34" charset="0"/>
                  </a:rPr>
                  <a:t>Factura</a:t>
                </a:r>
              </a:p>
            </c:rich>
          </c:tx>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title>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crossAx val="1839336560"/>
        <c:crosses val="autoZero"/>
        <c:auto val="1"/>
        <c:lblAlgn val="ctr"/>
        <c:lblOffset val="100"/>
        <c:noMultiLvlLbl val="0"/>
      </c:catAx>
      <c:valAx>
        <c:axId val="183933656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Neue Haas Grotesk Text Pro" panose="020B0504020202020204" pitchFamily="34" charset="0"/>
                    <a:ea typeface="+mn-ea"/>
                    <a:cs typeface="+mn-cs"/>
                  </a:defRPr>
                </a:pPr>
                <a:r>
                  <a:rPr lang="ca-ES" sz="1200">
                    <a:latin typeface="Neue Haas Grotesk Text Pro" panose="020B0504020202020204" pitchFamily="34" charset="0"/>
                  </a:rPr>
                  <a:t>kWh/dia</a:t>
                </a:r>
              </a:p>
            </c:rich>
          </c:tx>
          <c:layout>
            <c:manualLayout>
              <c:xMode val="edge"/>
              <c:yMode val="edge"/>
              <c:x val="2.1747807536461574E-2"/>
              <c:y val="0.35351975126559571"/>
            </c:manualLayout>
          </c:layout>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title>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crossAx val="1839333680"/>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ca-E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ca-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2020955200554695"/>
          <c:y val="7.496882278243143E-2"/>
          <c:w val="0.85182963627392172"/>
          <c:h val="0.78037088076351435"/>
        </c:manualLayout>
      </c:layout>
      <c:barChart>
        <c:barDir val="col"/>
        <c:grouping val="clustered"/>
        <c:varyColors val="0"/>
        <c:ser>
          <c:idx val="0"/>
          <c:order val="0"/>
          <c:tx>
            <c:strRef>
              <c:f>'Introducció dades'!$J$102</c:f>
              <c:strCache>
                <c:ptCount val="1"/>
                <c:pt idx="0">
                  <c:v>kWh/dia</c:v>
                </c:pt>
              </c:strCache>
            </c:strRef>
          </c:tx>
          <c:spPr>
            <a:solidFill>
              <a:schemeClr val="accent1"/>
            </a:solidFill>
            <a:ln>
              <a:noFill/>
            </a:ln>
            <a:effectLst/>
          </c:spPr>
          <c:invertIfNegative val="0"/>
          <c:cat>
            <c:multiLvlStrRef>
              <c:f>'Introducció dades'!$D$103:$D$116</c:f>
            </c:multiLvlStrRef>
          </c:cat>
          <c:val>
            <c:numRef>
              <c:f>'Introducció dades'!$J$103:$J$116</c:f>
            </c:numRef>
          </c:val>
          <c:extLst>
            <c:ext xmlns:c16="http://schemas.microsoft.com/office/drawing/2014/chart" uri="{C3380CC4-5D6E-409C-BE32-E72D297353CC}">
              <c16:uniqueId val="{00000000-B79A-4880-9C54-3B6D5FFA2904}"/>
            </c:ext>
          </c:extLst>
        </c:ser>
        <c:dLbls>
          <c:showLegendKey val="0"/>
          <c:showVal val="0"/>
          <c:showCatName val="0"/>
          <c:showSerName val="0"/>
          <c:showPercent val="0"/>
          <c:showBubbleSize val="0"/>
        </c:dLbls>
        <c:gapWidth val="219"/>
        <c:overlap val="-27"/>
        <c:axId val="1839333680"/>
        <c:axId val="1839336560"/>
      </c:barChart>
      <c:catAx>
        <c:axId val="1839333680"/>
        <c:scaling>
          <c:orientation val="minMax"/>
        </c:scaling>
        <c:delete val="0"/>
        <c:axPos val="b"/>
        <c:title>
          <c:tx>
            <c:rich>
              <a:bodyPr rot="0" spcFirstLastPara="1" vertOverflow="ellipsis" vert="horz" wrap="square" anchor="ctr" anchorCtr="1"/>
              <a:lstStyle/>
              <a:p>
                <a:pPr>
                  <a:defRPr sz="1100" b="0" i="0" u="none" strike="noStrike" kern="1200" baseline="0">
                    <a:solidFill>
                      <a:schemeClr val="tx1">
                        <a:lumMod val="65000"/>
                        <a:lumOff val="35000"/>
                      </a:schemeClr>
                    </a:solidFill>
                    <a:latin typeface="Neue Haas Grotesk Text Pro" panose="020B0504020202020204" pitchFamily="34" charset="0"/>
                    <a:ea typeface="+mn-ea"/>
                    <a:cs typeface="+mn-cs"/>
                  </a:defRPr>
                </a:pPr>
                <a:r>
                  <a:rPr lang="ca-ES" sz="1100">
                    <a:latin typeface="Neue Haas Grotesk Text Pro" panose="020B0504020202020204" pitchFamily="34" charset="0"/>
                  </a:rPr>
                  <a:t>Factura</a:t>
                </a:r>
              </a:p>
            </c:rich>
          </c:tx>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title>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crossAx val="1839336560"/>
        <c:crosses val="autoZero"/>
        <c:auto val="1"/>
        <c:lblAlgn val="ctr"/>
        <c:lblOffset val="100"/>
        <c:noMultiLvlLbl val="0"/>
      </c:catAx>
      <c:valAx>
        <c:axId val="183933656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Neue Haas Grotesk Text Pro" panose="020B0504020202020204" pitchFamily="34" charset="0"/>
                    <a:ea typeface="+mn-ea"/>
                    <a:cs typeface="+mn-cs"/>
                  </a:defRPr>
                </a:pPr>
                <a:r>
                  <a:rPr lang="ca-ES" sz="1200">
                    <a:latin typeface="Neue Haas Grotesk Text Pro" panose="020B0504020202020204" pitchFamily="34" charset="0"/>
                  </a:rPr>
                  <a:t>kWh/dia</a:t>
                </a:r>
              </a:p>
            </c:rich>
          </c:tx>
          <c:layout>
            <c:manualLayout>
              <c:xMode val="edge"/>
              <c:yMode val="edge"/>
              <c:x val="2.1747807536461574E-2"/>
              <c:y val="0.35351975126559571"/>
            </c:manualLayout>
          </c:layout>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title>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crossAx val="1839333680"/>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ca-ES"/>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ca-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294909992284296"/>
          <c:y val="7.4968706318475464E-2"/>
          <c:w val="0.85182963627392172"/>
          <c:h val="0.78037088076351435"/>
        </c:manualLayout>
      </c:layout>
      <c:barChart>
        <c:barDir val="col"/>
        <c:grouping val="clustered"/>
        <c:varyColors val="0"/>
        <c:ser>
          <c:idx val="0"/>
          <c:order val="0"/>
          <c:tx>
            <c:strRef>
              <c:f>'Introducció dades'!$J$1138</c:f>
              <c:strCache>
                <c:ptCount val="1"/>
                <c:pt idx="0">
                  <c:v>kWh/dia</c:v>
                </c:pt>
              </c:strCache>
            </c:strRef>
          </c:tx>
          <c:spPr>
            <a:solidFill>
              <a:schemeClr val="accent1"/>
            </a:solidFill>
            <a:ln>
              <a:noFill/>
            </a:ln>
            <a:effectLst/>
          </c:spPr>
          <c:invertIfNegative val="0"/>
          <c:cat>
            <c:multiLvlStrRef>
              <c:f>'Introducció dades'!$D$1139:$D$1152</c:f>
            </c:multiLvlStrRef>
          </c:cat>
          <c:val>
            <c:numRef>
              <c:f>'Introducció dades'!$J$1139:$J$1152</c:f>
            </c:numRef>
          </c:val>
          <c:extLst>
            <c:ext xmlns:c16="http://schemas.microsoft.com/office/drawing/2014/chart" uri="{C3380CC4-5D6E-409C-BE32-E72D297353CC}">
              <c16:uniqueId val="{00000000-A048-4782-9206-C246B2C4922E}"/>
            </c:ext>
          </c:extLst>
        </c:ser>
        <c:dLbls>
          <c:showLegendKey val="0"/>
          <c:showVal val="0"/>
          <c:showCatName val="0"/>
          <c:showSerName val="0"/>
          <c:showPercent val="0"/>
          <c:showBubbleSize val="0"/>
        </c:dLbls>
        <c:gapWidth val="219"/>
        <c:overlap val="-27"/>
        <c:axId val="1839333680"/>
        <c:axId val="1839336560"/>
      </c:barChart>
      <c:catAx>
        <c:axId val="1839333680"/>
        <c:scaling>
          <c:orientation val="minMax"/>
        </c:scaling>
        <c:delete val="0"/>
        <c:axPos val="b"/>
        <c:title>
          <c:tx>
            <c:rich>
              <a:bodyPr rot="0" spcFirstLastPara="1" vertOverflow="ellipsis" vert="horz" wrap="square" anchor="ctr" anchorCtr="1"/>
              <a:lstStyle/>
              <a:p>
                <a:pPr>
                  <a:defRPr sz="1100" b="0" i="0" u="none" strike="noStrike" kern="1200" baseline="0">
                    <a:solidFill>
                      <a:schemeClr val="tx1">
                        <a:lumMod val="65000"/>
                        <a:lumOff val="35000"/>
                      </a:schemeClr>
                    </a:solidFill>
                    <a:latin typeface="Neue Haas Grotesk Text Pro" panose="020B0504020202020204" pitchFamily="34" charset="0"/>
                    <a:ea typeface="+mn-ea"/>
                    <a:cs typeface="+mn-cs"/>
                  </a:defRPr>
                </a:pPr>
                <a:r>
                  <a:rPr lang="ca-ES" sz="1100">
                    <a:latin typeface="Neue Haas Grotesk Text Pro" panose="020B0504020202020204" pitchFamily="34" charset="0"/>
                  </a:rPr>
                  <a:t>Factura</a:t>
                </a:r>
              </a:p>
            </c:rich>
          </c:tx>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title>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crossAx val="1839336560"/>
        <c:crosses val="autoZero"/>
        <c:auto val="1"/>
        <c:lblAlgn val="ctr"/>
        <c:lblOffset val="100"/>
        <c:noMultiLvlLbl val="0"/>
      </c:catAx>
      <c:valAx>
        <c:axId val="183933656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Neue Haas Grotesk Text Pro" panose="020B0504020202020204" pitchFamily="34" charset="0"/>
                    <a:ea typeface="+mn-ea"/>
                    <a:cs typeface="+mn-cs"/>
                  </a:defRPr>
                </a:pPr>
                <a:r>
                  <a:rPr lang="ca-ES" sz="1200">
                    <a:latin typeface="Neue Haas Grotesk Text Pro" panose="020B0504020202020204" pitchFamily="34" charset="0"/>
                  </a:rPr>
                  <a:t>kWh/dia</a:t>
                </a:r>
              </a:p>
            </c:rich>
          </c:tx>
          <c:layout>
            <c:manualLayout>
              <c:xMode val="edge"/>
              <c:yMode val="edge"/>
              <c:x val="2.1747807536461574E-2"/>
              <c:y val="0.35351975126559571"/>
            </c:manualLayout>
          </c:layout>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title>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crossAx val="1839333680"/>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ca-ES"/>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ca-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294909992284296"/>
          <c:y val="7.4968706318475464E-2"/>
          <c:w val="0.85182963627392172"/>
          <c:h val="0.78037088076351435"/>
        </c:manualLayout>
      </c:layout>
      <c:barChart>
        <c:barDir val="col"/>
        <c:grouping val="clustered"/>
        <c:varyColors val="0"/>
        <c:ser>
          <c:idx val="0"/>
          <c:order val="0"/>
          <c:tx>
            <c:strRef>
              <c:f>'Introducció dades'!$I$1170</c:f>
              <c:strCache>
                <c:ptCount val="1"/>
                <c:pt idx="0">
                  <c:v>kWh/dia</c:v>
                </c:pt>
              </c:strCache>
            </c:strRef>
          </c:tx>
          <c:spPr>
            <a:solidFill>
              <a:schemeClr val="accent1"/>
            </a:solidFill>
            <a:ln>
              <a:noFill/>
            </a:ln>
            <a:effectLst/>
          </c:spPr>
          <c:invertIfNegative val="0"/>
          <c:cat>
            <c:multiLvlStrRef>
              <c:f>'Introducció dades'!$D$1171:$D$1184</c:f>
            </c:multiLvlStrRef>
          </c:cat>
          <c:val>
            <c:numRef>
              <c:f>'Introducció dades'!$I$1171:$I$1184</c:f>
            </c:numRef>
          </c:val>
          <c:extLst>
            <c:ext xmlns:c16="http://schemas.microsoft.com/office/drawing/2014/chart" uri="{C3380CC4-5D6E-409C-BE32-E72D297353CC}">
              <c16:uniqueId val="{00000000-1270-4302-940F-DF1CC495B105}"/>
            </c:ext>
          </c:extLst>
        </c:ser>
        <c:dLbls>
          <c:showLegendKey val="0"/>
          <c:showVal val="0"/>
          <c:showCatName val="0"/>
          <c:showSerName val="0"/>
          <c:showPercent val="0"/>
          <c:showBubbleSize val="0"/>
        </c:dLbls>
        <c:gapWidth val="219"/>
        <c:overlap val="-27"/>
        <c:axId val="1839333680"/>
        <c:axId val="1839336560"/>
      </c:barChart>
      <c:catAx>
        <c:axId val="1839333680"/>
        <c:scaling>
          <c:orientation val="minMax"/>
        </c:scaling>
        <c:delete val="0"/>
        <c:axPos val="b"/>
        <c:title>
          <c:tx>
            <c:rich>
              <a:bodyPr rot="0" spcFirstLastPara="1" vertOverflow="ellipsis" vert="horz" wrap="square" anchor="ctr" anchorCtr="1"/>
              <a:lstStyle/>
              <a:p>
                <a:pPr>
                  <a:defRPr sz="1100" b="0" i="0" u="none" strike="noStrike" kern="1200" baseline="0">
                    <a:solidFill>
                      <a:schemeClr val="tx1">
                        <a:lumMod val="65000"/>
                        <a:lumOff val="35000"/>
                      </a:schemeClr>
                    </a:solidFill>
                    <a:latin typeface="Neue Haas Grotesk Text Pro" panose="020B0504020202020204" pitchFamily="34" charset="0"/>
                    <a:ea typeface="+mn-ea"/>
                    <a:cs typeface="+mn-cs"/>
                  </a:defRPr>
                </a:pPr>
                <a:r>
                  <a:rPr lang="ca-ES" sz="1100">
                    <a:latin typeface="Neue Haas Grotesk Text Pro" panose="020B0504020202020204" pitchFamily="34" charset="0"/>
                  </a:rPr>
                  <a:t>Factura</a:t>
                </a:r>
              </a:p>
            </c:rich>
          </c:tx>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title>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crossAx val="1839336560"/>
        <c:crosses val="autoZero"/>
        <c:auto val="1"/>
        <c:lblAlgn val="ctr"/>
        <c:lblOffset val="100"/>
        <c:noMultiLvlLbl val="0"/>
      </c:catAx>
      <c:valAx>
        <c:axId val="183933656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Neue Haas Grotesk Text Pro" panose="020B0504020202020204" pitchFamily="34" charset="0"/>
                    <a:ea typeface="+mn-ea"/>
                    <a:cs typeface="+mn-cs"/>
                  </a:defRPr>
                </a:pPr>
                <a:r>
                  <a:rPr lang="ca-ES" sz="1200">
                    <a:latin typeface="Neue Haas Grotesk Text Pro" panose="020B0504020202020204" pitchFamily="34" charset="0"/>
                  </a:rPr>
                  <a:t>kWh/dia</a:t>
                </a:r>
              </a:p>
            </c:rich>
          </c:tx>
          <c:layout>
            <c:manualLayout>
              <c:xMode val="edge"/>
              <c:yMode val="edge"/>
              <c:x val="2.1747807536461574E-2"/>
              <c:y val="0.35351975126559571"/>
            </c:manualLayout>
          </c:layout>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title>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crossAx val="1839333680"/>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ca-ES"/>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ca-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294909992284296"/>
          <c:y val="7.4968706318475464E-2"/>
          <c:w val="0.85182963627392172"/>
          <c:h val="0.78037088076351435"/>
        </c:manualLayout>
      </c:layout>
      <c:barChart>
        <c:barDir val="col"/>
        <c:grouping val="clustered"/>
        <c:varyColors val="0"/>
        <c:ser>
          <c:idx val="0"/>
          <c:order val="0"/>
          <c:tx>
            <c:strRef>
              <c:f>'Introducció dades'!$J$1198</c:f>
              <c:strCache>
                <c:ptCount val="1"/>
                <c:pt idx="0">
                  <c:v>kWh/dia</c:v>
                </c:pt>
              </c:strCache>
            </c:strRef>
          </c:tx>
          <c:spPr>
            <a:solidFill>
              <a:schemeClr val="accent1"/>
            </a:solidFill>
            <a:ln>
              <a:noFill/>
            </a:ln>
            <a:effectLst/>
          </c:spPr>
          <c:invertIfNegative val="0"/>
          <c:cat>
            <c:multiLvlStrRef>
              <c:f>'Introducció dades'!$D$1199:$D$1212</c:f>
            </c:multiLvlStrRef>
          </c:cat>
          <c:val>
            <c:numRef>
              <c:f>'Introducció dades'!$J$1199:$J$1212</c:f>
            </c:numRef>
          </c:val>
          <c:extLst>
            <c:ext xmlns:c16="http://schemas.microsoft.com/office/drawing/2014/chart" uri="{C3380CC4-5D6E-409C-BE32-E72D297353CC}">
              <c16:uniqueId val="{00000000-DEC8-4E1B-81EC-1BC7D964A513}"/>
            </c:ext>
          </c:extLst>
        </c:ser>
        <c:dLbls>
          <c:showLegendKey val="0"/>
          <c:showVal val="0"/>
          <c:showCatName val="0"/>
          <c:showSerName val="0"/>
          <c:showPercent val="0"/>
          <c:showBubbleSize val="0"/>
        </c:dLbls>
        <c:gapWidth val="219"/>
        <c:overlap val="-27"/>
        <c:axId val="1839333680"/>
        <c:axId val="1839336560"/>
      </c:barChart>
      <c:catAx>
        <c:axId val="1839333680"/>
        <c:scaling>
          <c:orientation val="minMax"/>
        </c:scaling>
        <c:delete val="0"/>
        <c:axPos val="b"/>
        <c:title>
          <c:tx>
            <c:rich>
              <a:bodyPr rot="0" spcFirstLastPara="1" vertOverflow="ellipsis" vert="horz" wrap="square" anchor="ctr" anchorCtr="1"/>
              <a:lstStyle/>
              <a:p>
                <a:pPr>
                  <a:defRPr sz="1100" b="0" i="0" u="none" strike="noStrike" kern="1200" baseline="0">
                    <a:solidFill>
                      <a:schemeClr val="tx1">
                        <a:lumMod val="65000"/>
                        <a:lumOff val="35000"/>
                      </a:schemeClr>
                    </a:solidFill>
                    <a:latin typeface="Neue Haas Grotesk Text Pro" panose="020B0504020202020204" pitchFamily="34" charset="0"/>
                    <a:ea typeface="+mn-ea"/>
                    <a:cs typeface="+mn-cs"/>
                  </a:defRPr>
                </a:pPr>
                <a:r>
                  <a:rPr lang="ca-ES" sz="1100">
                    <a:latin typeface="Neue Haas Grotesk Text Pro" panose="020B0504020202020204" pitchFamily="34" charset="0"/>
                  </a:rPr>
                  <a:t>Factura</a:t>
                </a:r>
              </a:p>
            </c:rich>
          </c:tx>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title>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crossAx val="1839336560"/>
        <c:crosses val="autoZero"/>
        <c:auto val="1"/>
        <c:lblAlgn val="ctr"/>
        <c:lblOffset val="100"/>
        <c:noMultiLvlLbl val="0"/>
      </c:catAx>
      <c:valAx>
        <c:axId val="183933656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Neue Haas Grotesk Text Pro" panose="020B0504020202020204" pitchFamily="34" charset="0"/>
                    <a:ea typeface="+mn-ea"/>
                    <a:cs typeface="+mn-cs"/>
                  </a:defRPr>
                </a:pPr>
                <a:r>
                  <a:rPr lang="ca-ES" sz="1200">
                    <a:latin typeface="Neue Haas Grotesk Text Pro" panose="020B0504020202020204" pitchFamily="34" charset="0"/>
                  </a:rPr>
                  <a:t>kWh/dia</a:t>
                </a:r>
              </a:p>
            </c:rich>
          </c:tx>
          <c:layout>
            <c:manualLayout>
              <c:xMode val="edge"/>
              <c:yMode val="edge"/>
              <c:x val="2.1747807536461574E-2"/>
              <c:y val="0.35351975126559571"/>
            </c:manualLayout>
          </c:layout>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title>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crossAx val="1839333680"/>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ca-ES"/>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ca-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294909992284296"/>
          <c:y val="7.4968706318475464E-2"/>
          <c:w val="0.85182963627392172"/>
          <c:h val="0.78037088076351435"/>
        </c:manualLayout>
      </c:layout>
      <c:barChart>
        <c:barDir val="col"/>
        <c:grouping val="clustered"/>
        <c:varyColors val="0"/>
        <c:ser>
          <c:idx val="0"/>
          <c:order val="0"/>
          <c:tx>
            <c:strRef>
              <c:f>'Introducció dades'!$J$1226</c:f>
              <c:strCache>
                <c:ptCount val="1"/>
                <c:pt idx="0">
                  <c:v>kWh/dia</c:v>
                </c:pt>
              </c:strCache>
            </c:strRef>
          </c:tx>
          <c:spPr>
            <a:solidFill>
              <a:schemeClr val="accent1"/>
            </a:solidFill>
            <a:ln>
              <a:noFill/>
            </a:ln>
            <a:effectLst/>
          </c:spPr>
          <c:invertIfNegative val="0"/>
          <c:cat>
            <c:multiLvlStrRef>
              <c:f>'Introducció dades'!$D$1227:$D$1240</c:f>
            </c:multiLvlStrRef>
          </c:cat>
          <c:val>
            <c:numRef>
              <c:f>'Introducció dades'!$J$1227:$J$1240</c:f>
            </c:numRef>
          </c:val>
          <c:extLst>
            <c:ext xmlns:c16="http://schemas.microsoft.com/office/drawing/2014/chart" uri="{C3380CC4-5D6E-409C-BE32-E72D297353CC}">
              <c16:uniqueId val="{00000000-3390-4339-AB92-B17C8FE8AC70}"/>
            </c:ext>
          </c:extLst>
        </c:ser>
        <c:dLbls>
          <c:showLegendKey val="0"/>
          <c:showVal val="0"/>
          <c:showCatName val="0"/>
          <c:showSerName val="0"/>
          <c:showPercent val="0"/>
          <c:showBubbleSize val="0"/>
        </c:dLbls>
        <c:gapWidth val="219"/>
        <c:overlap val="-27"/>
        <c:axId val="1839333680"/>
        <c:axId val="1839336560"/>
      </c:barChart>
      <c:catAx>
        <c:axId val="1839333680"/>
        <c:scaling>
          <c:orientation val="minMax"/>
        </c:scaling>
        <c:delete val="0"/>
        <c:axPos val="b"/>
        <c:title>
          <c:tx>
            <c:rich>
              <a:bodyPr rot="0" spcFirstLastPara="1" vertOverflow="ellipsis" vert="horz" wrap="square" anchor="ctr" anchorCtr="1"/>
              <a:lstStyle/>
              <a:p>
                <a:pPr>
                  <a:defRPr sz="1100" b="0" i="0" u="none" strike="noStrike" kern="1200" baseline="0">
                    <a:solidFill>
                      <a:schemeClr val="tx1">
                        <a:lumMod val="65000"/>
                        <a:lumOff val="35000"/>
                      </a:schemeClr>
                    </a:solidFill>
                    <a:latin typeface="Neue Haas Grotesk Text Pro" panose="020B0504020202020204" pitchFamily="34" charset="0"/>
                    <a:ea typeface="+mn-ea"/>
                    <a:cs typeface="+mn-cs"/>
                  </a:defRPr>
                </a:pPr>
                <a:r>
                  <a:rPr lang="ca-ES" sz="1100">
                    <a:latin typeface="Neue Haas Grotesk Text Pro" panose="020B0504020202020204" pitchFamily="34" charset="0"/>
                  </a:rPr>
                  <a:t>Factura</a:t>
                </a:r>
              </a:p>
            </c:rich>
          </c:tx>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title>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crossAx val="1839336560"/>
        <c:crosses val="autoZero"/>
        <c:auto val="1"/>
        <c:lblAlgn val="ctr"/>
        <c:lblOffset val="100"/>
        <c:noMultiLvlLbl val="0"/>
      </c:catAx>
      <c:valAx>
        <c:axId val="183933656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Neue Haas Grotesk Text Pro" panose="020B0504020202020204" pitchFamily="34" charset="0"/>
                    <a:ea typeface="+mn-ea"/>
                    <a:cs typeface="+mn-cs"/>
                  </a:defRPr>
                </a:pPr>
                <a:r>
                  <a:rPr lang="ca-ES" sz="1200">
                    <a:latin typeface="Neue Haas Grotesk Text Pro" panose="020B0504020202020204" pitchFamily="34" charset="0"/>
                  </a:rPr>
                  <a:t>kWh/dia</a:t>
                </a:r>
              </a:p>
            </c:rich>
          </c:tx>
          <c:layout>
            <c:manualLayout>
              <c:xMode val="edge"/>
              <c:yMode val="edge"/>
              <c:x val="2.1747807536461574E-2"/>
              <c:y val="0.35351975126559571"/>
            </c:manualLayout>
          </c:layout>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title>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crossAx val="1839333680"/>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ca-ES"/>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ca-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294909992284296"/>
          <c:y val="7.4968706318475464E-2"/>
          <c:w val="0.85182963627392172"/>
          <c:h val="0.78037088076351435"/>
        </c:manualLayout>
      </c:layout>
      <c:barChart>
        <c:barDir val="col"/>
        <c:grouping val="clustered"/>
        <c:varyColors val="0"/>
        <c:ser>
          <c:idx val="0"/>
          <c:order val="0"/>
          <c:tx>
            <c:strRef>
              <c:f>'Introducció dades'!$J$1254</c:f>
              <c:strCache>
                <c:ptCount val="1"/>
                <c:pt idx="0">
                  <c:v>kWh/dia</c:v>
                </c:pt>
              </c:strCache>
            </c:strRef>
          </c:tx>
          <c:spPr>
            <a:solidFill>
              <a:schemeClr val="accent1"/>
            </a:solidFill>
            <a:ln>
              <a:noFill/>
            </a:ln>
            <a:effectLst/>
          </c:spPr>
          <c:invertIfNegative val="0"/>
          <c:cat>
            <c:multiLvlStrRef>
              <c:f>'Introducció dades'!$D$1255:$D$1268</c:f>
            </c:multiLvlStrRef>
          </c:cat>
          <c:val>
            <c:numRef>
              <c:f>'Introducció dades'!$J$1255:$J$1268</c:f>
            </c:numRef>
          </c:val>
          <c:extLst>
            <c:ext xmlns:c16="http://schemas.microsoft.com/office/drawing/2014/chart" uri="{C3380CC4-5D6E-409C-BE32-E72D297353CC}">
              <c16:uniqueId val="{00000000-6E1F-4B4C-AE78-ED2F75D01F64}"/>
            </c:ext>
          </c:extLst>
        </c:ser>
        <c:dLbls>
          <c:showLegendKey val="0"/>
          <c:showVal val="0"/>
          <c:showCatName val="0"/>
          <c:showSerName val="0"/>
          <c:showPercent val="0"/>
          <c:showBubbleSize val="0"/>
        </c:dLbls>
        <c:gapWidth val="219"/>
        <c:overlap val="-27"/>
        <c:axId val="1839333680"/>
        <c:axId val="1839336560"/>
      </c:barChart>
      <c:catAx>
        <c:axId val="1839333680"/>
        <c:scaling>
          <c:orientation val="minMax"/>
        </c:scaling>
        <c:delete val="0"/>
        <c:axPos val="b"/>
        <c:title>
          <c:tx>
            <c:rich>
              <a:bodyPr rot="0" spcFirstLastPara="1" vertOverflow="ellipsis" vert="horz" wrap="square" anchor="ctr" anchorCtr="1"/>
              <a:lstStyle/>
              <a:p>
                <a:pPr>
                  <a:defRPr sz="1100" b="0" i="0" u="none" strike="noStrike" kern="1200" baseline="0">
                    <a:solidFill>
                      <a:schemeClr val="tx1">
                        <a:lumMod val="65000"/>
                        <a:lumOff val="35000"/>
                      </a:schemeClr>
                    </a:solidFill>
                    <a:latin typeface="Neue Haas Grotesk Text Pro" panose="020B0504020202020204" pitchFamily="34" charset="0"/>
                    <a:ea typeface="+mn-ea"/>
                    <a:cs typeface="+mn-cs"/>
                  </a:defRPr>
                </a:pPr>
                <a:r>
                  <a:rPr lang="ca-ES" sz="1100">
                    <a:latin typeface="Neue Haas Grotesk Text Pro" panose="020B0504020202020204" pitchFamily="34" charset="0"/>
                  </a:rPr>
                  <a:t>Factura</a:t>
                </a:r>
              </a:p>
            </c:rich>
          </c:tx>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title>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crossAx val="1839336560"/>
        <c:crosses val="autoZero"/>
        <c:auto val="1"/>
        <c:lblAlgn val="ctr"/>
        <c:lblOffset val="100"/>
        <c:noMultiLvlLbl val="0"/>
      </c:catAx>
      <c:valAx>
        <c:axId val="183933656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Neue Haas Grotesk Text Pro" panose="020B0504020202020204" pitchFamily="34" charset="0"/>
                    <a:ea typeface="+mn-ea"/>
                    <a:cs typeface="+mn-cs"/>
                  </a:defRPr>
                </a:pPr>
                <a:r>
                  <a:rPr lang="ca-ES" sz="1200">
                    <a:latin typeface="Neue Haas Grotesk Text Pro" panose="020B0504020202020204" pitchFamily="34" charset="0"/>
                  </a:rPr>
                  <a:t>kWh/dia</a:t>
                </a:r>
              </a:p>
            </c:rich>
          </c:tx>
          <c:layout>
            <c:manualLayout>
              <c:xMode val="edge"/>
              <c:yMode val="edge"/>
              <c:x val="2.1747807536461574E-2"/>
              <c:y val="0.35351975126559571"/>
            </c:manualLayout>
          </c:layout>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title>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crossAx val="1839333680"/>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ca-ES"/>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ca-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294909992284296"/>
          <c:y val="7.4968706318475464E-2"/>
          <c:w val="0.85182963627392172"/>
          <c:h val="0.78037088076351435"/>
        </c:manualLayout>
      </c:layout>
      <c:barChart>
        <c:barDir val="col"/>
        <c:grouping val="clustered"/>
        <c:varyColors val="0"/>
        <c:ser>
          <c:idx val="0"/>
          <c:order val="0"/>
          <c:tx>
            <c:strRef>
              <c:f>'Introducció dades'!$J$1282</c:f>
              <c:strCache>
                <c:ptCount val="1"/>
                <c:pt idx="0">
                  <c:v>kWh/dia</c:v>
                </c:pt>
              </c:strCache>
            </c:strRef>
          </c:tx>
          <c:spPr>
            <a:solidFill>
              <a:schemeClr val="accent1"/>
            </a:solidFill>
            <a:ln>
              <a:noFill/>
            </a:ln>
            <a:effectLst/>
          </c:spPr>
          <c:invertIfNegative val="0"/>
          <c:cat>
            <c:multiLvlStrRef>
              <c:f>'Introducció dades'!$D$1283:$D$1296</c:f>
            </c:multiLvlStrRef>
          </c:cat>
          <c:val>
            <c:numRef>
              <c:f>'Introducció dades'!$J$1283:$J$1296</c:f>
            </c:numRef>
          </c:val>
          <c:extLst>
            <c:ext xmlns:c16="http://schemas.microsoft.com/office/drawing/2014/chart" uri="{C3380CC4-5D6E-409C-BE32-E72D297353CC}">
              <c16:uniqueId val="{00000000-9A2D-4CC7-AD72-17DBA4B9A587}"/>
            </c:ext>
          </c:extLst>
        </c:ser>
        <c:dLbls>
          <c:showLegendKey val="0"/>
          <c:showVal val="0"/>
          <c:showCatName val="0"/>
          <c:showSerName val="0"/>
          <c:showPercent val="0"/>
          <c:showBubbleSize val="0"/>
        </c:dLbls>
        <c:gapWidth val="219"/>
        <c:overlap val="-27"/>
        <c:axId val="1839333680"/>
        <c:axId val="1839336560"/>
      </c:barChart>
      <c:catAx>
        <c:axId val="1839333680"/>
        <c:scaling>
          <c:orientation val="minMax"/>
        </c:scaling>
        <c:delete val="0"/>
        <c:axPos val="b"/>
        <c:title>
          <c:tx>
            <c:rich>
              <a:bodyPr rot="0" spcFirstLastPara="1" vertOverflow="ellipsis" vert="horz" wrap="square" anchor="ctr" anchorCtr="1"/>
              <a:lstStyle/>
              <a:p>
                <a:pPr>
                  <a:defRPr sz="1100" b="0" i="0" u="none" strike="noStrike" kern="1200" baseline="0">
                    <a:solidFill>
                      <a:schemeClr val="tx1">
                        <a:lumMod val="65000"/>
                        <a:lumOff val="35000"/>
                      </a:schemeClr>
                    </a:solidFill>
                    <a:latin typeface="Neue Haas Grotesk Text Pro" panose="020B0504020202020204" pitchFamily="34" charset="0"/>
                    <a:ea typeface="+mn-ea"/>
                    <a:cs typeface="+mn-cs"/>
                  </a:defRPr>
                </a:pPr>
                <a:r>
                  <a:rPr lang="ca-ES" sz="1100">
                    <a:latin typeface="Neue Haas Grotesk Text Pro" panose="020B0504020202020204" pitchFamily="34" charset="0"/>
                  </a:rPr>
                  <a:t>Factura</a:t>
                </a:r>
              </a:p>
            </c:rich>
          </c:tx>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title>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crossAx val="1839336560"/>
        <c:crosses val="autoZero"/>
        <c:auto val="1"/>
        <c:lblAlgn val="ctr"/>
        <c:lblOffset val="100"/>
        <c:noMultiLvlLbl val="0"/>
      </c:catAx>
      <c:valAx>
        <c:axId val="183933656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Neue Haas Grotesk Text Pro" panose="020B0504020202020204" pitchFamily="34" charset="0"/>
                    <a:ea typeface="+mn-ea"/>
                    <a:cs typeface="+mn-cs"/>
                  </a:defRPr>
                </a:pPr>
                <a:r>
                  <a:rPr lang="ca-ES" sz="1200">
                    <a:latin typeface="Neue Haas Grotesk Text Pro" panose="020B0504020202020204" pitchFamily="34" charset="0"/>
                  </a:rPr>
                  <a:t>kWh/dia</a:t>
                </a:r>
              </a:p>
            </c:rich>
          </c:tx>
          <c:layout>
            <c:manualLayout>
              <c:xMode val="edge"/>
              <c:yMode val="edge"/>
              <c:x val="2.1747807536461574E-2"/>
              <c:y val="0.35351975126559571"/>
            </c:manualLayout>
          </c:layout>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title>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crossAx val="1839333680"/>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ca-ES"/>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ca-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294909992284296"/>
          <c:y val="7.4968706318475464E-2"/>
          <c:w val="0.85182963627392172"/>
          <c:h val="0.78037088076351435"/>
        </c:manualLayout>
      </c:layout>
      <c:barChart>
        <c:barDir val="col"/>
        <c:grouping val="clustered"/>
        <c:varyColors val="0"/>
        <c:ser>
          <c:idx val="0"/>
          <c:order val="0"/>
          <c:tx>
            <c:strRef>
              <c:f>'Introducció dades'!$I$1314</c:f>
              <c:strCache>
                <c:ptCount val="1"/>
                <c:pt idx="0">
                  <c:v>kWh/dia</c:v>
                </c:pt>
              </c:strCache>
            </c:strRef>
          </c:tx>
          <c:spPr>
            <a:solidFill>
              <a:schemeClr val="accent1"/>
            </a:solidFill>
            <a:ln>
              <a:noFill/>
            </a:ln>
            <a:effectLst/>
          </c:spPr>
          <c:invertIfNegative val="0"/>
          <c:cat>
            <c:multiLvlStrRef>
              <c:f>'Introducció dades'!$D$1315:$D$1328</c:f>
            </c:multiLvlStrRef>
          </c:cat>
          <c:val>
            <c:numRef>
              <c:f>'Introducció dades'!$I$1315:$I$1328</c:f>
            </c:numRef>
          </c:val>
          <c:extLst>
            <c:ext xmlns:c16="http://schemas.microsoft.com/office/drawing/2014/chart" uri="{C3380CC4-5D6E-409C-BE32-E72D297353CC}">
              <c16:uniqueId val="{00000000-44D4-432B-87E5-B064C8993CA2}"/>
            </c:ext>
          </c:extLst>
        </c:ser>
        <c:dLbls>
          <c:showLegendKey val="0"/>
          <c:showVal val="0"/>
          <c:showCatName val="0"/>
          <c:showSerName val="0"/>
          <c:showPercent val="0"/>
          <c:showBubbleSize val="0"/>
        </c:dLbls>
        <c:gapWidth val="219"/>
        <c:overlap val="-27"/>
        <c:axId val="1839333680"/>
        <c:axId val="1839336560"/>
      </c:barChart>
      <c:catAx>
        <c:axId val="1839333680"/>
        <c:scaling>
          <c:orientation val="minMax"/>
        </c:scaling>
        <c:delete val="0"/>
        <c:axPos val="b"/>
        <c:title>
          <c:tx>
            <c:rich>
              <a:bodyPr rot="0" spcFirstLastPara="1" vertOverflow="ellipsis" vert="horz" wrap="square" anchor="ctr" anchorCtr="1"/>
              <a:lstStyle/>
              <a:p>
                <a:pPr>
                  <a:defRPr sz="1100" b="0" i="0" u="none" strike="noStrike" kern="1200" baseline="0">
                    <a:solidFill>
                      <a:schemeClr val="tx1">
                        <a:lumMod val="65000"/>
                        <a:lumOff val="35000"/>
                      </a:schemeClr>
                    </a:solidFill>
                    <a:latin typeface="Neue Haas Grotesk Text Pro" panose="020B0504020202020204" pitchFamily="34" charset="0"/>
                    <a:ea typeface="+mn-ea"/>
                    <a:cs typeface="+mn-cs"/>
                  </a:defRPr>
                </a:pPr>
                <a:r>
                  <a:rPr lang="ca-ES" sz="1100">
                    <a:latin typeface="Neue Haas Grotesk Text Pro" panose="020B0504020202020204" pitchFamily="34" charset="0"/>
                  </a:rPr>
                  <a:t>Factura</a:t>
                </a:r>
              </a:p>
            </c:rich>
          </c:tx>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title>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crossAx val="1839336560"/>
        <c:crosses val="autoZero"/>
        <c:auto val="1"/>
        <c:lblAlgn val="ctr"/>
        <c:lblOffset val="100"/>
        <c:noMultiLvlLbl val="0"/>
      </c:catAx>
      <c:valAx>
        <c:axId val="183933656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Neue Haas Grotesk Text Pro" panose="020B0504020202020204" pitchFamily="34" charset="0"/>
                    <a:ea typeface="+mn-ea"/>
                    <a:cs typeface="+mn-cs"/>
                  </a:defRPr>
                </a:pPr>
                <a:r>
                  <a:rPr lang="ca-ES" sz="1200">
                    <a:latin typeface="Neue Haas Grotesk Text Pro" panose="020B0504020202020204" pitchFamily="34" charset="0"/>
                  </a:rPr>
                  <a:t>kWh/dia</a:t>
                </a:r>
              </a:p>
            </c:rich>
          </c:tx>
          <c:layout>
            <c:manualLayout>
              <c:xMode val="edge"/>
              <c:yMode val="edge"/>
              <c:x val="2.1747807536461574E-2"/>
              <c:y val="0.35351975126559571"/>
            </c:manualLayout>
          </c:layout>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title>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crossAx val="1839333680"/>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ca-ES"/>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ca-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294909992284296"/>
          <c:y val="7.4968706318475464E-2"/>
          <c:w val="0.85182963627392172"/>
          <c:h val="0.78037088076351435"/>
        </c:manualLayout>
      </c:layout>
      <c:barChart>
        <c:barDir val="col"/>
        <c:grouping val="clustered"/>
        <c:varyColors val="0"/>
        <c:ser>
          <c:idx val="0"/>
          <c:order val="0"/>
          <c:tx>
            <c:strRef>
              <c:f>'Introducció dades'!$J$1342</c:f>
              <c:strCache>
                <c:ptCount val="1"/>
                <c:pt idx="0">
                  <c:v>kWh/dia</c:v>
                </c:pt>
              </c:strCache>
            </c:strRef>
          </c:tx>
          <c:spPr>
            <a:solidFill>
              <a:schemeClr val="accent1"/>
            </a:solidFill>
            <a:ln>
              <a:noFill/>
            </a:ln>
            <a:effectLst/>
          </c:spPr>
          <c:invertIfNegative val="0"/>
          <c:cat>
            <c:multiLvlStrRef>
              <c:f>'Introducció dades'!$D$1343:$D$1356</c:f>
            </c:multiLvlStrRef>
          </c:cat>
          <c:val>
            <c:numRef>
              <c:f>'Introducció dades'!$J$1343:$J$1356</c:f>
            </c:numRef>
          </c:val>
          <c:extLst>
            <c:ext xmlns:c16="http://schemas.microsoft.com/office/drawing/2014/chart" uri="{C3380CC4-5D6E-409C-BE32-E72D297353CC}">
              <c16:uniqueId val="{00000000-7A41-4D6D-A752-A8CCA2C78A95}"/>
            </c:ext>
          </c:extLst>
        </c:ser>
        <c:dLbls>
          <c:showLegendKey val="0"/>
          <c:showVal val="0"/>
          <c:showCatName val="0"/>
          <c:showSerName val="0"/>
          <c:showPercent val="0"/>
          <c:showBubbleSize val="0"/>
        </c:dLbls>
        <c:gapWidth val="219"/>
        <c:overlap val="-27"/>
        <c:axId val="1839333680"/>
        <c:axId val="1839336560"/>
      </c:barChart>
      <c:catAx>
        <c:axId val="1839333680"/>
        <c:scaling>
          <c:orientation val="minMax"/>
        </c:scaling>
        <c:delete val="0"/>
        <c:axPos val="b"/>
        <c:title>
          <c:tx>
            <c:rich>
              <a:bodyPr rot="0" spcFirstLastPara="1" vertOverflow="ellipsis" vert="horz" wrap="square" anchor="ctr" anchorCtr="1"/>
              <a:lstStyle/>
              <a:p>
                <a:pPr>
                  <a:defRPr sz="1100" b="0" i="0" u="none" strike="noStrike" kern="1200" baseline="0">
                    <a:solidFill>
                      <a:schemeClr val="tx1">
                        <a:lumMod val="65000"/>
                        <a:lumOff val="35000"/>
                      </a:schemeClr>
                    </a:solidFill>
                    <a:latin typeface="Neue Haas Grotesk Text Pro" panose="020B0504020202020204" pitchFamily="34" charset="0"/>
                    <a:ea typeface="+mn-ea"/>
                    <a:cs typeface="+mn-cs"/>
                  </a:defRPr>
                </a:pPr>
                <a:r>
                  <a:rPr lang="ca-ES" sz="1100">
                    <a:latin typeface="Neue Haas Grotesk Text Pro" panose="020B0504020202020204" pitchFamily="34" charset="0"/>
                  </a:rPr>
                  <a:t>Factura</a:t>
                </a:r>
              </a:p>
            </c:rich>
          </c:tx>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title>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crossAx val="1839336560"/>
        <c:crosses val="autoZero"/>
        <c:auto val="1"/>
        <c:lblAlgn val="ctr"/>
        <c:lblOffset val="100"/>
        <c:noMultiLvlLbl val="0"/>
      </c:catAx>
      <c:valAx>
        <c:axId val="183933656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Neue Haas Grotesk Text Pro" panose="020B0504020202020204" pitchFamily="34" charset="0"/>
                    <a:ea typeface="+mn-ea"/>
                    <a:cs typeface="+mn-cs"/>
                  </a:defRPr>
                </a:pPr>
                <a:r>
                  <a:rPr lang="ca-ES" sz="1200">
                    <a:latin typeface="Neue Haas Grotesk Text Pro" panose="020B0504020202020204" pitchFamily="34" charset="0"/>
                  </a:rPr>
                  <a:t>kWh/dia</a:t>
                </a:r>
              </a:p>
            </c:rich>
          </c:tx>
          <c:layout>
            <c:manualLayout>
              <c:xMode val="edge"/>
              <c:yMode val="edge"/>
              <c:x val="2.1747807536461574E-2"/>
              <c:y val="0.35351975126559571"/>
            </c:manualLayout>
          </c:layout>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title>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crossAx val="1839333680"/>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ca-ES"/>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ca-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294909992284296"/>
          <c:y val="7.4968706318475464E-2"/>
          <c:w val="0.85182963627392172"/>
          <c:h val="0.78037088076351435"/>
        </c:manualLayout>
      </c:layout>
      <c:barChart>
        <c:barDir val="col"/>
        <c:grouping val="clustered"/>
        <c:varyColors val="0"/>
        <c:ser>
          <c:idx val="0"/>
          <c:order val="0"/>
          <c:tx>
            <c:strRef>
              <c:f>'Introducció dades'!$J$1370</c:f>
              <c:strCache>
                <c:ptCount val="1"/>
                <c:pt idx="0">
                  <c:v>kWh/dia</c:v>
                </c:pt>
              </c:strCache>
            </c:strRef>
          </c:tx>
          <c:spPr>
            <a:solidFill>
              <a:schemeClr val="accent1"/>
            </a:solidFill>
            <a:ln>
              <a:noFill/>
            </a:ln>
            <a:effectLst/>
          </c:spPr>
          <c:invertIfNegative val="0"/>
          <c:cat>
            <c:multiLvlStrRef>
              <c:f>'Introducció dades'!$D$1371:$D$1384</c:f>
            </c:multiLvlStrRef>
          </c:cat>
          <c:val>
            <c:numRef>
              <c:f>'Introducció dades'!$J$1371:$J$1384</c:f>
            </c:numRef>
          </c:val>
          <c:extLst>
            <c:ext xmlns:c16="http://schemas.microsoft.com/office/drawing/2014/chart" uri="{C3380CC4-5D6E-409C-BE32-E72D297353CC}">
              <c16:uniqueId val="{00000000-3F72-4BFD-9BE5-2AF746E343E1}"/>
            </c:ext>
          </c:extLst>
        </c:ser>
        <c:dLbls>
          <c:showLegendKey val="0"/>
          <c:showVal val="0"/>
          <c:showCatName val="0"/>
          <c:showSerName val="0"/>
          <c:showPercent val="0"/>
          <c:showBubbleSize val="0"/>
        </c:dLbls>
        <c:gapWidth val="219"/>
        <c:overlap val="-27"/>
        <c:axId val="1839333680"/>
        <c:axId val="1839336560"/>
      </c:barChart>
      <c:catAx>
        <c:axId val="1839333680"/>
        <c:scaling>
          <c:orientation val="minMax"/>
        </c:scaling>
        <c:delete val="0"/>
        <c:axPos val="b"/>
        <c:title>
          <c:tx>
            <c:rich>
              <a:bodyPr rot="0" spcFirstLastPara="1" vertOverflow="ellipsis" vert="horz" wrap="square" anchor="ctr" anchorCtr="1"/>
              <a:lstStyle/>
              <a:p>
                <a:pPr>
                  <a:defRPr sz="1100" b="0" i="0" u="none" strike="noStrike" kern="1200" baseline="0">
                    <a:solidFill>
                      <a:schemeClr val="tx1">
                        <a:lumMod val="65000"/>
                        <a:lumOff val="35000"/>
                      </a:schemeClr>
                    </a:solidFill>
                    <a:latin typeface="Neue Haas Grotesk Text Pro" panose="020B0504020202020204" pitchFamily="34" charset="0"/>
                    <a:ea typeface="+mn-ea"/>
                    <a:cs typeface="+mn-cs"/>
                  </a:defRPr>
                </a:pPr>
                <a:r>
                  <a:rPr lang="ca-ES" sz="1100">
                    <a:latin typeface="Neue Haas Grotesk Text Pro" panose="020B0504020202020204" pitchFamily="34" charset="0"/>
                  </a:rPr>
                  <a:t>Factura</a:t>
                </a:r>
              </a:p>
            </c:rich>
          </c:tx>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title>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crossAx val="1839336560"/>
        <c:crosses val="autoZero"/>
        <c:auto val="1"/>
        <c:lblAlgn val="ctr"/>
        <c:lblOffset val="100"/>
        <c:noMultiLvlLbl val="0"/>
      </c:catAx>
      <c:valAx>
        <c:axId val="183933656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Neue Haas Grotesk Text Pro" panose="020B0504020202020204" pitchFamily="34" charset="0"/>
                    <a:ea typeface="+mn-ea"/>
                    <a:cs typeface="+mn-cs"/>
                  </a:defRPr>
                </a:pPr>
                <a:r>
                  <a:rPr lang="ca-ES" sz="1200">
                    <a:latin typeface="Neue Haas Grotesk Text Pro" panose="020B0504020202020204" pitchFamily="34" charset="0"/>
                  </a:rPr>
                  <a:t>kWh/dia</a:t>
                </a:r>
              </a:p>
            </c:rich>
          </c:tx>
          <c:layout>
            <c:manualLayout>
              <c:xMode val="edge"/>
              <c:yMode val="edge"/>
              <c:x val="2.1747807536461574E-2"/>
              <c:y val="0.35351975126559571"/>
            </c:manualLayout>
          </c:layout>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title>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crossAx val="1839333680"/>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ca-ES"/>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ca-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294909992284296"/>
          <c:y val="7.4968706318475464E-2"/>
          <c:w val="0.85182963627392172"/>
          <c:h val="0.78037088076351435"/>
        </c:manualLayout>
      </c:layout>
      <c:barChart>
        <c:barDir val="col"/>
        <c:grouping val="clustered"/>
        <c:varyColors val="0"/>
        <c:ser>
          <c:idx val="0"/>
          <c:order val="0"/>
          <c:tx>
            <c:strRef>
              <c:f>'Introducció dades'!$J$1398</c:f>
              <c:strCache>
                <c:ptCount val="1"/>
                <c:pt idx="0">
                  <c:v>kWh/dia</c:v>
                </c:pt>
              </c:strCache>
            </c:strRef>
          </c:tx>
          <c:spPr>
            <a:solidFill>
              <a:schemeClr val="accent1"/>
            </a:solidFill>
            <a:ln>
              <a:noFill/>
            </a:ln>
            <a:effectLst/>
          </c:spPr>
          <c:invertIfNegative val="0"/>
          <c:cat>
            <c:multiLvlStrRef>
              <c:f>'Introducció dades'!$D$1399:$D$1412</c:f>
            </c:multiLvlStrRef>
          </c:cat>
          <c:val>
            <c:numRef>
              <c:f>'Introducció dades'!$J$1399:$J$1412</c:f>
            </c:numRef>
          </c:val>
          <c:extLst>
            <c:ext xmlns:c16="http://schemas.microsoft.com/office/drawing/2014/chart" uri="{C3380CC4-5D6E-409C-BE32-E72D297353CC}">
              <c16:uniqueId val="{00000000-48BB-4EB1-B546-FAAC9A1AEE0E}"/>
            </c:ext>
          </c:extLst>
        </c:ser>
        <c:dLbls>
          <c:showLegendKey val="0"/>
          <c:showVal val="0"/>
          <c:showCatName val="0"/>
          <c:showSerName val="0"/>
          <c:showPercent val="0"/>
          <c:showBubbleSize val="0"/>
        </c:dLbls>
        <c:gapWidth val="219"/>
        <c:overlap val="-27"/>
        <c:axId val="1839333680"/>
        <c:axId val="1839336560"/>
      </c:barChart>
      <c:catAx>
        <c:axId val="1839333680"/>
        <c:scaling>
          <c:orientation val="minMax"/>
        </c:scaling>
        <c:delete val="0"/>
        <c:axPos val="b"/>
        <c:title>
          <c:tx>
            <c:rich>
              <a:bodyPr rot="0" spcFirstLastPara="1" vertOverflow="ellipsis" vert="horz" wrap="square" anchor="ctr" anchorCtr="1"/>
              <a:lstStyle/>
              <a:p>
                <a:pPr>
                  <a:defRPr sz="1100" b="0" i="0" u="none" strike="noStrike" kern="1200" baseline="0">
                    <a:solidFill>
                      <a:schemeClr val="tx1">
                        <a:lumMod val="65000"/>
                        <a:lumOff val="35000"/>
                      </a:schemeClr>
                    </a:solidFill>
                    <a:latin typeface="Neue Haas Grotesk Text Pro" panose="020B0504020202020204" pitchFamily="34" charset="0"/>
                    <a:ea typeface="+mn-ea"/>
                    <a:cs typeface="+mn-cs"/>
                  </a:defRPr>
                </a:pPr>
                <a:r>
                  <a:rPr lang="ca-ES" sz="1100">
                    <a:latin typeface="Neue Haas Grotesk Text Pro" panose="020B0504020202020204" pitchFamily="34" charset="0"/>
                  </a:rPr>
                  <a:t>Factura</a:t>
                </a:r>
              </a:p>
            </c:rich>
          </c:tx>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title>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crossAx val="1839336560"/>
        <c:crosses val="autoZero"/>
        <c:auto val="1"/>
        <c:lblAlgn val="ctr"/>
        <c:lblOffset val="100"/>
        <c:noMultiLvlLbl val="0"/>
      </c:catAx>
      <c:valAx>
        <c:axId val="183933656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Neue Haas Grotesk Text Pro" panose="020B0504020202020204" pitchFamily="34" charset="0"/>
                    <a:ea typeface="+mn-ea"/>
                    <a:cs typeface="+mn-cs"/>
                  </a:defRPr>
                </a:pPr>
                <a:r>
                  <a:rPr lang="ca-ES" sz="1200">
                    <a:latin typeface="Neue Haas Grotesk Text Pro" panose="020B0504020202020204" pitchFamily="34" charset="0"/>
                  </a:rPr>
                  <a:t>kWh/dia</a:t>
                </a:r>
              </a:p>
            </c:rich>
          </c:tx>
          <c:layout>
            <c:manualLayout>
              <c:xMode val="edge"/>
              <c:yMode val="edge"/>
              <c:x val="2.1747807536461574E-2"/>
              <c:y val="0.35351975126559571"/>
            </c:manualLayout>
          </c:layout>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title>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crossAx val="1839333680"/>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ca-E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ca-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2020955200554695"/>
          <c:y val="7.496882278243143E-2"/>
          <c:w val="0.85182963627392172"/>
          <c:h val="0.78037088076351435"/>
        </c:manualLayout>
      </c:layout>
      <c:barChart>
        <c:barDir val="col"/>
        <c:grouping val="clustered"/>
        <c:varyColors val="0"/>
        <c:ser>
          <c:idx val="0"/>
          <c:order val="0"/>
          <c:tx>
            <c:strRef>
              <c:f>'Introducció dades'!$J$130</c:f>
              <c:strCache>
                <c:ptCount val="1"/>
                <c:pt idx="0">
                  <c:v>kWh/dia</c:v>
                </c:pt>
              </c:strCache>
            </c:strRef>
          </c:tx>
          <c:spPr>
            <a:solidFill>
              <a:schemeClr val="accent1"/>
            </a:solidFill>
            <a:ln>
              <a:noFill/>
            </a:ln>
            <a:effectLst/>
          </c:spPr>
          <c:invertIfNegative val="0"/>
          <c:cat>
            <c:multiLvlStrRef>
              <c:f>'Introducció dades'!$D$131:$D$144</c:f>
            </c:multiLvlStrRef>
          </c:cat>
          <c:val>
            <c:numRef>
              <c:f>'Introducció dades'!$J$131:$J$144</c:f>
            </c:numRef>
          </c:val>
          <c:extLst>
            <c:ext xmlns:c16="http://schemas.microsoft.com/office/drawing/2014/chart" uri="{C3380CC4-5D6E-409C-BE32-E72D297353CC}">
              <c16:uniqueId val="{00000000-DAE0-4EDA-BCBF-F288AEC803E7}"/>
            </c:ext>
          </c:extLst>
        </c:ser>
        <c:dLbls>
          <c:showLegendKey val="0"/>
          <c:showVal val="0"/>
          <c:showCatName val="0"/>
          <c:showSerName val="0"/>
          <c:showPercent val="0"/>
          <c:showBubbleSize val="0"/>
        </c:dLbls>
        <c:gapWidth val="219"/>
        <c:overlap val="-27"/>
        <c:axId val="1839333680"/>
        <c:axId val="1839336560"/>
      </c:barChart>
      <c:catAx>
        <c:axId val="1839333680"/>
        <c:scaling>
          <c:orientation val="minMax"/>
        </c:scaling>
        <c:delete val="0"/>
        <c:axPos val="b"/>
        <c:title>
          <c:tx>
            <c:rich>
              <a:bodyPr rot="0" spcFirstLastPara="1" vertOverflow="ellipsis" vert="horz" wrap="square" anchor="ctr" anchorCtr="1"/>
              <a:lstStyle/>
              <a:p>
                <a:pPr>
                  <a:defRPr sz="1100" b="0" i="0" u="none" strike="noStrike" kern="1200" baseline="0">
                    <a:solidFill>
                      <a:schemeClr val="tx1">
                        <a:lumMod val="65000"/>
                        <a:lumOff val="35000"/>
                      </a:schemeClr>
                    </a:solidFill>
                    <a:latin typeface="Neue Haas Grotesk Text Pro" panose="020B0504020202020204" pitchFamily="34" charset="0"/>
                    <a:ea typeface="+mn-ea"/>
                    <a:cs typeface="+mn-cs"/>
                  </a:defRPr>
                </a:pPr>
                <a:r>
                  <a:rPr lang="ca-ES" sz="1100">
                    <a:latin typeface="Neue Haas Grotesk Text Pro" panose="020B0504020202020204" pitchFamily="34" charset="0"/>
                  </a:rPr>
                  <a:t>Factura</a:t>
                </a:r>
              </a:p>
            </c:rich>
          </c:tx>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title>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crossAx val="1839336560"/>
        <c:crosses val="autoZero"/>
        <c:auto val="1"/>
        <c:lblAlgn val="ctr"/>
        <c:lblOffset val="100"/>
        <c:noMultiLvlLbl val="0"/>
      </c:catAx>
      <c:valAx>
        <c:axId val="183933656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Neue Haas Grotesk Text Pro" panose="020B0504020202020204" pitchFamily="34" charset="0"/>
                    <a:ea typeface="+mn-ea"/>
                    <a:cs typeface="+mn-cs"/>
                  </a:defRPr>
                </a:pPr>
                <a:r>
                  <a:rPr lang="ca-ES" sz="1200">
                    <a:latin typeface="Neue Haas Grotesk Text Pro" panose="020B0504020202020204" pitchFamily="34" charset="0"/>
                  </a:rPr>
                  <a:t>kWh/dia</a:t>
                </a:r>
              </a:p>
            </c:rich>
          </c:tx>
          <c:layout>
            <c:manualLayout>
              <c:xMode val="edge"/>
              <c:yMode val="edge"/>
              <c:x val="2.1747807536461574E-2"/>
              <c:y val="0.35351975126559571"/>
            </c:manualLayout>
          </c:layout>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title>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crossAx val="1839333680"/>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ca-ES"/>
    </a:p>
  </c:txPr>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ca-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294909992284296"/>
          <c:y val="7.4968706318475464E-2"/>
          <c:w val="0.85182963627392172"/>
          <c:h val="0.78037088076351435"/>
        </c:manualLayout>
      </c:layout>
      <c:barChart>
        <c:barDir val="col"/>
        <c:grouping val="clustered"/>
        <c:varyColors val="0"/>
        <c:ser>
          <c:idx val="0"/>
          <c:order val="0"/>
          <c:tx>
            <c:strRef>
              <c:f>'Introducció dades'!$J$1426</c:f>
              <c:strCache>
                <c:ptCount val="1"/>
                <c:pt idx="0">
                  <c:v>kWh/dia</c:v>
                </c:pt>
              </c:strCache>
            </c:strRef>
          </c:tx>
          <c:spPr>
            <a:solidFill>
              <a:schemeClr val="accent1"/>
            </a:solidFill>
            <a:ln>
              <a:noFill/>
            </a:ln>
            <a:effectLst/>
          </c:spPr>
          <c:invertIfNegative val="0"/>
          <c:cat>
            <c:multiLvlStrRef>
              <c:f>'Introducció dades'!$D$1427:$D$1440</c:f>
            </c:multiLvlStrRef>
          </c:cat>
          <c:val>
            <c:numRef>
              <c:f>'Introducció dades'!$J$1427:$J$1440</c:f>
            </c:numRef>
          </c:val>
          <c:extLst>
            <c:ext xmlns:c16="http://schemas.microsoft.com/office/drawing/2014/chart" uri="{C3380CC4-5D6E-409C-BE32-E72D297353CC}">
              <c16:uniqueId val="{00000000-2B02-401E-B07A-D94DE2AFD15F}"/>
            </c:ext>
          </c:extLst>
        </c:ser>
        <c:dLbls>
          <c:showLegendKey val="0"/>
          <c:showVal val="0"/>
          <c:showCatName val="0"/>
          <c:showSerName val="0"/>
          <c:showPercent val="0"/>
          <c:showBubbleSize val="0"/>
        </c:dLbls>
        <c:gapWidth val="219"/>
        <c:overlap val="-27"/>
        <c:axId val="1839333680"/>
        <c:axId val="1839336560"/>
      </c:barChart>
      <c:catAx>
        <c:axId val="1839333680"/>
        <c:scaling>
          <c:orientation val="minMax"/>
        </c:scaling>
        <c:delete val="0"/>
        <c:axPos val="b"/>
        <c:title>
          <c:tx>
            <c:rich>
              <a:bodyPr rot="0" spcFirstLastPara="1" vertOverflow="ellipsis" vert="horz" wrap="square" anchor="ctr" anchorCtr="1"/>
              <a:lstStyle/>
              <a:p>
                <a:pPr>
                  <a:defRPr sz="1100" b="0" i="0" u="none" strike="noStrike" kern="1200" baseline="0">
                    <a:solidFill>
                      <a:schemeClr val="tx1">
                        <a:lumMod val="65000"/>
                        <a:lumOff val="35000"/>
                      </a:schemeClr>
                    </a:solidFill>
                    <a:latin typeface="Neue Haas Grotesk Text Pro" panose="020B0504020202020204" pitchFamily="34" charset="0"/>
                    <a:ea typeface="+mn-ea"/>
                    <a:cs typeface="+mn-cs"/>
                  </a:defRPr>
                </a:pPr>
                <a:r>
                  <a:rPr lang="ca-ES" sz="1100">
                    <a:latin typeface="Neue Haas Grotesk Text Pro" panose="020B0504020202020204" pitchFamily="34" charset="0"/>
                  </a:rPr>
                  <a:t>Factura</a:t>
                </a:r>
              </a:p>
            </c:rich>
          </c:tx>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title>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crossAx val="1839336560"/>
        <c:crosses val="autoZero"/>
        <c:auto val="1"/>
        <c:lblAlgn val="ctr"/>
        <c:lblOffset val="100"/>
        <c:noMultiLvlLbl val="0"/>
      </c:catAx>
      <c:valAx>
        <c:axId val="183933656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Neue Haas Grotesk Text Pro" panose="020B0504020202020204" pitchFamily="34" charset="0"/>
                    <a:ea typeface="+mn-ea"/>
                    <a:cs typeface="+mn-cs"/>
                  </a:defRPr>
                </a:pPr>
                <a:r>
                  <a:rPr lang="ca-ES" sz="1200">
                    <a:latin typeface="Neue Haas Grotesk Text Pro" panose="020B0504020202020204" pitchFamily="34" charset="0"/>
                  </a:rPr>
                  <a:t>kWh/dia</a:t>
                </a:r>
              </a:p>
            </c:rich>
          </c:tx>
          <c:layout>
            <c:manualLayout>
              <c:xMode val="edge"/>
              <c:yMode val="edge"/>
              <c:x val="2.1747807536461574E-2"/>
              <c:y val="0.35351975126559571"/>
            </c:manualLayout>
          </c:layout>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title>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crossAx val="1839333680"/>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ca-ES"/>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ca-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294909992284296"/>
          <c:y val="7.4968706318475464E-2"/>
          <c:w val="0.85182963627392172"/>
          <c:h val="0.78037088076351435"/>
        </c:manualLayout>
      </c:layout>
      <c:barChart>
        <c:barDir val="col"/>
        <c:grouping val="clustered"/>
        <c:varyColors val="0"/>
        <c:ser>
          <c:idx val="0"/>
          <c:order val="0"/>
          <c:tx>
            <c:strRef>
              <c:f>'Introducció dades'!$I$1458</c:f>
              <c:strCache>
                <c:ptCount val="1"/>
                <c:pt idx="0">
                  <c:v>kWh/dia</c:v>
                </c:pt>
              </c:strCache>
            </c:strRef>
          </c:tx>
          <c:spPr>
            <a:solidFill>
              <a:schemeClr val="accent1"/>
            </a:solidFill>
            <a:ln>
              <a:noFill/>
            </a:ln>
            <a:effectLst/>
          </c:spPr>
          <c:invertIfNegative val="0"/>
          <c:cat>
            <c:multiLvlStrRef>
              <c:f>'Introducció dades'!$D$1459:$D$1472</c:f>
            </c:multiLvlStrRef>
          </c:cat>
          <c:val>
            <c:numRef>
              <c:f>'Introducció dades'!$I$1459:$I$1472</c:f>
            </c:numRef>
          </c:val>
          <c:extLst>
            <c:ext xmlns:c16="http://schemas.microsoft.com/office/drawing/2014/chart" uri="{C3380CC4-5D6E-409C-BE32-E72D297353CC}">
              <c16:uniqueId val="{00000000-286B-4723-813B-5EFEEC0E3C61}"/>
            </c:ext>
          </c:extLst>
        </c:ser>
        <c:dLbls>
          <c:showLegendKey val="0"/>
          <c:showVal val="0"/>
          <c:showCatName val="0"/>
          <c:showSerName val="0"/>
          <c:showPercent val="0"/>
          <c:showBubbleSize val="0"/>
        </c:dLbls>
        <c:gapWidth val="219"/>
        <c:overlap val="-27"/>
        <c:axId val="1839333680"/>
        <c:axId val="1839336560"/>
      </c:barChart>
      <c:catAx>
        <c:axId val="1839333680"/>
        <c:scaling>
          <c:orientation val="minMax"/>
        </c:scaling>
        <c:delete val="0"/>
        <c:axPos val="b"/>
        <c:title>
          <c:tx>
            <c:rich>
              <a:bodyPr rot="0" spcFirstLastPara="1" vertOverflow="ellipsis" vert="horz" wrap="square" anchor="ctr" anchorCtr="1"/>
              <a:lstStyle/>
              <a:p>
                <a:pPr>
                  <a:defRPr sz="1100" b="0" i="0" u="none" strike="noStrike" kern="1200" baseline="0">
                    <a:solidFill>
                      <a:schemeClr val="tx1">
                        <a:lumMod val="65000"/>
                        <a:lumOff val="35000"/>
                      </a:schemeClr>
                    </a:solidFill>
                    <a:latin typeface="Neue Haas Grotesk Text Pro" panose="020B0504020202020204" pitchFamily="34" charset="0"/>
                    <a:ea typeface="+mn-ea"/>
                    <a:cs typeface="+mn-cs"/>
                  </a:defRPr>
                </a:pPr>
                <a:r>
                  <a:rPr lang="ca-ES" sz="1100">
                    <a:latin typeface="Neue Haas Grotesk Text Pro" panose="020B0504020202020204" pitchFamily="34" charset="0"/>
                  </a:rPr>
                  <a:t>Factura</a:t>
                </a:r>
              </a:p>
            </c:rich>
          </c:tx>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title>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crossAx val="1839336560"/>
        <c:crosses val="autoZero"/>
        <c:auto val="1"/>
        <c:lblAlgn val="ctr"/>
        <c:lblOffset val="100"/>
        <c:noMultiLvlLbl val="0"/>
      </c:catAx>
      <c:valAx>
        <c:axId val="183933656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Neue Haas Grotesk Text Pro" panose="020B0504020202020204" pitchFamily="34" charset="0"/>
                    <a:ea typeface="+mn-ea"/>
                    <a:cs typeface="+mn-cs"/>
                  </a:defRPr>
                </a:pPr>
                <a:r>
                  <a:rPr lang="ca-ES" sz="1200">
                    <a:latin typeface="Neue Haas Grotesk Text Pro" panose="020B0504020202020204" pitchFamily="34" charset="0"/>
                  </a:rPr>
                  <a:t>kWh/dia</a:t>
                </a:r>
              </a:p>
            </c:rich>
          </c:tx>
          <c:layout>
            <c:manualLayout>
              <c:xMode val="edge"/>
              <c:yMode val="edge"/>
              <c:x val="2.1747807536461574E-2"/>
              <c:y val="0.35351975126559571"/>
            </c:manualLayout>
          </c:layout>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title>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crossAx val="1839333680"/>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ca-ES"/>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ca-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294909992284296"/>
          <c:y val="7.4968706318475464E-2"/>
          <c:w val="0.85182963627392172"/>
          <c:h val="0.78037088076351435"/>
        </c:manualLayout>
      </c:layout>
      <c:barChart>
        <c:barDir val="col"/>
        <c:grouping val="clustered"/>
        <c:varyColors val="0"/>
        <c:ser>
          <c:idx val="0"/>
          <c:order val="0"/>
          <c:tx>
            <c:strRef>
              <c:f>'Introducció dades'!$J$1486</c:f>
              <c:strCache>
                <c:ptCount val="1"/>
                <c:pt idx="0">
                  <c:v>kWh/dia</c:v>
                </c:pt>
              </c:strCache>
            </c:strRef>
          </c:tx>
          <c:spPr>
            <a:solidFill>
              <a:schemeClr val="accent1"/>
            </a:solidFill>
            <a:ln>
              <a:noFill/>
            </a:ln>
            <a:effectLst/>
          </c:spPr>
          <c:invertIfNegative val="0"/>
          <c:cat>
            <c:multiLvlStrRef>
              <c:f>'Introducció dades'!$D$1487:$D$1500</c:f>
            </c:multiLvlStrRef>
          </c:cat>
          <c:val>
            <c:numRef>
              <c:f>'Introducció dades'!$J$1487:$J$1500</c:f>
            </c:numRef>
          </c:val>
          <c:extLst>
            <c:ext xmlns:c16="http://schemas.microsoft.com/office/drawing/2014/chart" uri="{C3380CC4-5D6E-409C-BE32-E72D297353CC}">
              <c16:uniqueId val="{00000000-36BC-4791-9B40-63FE89CD5A0B}"/>
            </c:ext>
          </c:extLst>
        </c:ser>
        <c:dLbls>
          <c:showLegendKey val="0"/>
          <c:showVal val="0"/>
          <c:showCatName val="0"/>
          <c:showSerName val="0"/>
          <c:showPercent val="0"/>
          <c:showBubbleSize val="0"/>
        </c:dLbls>
        <c:gapWidth val="219"/>
        <c:overlap val="-27"/>
        <c:axId val="1839333680"/>
        <c:axId val="1839336560"/>
      </c:barChart>
      <c:catAx>
        <c:axId val="1839333680"/>
        <c:scaling>
          <c:orientation val="minMax"/>
        </c:scaling>
        <c:delete val="0"/>
        <c:axPos val="b"/>
        <c:title>
          <c:tx>
            <c:rich>
              <a:bodyPr rot="0" spcFirstLastPara="1" vertOverflow="ellipsis" vert="horz" wrap="square" anchor="ctr" anchorCtr="1"/>
              <a:lstStyle/>
              <a:p>
                <a:pPr>
                  <a:defRPr sz="1100" b="0" i="0" u="none" strike="noStrike" kern="1200" baseline="0">
                    <a:solidFill>
                      <a:schemeClr val="tx1">
                        <a:lumMod val="65000"/>
                        <a:lumOff val="35000"/>
                      </a:schemeClr>
                    </a:solidFill>
                    <a:latin typeface="Neue Haas Grotesk Text Pro" panose="020B0504020202020204" pitchFamily="34" charset="0"/>
                    <a:ea typeface="+mn-ea"/>
                    <a:cs typeface="+mn-cs"/>
                  </a:defRPr>
                </a:pPr>
                <a:r>
                  <a:rPr lang="ca-ES" sz="1100">
                    <a:latin typeface="Neue Haas Grotesk Text Pro" panose="020B0504020202020204" pitchFamily="34" charset="0"/>
                  </a:rPr>
                  <a:t>Factura</a:t>
                </a:r>
              </a:p>
            </c:rich>
          </c:tx>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title>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crossAx val="1839336560"/>
        <c:crosses val="autoZero"/>
        <c:auto val="1"/>
        <c:lblAlgn val="ctr"/>
        <c:lblOffset val="100"/>
        <c:noMultiLvlLbl val="0"/>
      </c:catAx>
      <c:valAx>
        <c:axId val="183933656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Neue Haas Grotesk Text Pro" panose="020B0504020202020204" pitchFamily="34" charset="0"/>
                    <a:ea typeface="+mn-ea"/>
                    <a:cs typeface="+mn-cs"/>
                  </a:defRPr>
                </a:pPr>
                <a:r>
                  <a:rPr lang="ca-ES" sz="1200">
                    <a:latin typeface="Neue Haas Grotesk Text Pro" panose="020B0504020202020204" pitchFamily="34" charset="0"/>
                  </a:rPr>
                  <a:t>kWh/dia</a:t>
                </a:r>
              </a:p>
            </c:rich>
          </c:tx>
          <c:layout>
            <c:manualLayout>
              <c:xMode val="edge"/>
              <c:yMode val="edge"/>
              <c:x val="2.1747807536461574E-2"/>
              <c:y val="0.35351975126559571"/>
            </c:manualLayout>
          </c:layout>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title>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crossAx val="1839333680"/>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ca-ES"/>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ca-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294909992284296"/>
          <c:y val="7.4968706318475464E-2"/>
          <c:w val="0.85182963627392172"/>
          <c:h val="0.78037088076351435"/>
        </c:manualLayout>
      </c:layout>
      <c:barChart>
        <c:barDir val="col"/>
        <c:grouping val="clustered"/>
        <c:varyColors val="0"/>
        <c:ser>
          <c:idx val="0"/>
          <c:order val="0"/>
          <c:tx>
            <c:strRef>
              <c:f>'Introducció dades'!$J$1514</c:f>
              <c:strCache>
                <c:ptCount val="1"/>
                <c:pt idx="0">
                  <c:v>kWh/dia</c:v>
                </c:pt>
              </c:strCache>
            </c:strRef>
          </c:tx>
          <c:spPr>
            <a:solidFill>
              <a:schemeClr val="accent1"/>
            </a:solidFill>
            <a:ln>
              <a:noFill/>
            </a:ln>
            <a:effectLst/>
          </c:spPr>
          <c:invertIfNegative val="0"/>
          <c:cat>
            <c:multiLvlStrRef>
              <c:f>'Introducció dades'!$D$1515:$D$1528</c:f>
            </c:multiLvlStrRef>
          </c:cat>
          <c:val>
            <c:numRef>
              <c:f>'Introducció dades'!$J$1515:$J$1528</c:f>
            </c:numRef>
          </c:val>
          <c:extLst>
            <c:ext xmlns:c16="http://schemas.microsoft.com/office/drawing/2014/chart" uri="{C3380CC4-5D6E-409C-BE32-E72D297353CC}">
              <c16:uniqueId val="{00000000-06E3-4692-889D-F103FA5D9FDF}"/>
            </c:ext>
          </c:extLst>
        </c:ser>
        <c:dLbls>
          <c:showLegendKey val="0"/>
          <c:showVal val="0"/>
          <c:showCatName val="0"/>
          <c:showSerName val="0"/>
          <c:showPercent val="0"/>
          <c:showBubbleSize val="0"/>
        </c:dLbls>
        <c:gapWidth val="219"/>
        <c:overlap val="-27"/>
        <c:axId val="1839333680"/>
        <c:axId val="1839336560"/>
      </c:barChart>
      <c:catAx>
        <c:axId val="1839333680"/>
        <c:scaling>
          <c:orientation val="minMax"/>
        </c:scaling>
        <c:delete val="0"/>
        <c:axPos val="b"/>
        <c:title>
          <c:tx>
            <c:rich>
              <a:bodyPr rot="0" spcFirstLastPara="1" vertOverflow="ellipsis" vert="horz" wrap="square" anchor="ctr" anchorCtr="1"/>
              <a:lstStyle/>
              <a:p>
                <a:pPr>
                  <a:defRPr sz="1100" b="0" i="0" u="none" strike="noStrike" kern="1200" baseline="0">
                    <a:solidFill>
                      <a:schemeClr val="tx1">
                        <a:lumMod val="65000"/>
                        <a:lumOff val="35000"/>
                      </a:schemeClr>
                    </a:solidFill>
                    <a:latin typeface="Neue Haas Grotesk Text Pro" panose="020B0504020202020204" pitchFamily="34" charset="0"/>
                    <a:ea typeface="+mn-ea"/>
                    <a:cs typeface="+mn-cs"/>
                  </a:defRPr>
                </a:pPr>
                <a:r>
                  <a:rPr lang="ca-ES" sz="1100">
                    <a:latin typeface="Neue Haas Grotesk Text Pro" panose="020B0504020202020204" pitchFamily="34" charset="0"/>
                  </a:rPr>
                  <a:t>Factura</a:t>
                </a:r>
              </a:p>
            </c:rich>
          </c:tx>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title>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crossAx val="1839336560"/>
        <c:crosses val="autoZero"/>
        <c:auto val="1"/>
        <c:lblAlgn val="ctr"/>
        <c:lblOffset val="100"/>
        <c:noMultiLvlLbl val="0"/>
      </c:catAx>
      <c:valAx>
        <c:axId val="183933656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Neue Haas Grotesk Text Pro" panose="020B0504020202020204" pitchFamily="34" charset="0"/>
                    <a:ea typeface="+mn-ea"/>
                    <a:cs typeface="+mn-cs"/>
                  </a:defRPr>
                </a:pPr>
                <a:r>
                  <a:rPr lang="ca-ES" sz="1200">
                    <a:latin typeface="Neue Haas Grotesk Text Pro" panose="020B0504020202020204" pitchFamily="34" charset="0"/>
                  </a:rPr>
                  <a:t>kWh/dia</a:t>
                </a:r>
              </a:p>
            </c:rich>
          </c:tx>
          <c:layout>
            <c:manualLayout>
              <c:xMode val="edge"/>
              <c:yMode val="edge"/>
              <c:x val="2.1747807536461574E-2"/>
              <c:y val="0.35351975126559571"/>
            </c:manualLayout>
          </c:layout>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title>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crossAx val="1839333680"/>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ca-ES"/>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ca-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294909992284296"/>
          <c:y val="7.4968706318475464E-2"/>
          <c:w val="0.85182963627392172"/>
          <c:h val="0.78037088076351435"/>
        </c:manualLayout>
      </c:layout>
      <c:barChart>
        <c:barDir val="col"/>
        <c:grouping val="clustered"/>
        <c:varyColors val="0"/>
        <c:ser>
          <c:idx val="0"/>
          <c:order val="0"/>
          <c:tx>
            <c:strRef>
              <c:f>'Introducció dades'!$J$1542</c:f>
              <c:strCache>
                <c:ptCount val="1"/>
                <c:pt idx="0">
                  <c:v>kWh/dia</c:v>
                </c:pt>
              </c:strCache>
            </c:strRef>
          </c:tx>
          <c:spPr>
            <a:solidFill>
              <a:schemeClr val="accent1"/>
            </a:solidFill>
            <a:ln>
              <a:noFill/>
            </a:ln>
            <a:effectLst/>
          </c:spPr>
          <c:invertIfNegative val="0"/>
          <c:cat>
            <c:multiLvlStrRef>
              <c:f>'Introducció dades'!$D$1543:$D$1556</c:f>
            </c:multiLvlStrRef>
          </c:cat>
          <c:val>
            <c:numRef>
              <c:f>'Introducció dades'!$J$1543:$J$1556</c:f>
            </c:numRef>
          </c:val>
          <c:extLst>
            <c:ext xmlns:c16="http://schemas.microsoft.com/office/drawing/2014/chart" uri="{C3380CC4-5D6E-409C-BE32-E72D297353CC}">
              <c16:uniqueId val="{00000000-DE55-4768-B529-F49BC4486E4E}"/>
            </c:ext>
          </c:extLst>
        </c:ser>
        <c:dLbls>
          <c:showLegendKey val="0"/>
          <c:showVal val="0"/>
          <c:showCatName val="0"/>
          <c:showSerName val="0"/>
          <c:showPercent val="0"/>
          <c:showBubbleSize val="0"/>
        </c:dLbls>
        <c:gapWidth val="219"/>
        <c:overlap val="-27"/>
        <c:axId val="1839333680"/>
        <c:axId val="1839336560"/>
      </c:barChart>
      <c:catAx>
        <c:axId val="1839333680"/>
        <c:scaling>
          <c:orientation val="minMax"/>
        </c:scaling>
        <c:delete val="0"/>
        <c:axPos val="b"/>
        <c:title>
          <c:tx>
            <c:rich>
              <a:bodyPr rot="0" spcFirstLastPara="1" vertOverflow="ellipsis" vert="horz" wrap="square" anchor="ctr" anchorCtr="1"/>
              <a:lstStyle/>
              <a:p>
                <a:pPr>
                  <a:defRPr sz="1100" b="0" i="0" u="none" strike="noStrike" kern="1200" baseline="0">
                    <a:solidFill>
                      <a:schemeClr val="tx1">
                        <a:lumMod val="65000"/>
                        <a:lumOff val="35000"/>
                      </a:schemeClr>
                    </a:solidFill>
                    <a:latin typeface="Neue Haas Grotesk Text Pro" panose="020B0504020202020204" pitchFamily="34" charset="0"/>
                    <a:ea typeface="+mn-ea"/>
                    <a:cs typeface="+mn-cs"/>
                  </a:defRPr>
                </a:pPr>
                <a:r>
                  <a:rPr lang="ca-ES" sz="1100">
                    <a:latin typeface="Neue Haas Grotesk Text Pro" panose="020B0504020202020204" pitchFamily="34" charset="0"/>
                  </a:rPr>
                  <a:t>Factura</a:t>
                </a:r>
              </a:p>
            </c:rich>
          </c:tx>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title>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crossAx val="1839336560"/>
        <c:crosses val="autoZero"/>
        <c:auto val="1"/>
        <c:lblAlgn val="ctr"/>
        <c:lblOffset val="100"/>
        <c:noMultiLvlLbl val="0"/>
      </c:catAx>
      <c:valAx>
        <c:axId val="183933656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Neue Haas Grotesk Text Pro" panose="020B0504020202020204" pitchFamily="34" charset="0"/>
                    <a:ea typeface="+mn-ea"/>
                    <a:cs typeface="+mn-cs"/>
                  </a:defRPr>
                </a:pPr>
                <a:r>
                  <a:rPr lang="ca-ES" sz="1200">
                    <a:latin typeface="Neue Haas Grotesk Text Pro" panose="020B0504020202020204" pitchFamily="34" charset="0"/>
                  </a:rPr>
                  <a:t>kWh/dia</a:t>
                </a:r>
              </a:p>
            </c:rich>
          </c:tx>
          <c:layout>
            <c:manualLayout>
              <c:xMode val="edge"/>
              <c:yMode val="edge"/>
              <c:x val="2.1747807536461574E-2"/>
              <c:y val="0.35351975126559571"/>
            </c:manualLayout>
          </c:layout>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title>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crossAx val="1839333680"/>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ca-ES"/>
    </a:p>
  </c:txPr>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ca-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294909992284296"/>
          <c:y val="7.4968706318475464E-2"/>
          <c:w val="0.85182963627392172"/>
          <c:h val="0.78037088076351435"/>
        </c:manualLayout>
      </c:layout>
      <c:barChart>
        <c:barDir val="col"/>
        <c:grouping val="clustered"/>
        <c:varyColors val="0"/>
        <c:ser>
          <c:idx val="0"/>
          <c:order val="0"/>
          <c:tx>
            <c:strRef>
              <c:f>'Introducció dades'!$J$1570</c:f>
              <c:strCache>
                <c:ptCount val="1"/>
                <c:pt idx="0">
                  <c:v>kWh/dia</c:v>
                </c:pt>
              </c:strCache>
            </c:strRef>
          </c:tx>
          <c:spPr>
            <a:solidFill>
              <a:schemeClr val="accent1"/>
            </a:solidFill>
            <a:ln>
              <a:noFill/>
            </a:ln>
            <a:effectLst/>
          </c:spPr>
          <c:invertIfNegative val="0"/>
          <c:cat>
            <c:multiLvlStrRef>
              <c:f>'Introducció dades'!$D$1571:$D$1584</c:f>
            </c:multiLvlStrRef>
          </c:cat>
          <c:val>
            <c:numRef>
              <c:f>'Introducció dades'!$J$1571:$J$1584</c:f>
            </c:numRef>
          </c:val>
          <c:extLst>
            <c:ext xmlns:c16="http://schemas.microsoft.com/office/drawing/2014/chart" uri="{C3380CC4-5D6E-409C-BE32-E72D297353CC}">
              <c16:uniqueId val="{00000000-D219-4B3A-8C7C-AA0F82A87FB8}"/>
            </c:ext>
          </c:extLst>
        </c:ser>
        <c:dLbls>
          <c:showLegendKey val="0"/>
          <c:showVal val="0"/>
          <c:showCatName val="0"/>
          <c:showSerName val="0"/>
          <c:showPercent val="0"/>
          <c:showBubbleSize val="0"/>
        </c:dLbls>
        <c:gapWidth val="219"/>
        <c:overlap val="-27"/>
        <c:axId val="1839333680"/>
        <c:axId val="1839336560"/>
      </c:barChart>
      <c:catAx>
        <c:axId val="1839333680"/>
        <c:scaling>
          <c:orientation val="minMax"/>
        </c:scaling>
        <c:delete val="0"/>
        <c:axPos val="b"/>
        <c:title>
          <c:tx>
            <c:rich>
              <a:bodyPr rot="0" spcFirstLastPara="1" vertOverflow="ellipsis" vert="horz" wrap="square" anchor="ctr" anchorCtr="1"/>
              <a:lstStyle/>
              <a:p>
                <a:pPr>
                  <a:defRPr sz="1100" b="0" i="0" u="none" strike="noStrike" kern="1200" baseline="0">
                    <a:solidFill>
                      <a:schemeClr val="tx1">
                        <a:lumMod val="65000"/>
                        <a:lumOff val="35000"/>
                      </a:schemeClr>
                    </a:solidFill>
                    <a:latin typeface="Neue Haas Grotesk Text Pro" panose="020B0504020202020204" pitchFamily="34" charset="0"/>
                    <a:ea typeface="+mn-ea"/>
                    <a:cs typeface="+mn-cs"/>
                  </a:defRPr>
                </a:pPr>
                <a:r>
                  <a:rPr lang="ca-ES" sz="1100">
                    <a:latin typeface="Neue Haas Grotesk Text Pro" panose="020B0504020202020204" pitchFamily="34" charset="0"/>
                  </a:rPr>
                  <a:t>Factura</a:t>
                </a:r>
              </a:p>
            </c:rich>
          </c:tx>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title>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crossAx val="1839336560"/>
        <c:crosses val="autoZero"/>
        <c:auto val="1"/>
        <c:lblAlgn val="ctr"/>
        <c:lblOffset val="100"/>
        <c:noMultiLvlLbl val="0"/>
      </c:catAx>
      <c:valAx>
        <c:axId val="183933656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Neue Haas Grotesk Text Pro" panose="020B0504020202020204" pitchFamily="34" charset="0"/>
                    <a:ea typeface="+mn-ea"/>
                    <a:cs typeface="+mn-cs"/>
                  </a:defRPr>
                </a:pPr>
                <a:r>
                  <a:rPr lang="ca-ES" sz="1200">
                    <a:latin typeface="Neue Haas Grotesk Text Pro" panose="020B0504020202020204" pitchFamily="34" charset="0"/>
                  </a:rPr>
                  <a:t>kWh/dia</a:t>
                </a:r>
              </a:p>
            </c:rich>
          </c:tx>
          <c:layout>
            <c:manualLayout>
              <c:xMode val="edge"/>
              <c:yMode val="edge"/>
              <c:x val="2.1747807536461574E-2"/>
              <c:y val="0.35351975126559571"/>
            </c:manualLayout>
          </c:layout>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title>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crossAx val="1839333680"/>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ca-ES"/>
    </a:p>
  </c:txPr>
  <c:printSettings>
    <c:headerFooter/>
    <c:pageMargins b="0.75" l="0.7" r="0.7" t="0.75" header="0.3" footer="0.3"/>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ca-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294909992284296"/>
          <c:y val="7.4968706318475464E-2"/>
          <c:w val="0.85182963627392172"/>
          <c:h val="0.78037088076351435"/>
        </c:manualLayout>
      </c:layout>
      <c:barChart>
        <c:barDir val="col"/>
        <c:grouping val="clustered"/>
        <c:varyColors val="0"/>
        <c:ser>
          <c:idx val="0"/>
          <c:order val="0"/>
          <c:tx>
            <c:strRef>
              <c:f>'Introducció dades'!$I$1602</c:f>
              <c:strCache>
                <c:ptCount val="1"/>
                <c:pt idx="0">
                  <c:v>kWh/dia</c:v>
                </c:pt>
              </c:strCache>
            </c:strRef>
          </c:tx>
          <c:spPr>
            <a:solidFill>
              <a:schemeClr val="accent1"/>
            </a:solidFill>
            <a:ln>
              <a:noFill/>
            </a:ln>
            <a:effectLst/>
          </c:spPr>
          <c:invertIfNegative val="0"/>
          <c:cat>
            <c:multiLvlStrRef>
              <c:f>'Introducció dades'!$D$1603:$D$1616</c:f>
            </c:multiLvlStrRef>
          </c:cat>
          <c:val>
            <c:numRef>
              <c:f>'Introducció dades'!$I$1603:$I$1616</c:f>
            </c:numRef>
          </c:val>
          <c:extLst>
            <c:ext xmlns:c16="http://schemas.microsoft.com/office/drawing/2014/chart" uri="{C3380CC4-5D6E-409C-BE32-E72D297353CC}">
              <c16:uniqueId val="{00000000-B44C-4F12-92AF-252E999D56EA}"/>
            </c:ext>
          </c:extLst>
        </c:ser>
        <c:dLbls>
          <c:showLegendKey val="0"/>
          <c:showVal val="0"/>
          <c:showCatName val="0"/>
          <c:showSerName val="0"/>
          <c:showPercent val="0"/>
          <c:showBubbleSize val="0"/>
        </c:dLbls>
        <c:gapWidth val="219"/>
        <c:overlap val="-27"/>
        <c:axId val="1839333680"/>
        <c:axId val="1839336560"/>
      </c:barChart>
      <c:catAx>
        <c:axId val="1839333680"/>
        <c:scaling>
          <c:orientation val="minMax"/>
        </c:scaling>
        <c:delete val="0"/>
        <c:axPos val="b"/>
        <c:title>
          <c:tx>
            <c:rich>
              <a:bodyPr rot="0" spcFirstLastPara="1" vertOverflow="ellipsis" vert="horz" wrap="square" anchor="ctr" anchorCtr="1"/>
              <a:lstStyle/>
              <a:p>
                <a:pPr>
                  <a:defRPr sz="1100" b="0" i="0" u="none" strike="noStrike" kern="1200" baseline="0">
                    <a:solidFill>
                      <a:schemeClr val="tx1">
                        <a:lumMod val="65000"/>
                        <a:lumOff val="35000"/>
                      </a:schemeClr>
                    </a:solidFill>
                    <a:latin typeface="Neue Haas Grotesk Text Pro" panose="020B0504020202020204" pitchFamily="34" charset="0"/>
                    <a:ea typeface="+mn-ea"/>
                    <a:cs typeface="+mn-cs"/>
                  </a:defRPr>
                </a:pPr>
                <a:r>
                  <a:rPr lang="ca-ES" sz="1100">
                    <a:latin typeface="Neue Haas Grotesk Text Pro" panose="020B0504020202020204" pitchFamily="34" charset="0"/>
                  </a:rPr>
                  <a:t>Factura</a:t>
                </a:r>
              </a:p>
            </c:rich>
          </c:tx>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title>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crossAx val="1839336560"/>
        <c:crosses val="autoZero"/>
        <c:auto val="1"/>
        <c:lblAlgn val="ctr"/>
        <c:lblOffset val="100"/>
        <c:noMultiLvlLbl val="0"/>
      </c:catAx>
      <c:valAx>
        <c:axId val="183933656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Neue Haas Grotesk Text Pro" panose="020B0504020202020204" pitchFamily="34" charset="0"/>
                    <a:ea typeface="+mn-ea"/>
                    <a:cs typeface="+mn-cs"/>
                  </a:defRPr>
                </a:pPr>
                <a:r>
                  <a:rPr lang="ca-ES" sz="1200">
                    <a:latin typeface="Neue Haas Grotesk Text Pro" panose="020B0504020202020204" pitchFamily="34" charset="0"/>
                  </a:rPr>
                  <a:t>kWh/dia</a:t>
                </a:r>
              </a:p>
            </c:rich>
          </c:tx>
          <c:layout>
            <c:manualLayout>
              <c:xMode val="edge"/>
              <c:yMode val="edge"/>
              <c:x val="2.1747807536461574E-2"/>
              <c:y val="0.35351975126559571"/>
            </c:manualLayout>
          </c:layout>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title>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crossAx val="1839333680"/>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ca-ES"/>
    </a:p>
  </c:txPr>
  <c:printSettings>
    <c:headerFooter/>
    <c:pageMargins b="0.75" l="0.7" r="0.7" t="0.75" header="0.3" footer="0.3"/>
    <c:pageSetup/>
  </c:printSettings>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ca-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294909992284296"/>
          <c:y val="7.4968706318475464E-2"/>
          <c:w val="0.85182963627392172"/>
          <c:h val="0.78037088076351435"/>
        </c:manualLayout>
      </c:layout>
      <c:barChart>
        <c:barDir val="col"/>
        <c:grouping val="clustered"/>
        <c:varyColors val="0"/>
        <c:ser>
          <c:idx val="0"/>
          <c:order val="0"/>
          <c:tx>
            <c:strRef>
              <c:f>'Introducció dades'!$J$1630</c:f>
              <c:strCache>
                <c:ptCount val="1"/>
                <c:pt idx="0">
                  <c:v>kWh/dia</c:v>
                </c:pt>
              </c:strCache>
            </c:strRef>
          </c:tx>
          <c:spPr>
            <a:solidFill>
              <a:schemeClr val="accent1"/>
            </a:solidFill>
            <a:ln>
              <a:noFill/>
            </a:ln>
            <a:effectLst/>
          </c:spPr>
          <c:invertIfNegative val="0"/>
          <c:cat>
            <c:multiLvlStrRef>
              <c:f>'Introducció dades'!$D$1631:$D$1644</c:f>
            </c:multiLvlStrRef>
          </c:cat>
          <c:val>
            <c:numRef>
              <c:f>'Introducció dades'!$J$1631:$J$1644</c:f>
            </c:numRef>
          </c:val>
          <c:extLst>
            <c:ext xmlns:c16="http://schemas.microsoft.com/office/drawing/2014/chart" uri="{C3380CC4-5D6E-409C-BE32-E72D297353CC}">
              <c16:uniqueId val="{00000000-DD54-453F-A6D1-64AC49452186}"/>
            </c:ext>
          </c:extLst>
        </c:ser>
        <c:dLbls>
          <c:showLegendKey val="0"/>
          <c:showVal val="0"/>
          <c:showCatName val="0"/>
          <c:showSerName val="0"/>
          <c:showPercent val="0"/>
          <c:showBubbleSize val="0"/>
        </c:dLbls>
        <c:gapWidth val="219"/>
        <c:overlap val="-27"/>
        <c:axId val="1839333680"/>
        <c:axId val="1839336560"/>
      </c:barChart>
      <c:catAx>
        <c:axId val="1839333680"/>
        <c:scaling>
          <c:orientation val="minMax"/>
        </c:scaling>
        <c:delete val="0"/>
        <c:axPos val="b"/>
        <c:title>
          <c:tx>
            <c:rich>
              <a:bodyPr rot="0" spcFirstLastPara="1" vertOverflow="ellipsis" vert="horz" wrap="square" anchor="ctr" anchorCtr="1"/>
              <a:lstStyle/>
              <a:p>
                <a:pPr>
                  <a:defRPr sz="1100" b="0" i="0" u="none" strike="noStrike" kern="1200" baseline="0">
                    <a:solidFill>
                      <a:schemeClr val="tx1">
                        <a:lumMod val="65000"/>
                        <a:lumOff val="35000"/>
                      </a:schemeClr>
                    </a:solidFill>
                    <a:latin typeface="Neue Haas Grotesk Text Pro" panose="020B0504020202020204" pitchFamily="34" charset="0"/>
                    <a:ea typeface="+mn-ea"/>
                    <a:cs typeface="+mn-cs"/>
                  </a:defRPr>
                </a:pPr>
                <a:r>
                  <a:rPr lang="ca-ES" sz="1100">
                    <a:latin typeface="Neue Haas Grotesk Text Pro" panose="020B0504020202020204" pitchFamily="34" charset="0"/>
                  </a:rPr>
                  <a:t>Factura</a:t>
                </a:r>
              </a:p>
            </c:rich>
          </c:tx>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title>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crossAx val="1839336560"/>
        <c:crosses val="autoZero"/>
        <c:auto val="1"/>
        <c:lblAlgn val="ctr"/>
        <c:lblOffset val="100"/>
        <c:noMultiLvlLbl val="0"/>
      </c:catAx>
      <c:valAx>
        <c:axId val="183933656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Neue Haas Grotesk Text Pro" panose="020B0504020202020204" pitchFamily="34" charset="0"/>
                    <a:ea typeface="+mn-ea"/>
                    <a:cs typeface="+mn-cs"/>
                  </a:defRPr>
                </a:pPr>
                <a:r>
                  <a:rPr lang="ca-ES" sz="1200">
                    <a:latin typeface="Neue Haas Grotesk Text Pro" panose="020B0504020202020204" pitchFamily="34" charset="0"/>
                  </a:rPr>
                  <a:t>kWh/dia</a:t>
                </a:r>
              </a:p>
            </c:rich>
          </c:tx>
          <c:layout>
            <c:manualLayout>
              <c:xMode val="edge"/>
              <c:yMode val="edge"/>
              <c:x val="2.1747807536461574E-2"/>
              <c:y val="0.35351975126559571"/>
            </c:manualLayout>
          </c:layout>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title>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crossAx val="1839333680"/>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ca-ES"/>
    </a:p>
  </c:txPr>
  <c:printSettings>
    <c:headerFooter/>
    <c:pageMargins b="0.75" l="0.7" r="0.7" t="0.75" header="0.3" footer="0.3"/>
    <c:pageSetup/>
  </c:printSettings>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ca-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294909992284296"/>
          <c:y val="7.4968706318475464E-2"/>
          <c:w val="0.85182963627392172"/>
          <c:h val="0.78037088076351435"/>
        </c:manualLayout>
      </c:layout>
      <c:barChart>
        <c:barDir val="col"/>
        <c:grouping val="clustered"/>
        <c:varyColors val="0"/>
        <c:ser>
          <c:idx val="0"/>
          <c:order val="0"/>
          <c:tx>
            <c:strRef>
              <c:f>'Introducció dades'!$J$1658</c:f>
              <c:strCache>
                <c:ptCount val="1"/>
                <c:pt idx="0">
                  <c:v>kWh/dia</c:v>
                </c:pt>
              </c:strCache>
            </c:strRef>
          </c:tx>
          <c:spPr>
            <a:solidFill>
              <a:schemeClr val="accent1"/>
            </a:solidFill>
            <a:ln>
              <a:noFill/>
            </a:ln>
            <a:effectLst/>
          </c:spPr>
          <c:invertIfNegative val="0"/>
          <c:cat>
            <c:multiLvlStrRef>
              <c:f>'Introducció dades'!$D$1659:$D$1672</c:f>
            </c:multiLvlStrRef>
          </c:cat>
          <c:val>
            <c:numRef>
              <c:f>'Introducció dades'!$J$1659:$J$1672</c:f>
            </c:numRef>
          </c:val>
          <c:extLst>
            <c:ext xmlns:c16="http://schemas.microsoft.com/office/drawing/2014/chart" uri="{C3380CC4-5D6E-409C-BE32-E72D297353CC}">
              <c16:uniqueId val="{00000000-02B9-4384-95C3-045ECA1A3936}"/>
            </c:ext>
          </c:extLst>
        </c:ser>
        <c:dLbls>
          <c:showLegendKey val="0"/>
          <c:showVal val="0"/>
          <c:showCatName val="0"/>
          <c:showSerName val="0"/>
          <c:showPercent val="0"/>
          <c:showBubbleSize val="0"/>
        </c:dLbls>
        <c:gapWidth val="219"/>
        <c:overlap val="-27"/>
        <c:axId val="1839333680"/>
        <c:axId val="1839336560"/>
      </c:barChart>
      <c:catAx>
        <c:axId val="1839333680"/>
        <c:scaling>
          <c:orientation val="minMax"/>
        </c:scaling>
        <c:delete val="0"/>
        <c:axPos val="b"/>
        <c:title>
          <c:tx>
            <c:rich>
              <a:bodyPr rot="0" spcFirstLastPara="1" vertOverflow="ellipsis" vert="horz" wrap="square" anchor="ctr" anchorCtr="1"/>
              <a:lstStyle/>
              <a:p>
                <a:pPr>
                  <a:defRPr sz="1100" b="0" i="0" u="none" strike="noStrike" kern="1200" baseline="0">
                    <a:solidFill>
                      <a:schemeClr val="tx1">
                        <a:lumMod val="65000"/>
                        <a:lumOff val="35000"/>
                      </a:schemeClr>
                    </a:solidFill>
                    <a:latin typeface="Neue Haas Grotesk Text Pro" panose="020B0504020202020204" pitchFamily="34" charset="0"/>
                    <a:ea typeface="+mn-ea"/>
                    <a:cs typeface="+mn-cs"/>
                  </a:defRPr>
                </a:pPr>
                <a:r>
                  <a:rPr lang="ca-ES" sz="1100">
                    <a:latin typeface="Neue Haas Grotesk Text Pro" panose="020B0504020202020204" pitchFamily="34" charset="0"/>
                  </a:rPr>
                  <a:t>Factura</a:t>
                </a:r>
              </a:p>
            </c:rich>
          </c:tx>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title>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crossAx val="1839336560"/>
        <c:crosses val="autoZero"/>
        <c:auto val="1"/>
        <c:lblAlgn val="ctr"/>
        <c:lblOffset val="100"/>
        <c:noMultiLvlLbl val="0"/>
      </c:catAx>
      <c:valAx>
        <c:axId val="183933656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Neue Haas Grotesk Text Pro" panose="020B0504020202020204" pitchFamily="34" charset="0"/>
                    <a:ea typeface="+mn-ea"/>
                    <a:cs typeface="+mn-cs"/>
                  </a:defRPr>
                </a:pPr>
                <a:r>
                  <a:rPr lang="ca-ES" sz="1200">
                    <a:latin typeface="Neue Haas Grotesk Text Pro" panose="020B0504020202020204" pitchFamily="34" charset="0"/>
                  </a:rPr>
                  <a:t>kWh/dia</a:t>
                </a:r>
              </a:p>
            </c:rich>
          </c:tx>
          <c:layout>
            <c:manualLayout>
              <c:xMode val="edge"/>
              <c:yMode val="edge"/>
              <c:x val="2.1747807536461574E-2"/>
              <c:y val="0.35351975126559571"/>
            </c:manualLayout>
          </c:layout>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title>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crossAx val="1839333680"/>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ca-ES"/>
    </a:p>
  </c:txPr>
  <c:printSettings>
    <c:headerFooter/>
    <c:pageMargins b="0.75" l="0.7" r="0.7" t="0.75" header="0.3" footer="0.3"/>
    <c:pageSetup/>
  </c:printSettings>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ca-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294909992284296"/>
          <c:y val="7.4968706318475464E-2"/>
          <c:w val="0.85182963627392172"/>
          <c:h val="0.78037088076351435"/>
        </c:manualLayout>
      </c:layout>
      <c:barChart>
        <c:barDir val="col"/>
        <c:grouping val="clustered"/>
        <c:varyColors val="0"/>
        <c:ser>
          <c:idx val="0"/>
          <c:order val="0"/>
          <c:tx>
            <c:strRef>
              <c:f>'Introducció dades'!$J$1686</c:f>
              <c:strCache>
                <c:ptCount val="1"/>
                <c:pt idx="0">
                  <c:v>kWh/dia</c:v>
                </c:pt>
              </c:strCache>
            </c:strRef>
          </c:tx>
          <c:spPr>
            <a:solidFill>
              <a:schemeClr val="accent1"/>
            </a:solidFill>
            <a:ln>
              <a:noFill/>
            </a:ln>
            <a:effectLst/>
          </c:spPr>
          <c:invertIfNegative val="0"/>
          <c:cat>
            <c:multiLvlStrRef>
              <c:f>'Introducció dades'!$D$1687:$D$1700</c:f>
            </c:multiLvlStrRef>
          </c:cat>
          <c:val>
            <c:numRef>
              <c:f>'Introducció dades'!$J$1687:$J$1700</c:f>
            </c:numRef>
          </c:val>
          <c:extLst>
            <c:ext xmlns:c16="http://schemas.microsoft.com/office/drawing/2014/chart" uri="{C3380CC4-5D6E-409C-BE32-E72D297353CC}">
              <c16:uniqueId val="{00000000-1259-4FFB-B0A9-832A0632609D}"/>
            </c:ext>
          </c:extLst>
        </c:ser>
        <c:dLbls>
          <c:showLegendKey val="0"/>
          <c:showVal val="0"/>
          <c:showCatName val="0"/>
          <c:showSerName val="0"/>
          <c:showPercent val="0"/>
          <c:showBubbleSize val="0"/>
        </c:dLbls>
        <c:gapWidth val="219"/>
        <c:overlap val="-27"/>
        <c:axId val="1839333680"/>
        <c:axId val="1839336560"/>
      </c:barChart>
      <c:catAx>
        <c:axId val="1839333680"/>
        <c:scaling>
          <c:orientation val="minMax"/>
        </c:scaling>
        <c:delete val="0"/>
        <c:axPos val="b"/>
        <c:title>
          <c:tx>
            <c:rich>
              <a:bodyPr rot="0" spcFirstLastPara="1" vertOverflow="ellipsis" vert="horz" wrap="square" anchor="ctr" anchorCtr="1"/>
              <a:lstStyle/>
              <a:p>
                <a:pPr>
                  <a:defRPr sz="1100" b="0" i="0" u="none" strike="noStrike" kern="1200" baseline="0">
                    <a:solidFill>
                      <a:schemeClr val="tx1">
                        <a:lumMod val="65000"/>
                        <a:lumOff val="35000"/>
                      </a:schemeClr>
                    </a:solidFill>
                    <a:latin typeface="Neue Haas Grotesk Text Pro" panose="020B0504020202020204" pitchFamily="34" charset="0"/>
                    <a:ea typeface="+mn-ea"/>
                    <a:cs typeface="+mn-cs"/>
                  </a:defRPr>
                </a:pPr>
                <a:r>
                  <a:rPr lang="ca-ES" sz="1100">
                    <a:latin typeface="Neue Haas Grotesk Text Pro" panose="020B0504020202020204" pitchFamily="34" charset="0"/>
                  </a:rPr>
                  <a:t>Factura</a:t>
                </a:r>
              </a:p>
            </c:rich>
          </c:tx>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title>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crossAx val="1839336560"/>
        <c:crosses val="autoZero"/>
        <c:auto val="1"/>
        <c:lblAlgn val="ctr"/>
        <c:lblOffset val="100"/>
        <c:noMultiLvlLbl val="0"/>
      </c:catAx>
      <c:valAx>
        <c:axId val="183933656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Neue Haas Grotesk Text Pro" panose="020B0504020202020204" pitchFamily="34" charset="0"/>
                    <a:ea typeface="+mn-ea"/>
                    <a:cs typeface="+mn-cs"/>
                  </a:defRPr>
                </a:pPr>
                <a:r>
                  <a:rPr lang="ca-ES" sz="1200">
                    <a:latin typeface="Neue Haas Grotesk Text Pro" panose="020B0504020202020204" pitchFamily="34" charset="0"/>
                  </a:rPr>
                  <a:t>kWh/dia</a:t>
                </a:r>
              </a:p>
            </c:rich>
          </c:tx>
          <c:layout>
            <c:manualLayout>
              <c:xMode val="edge"/>
              <c:yMode val="edge"/>
              <c:x val="2.1747807536461574E-2"/>
              <c:y val="0.35351975126559571"/>
            </c:manualLayout>
          </c:layout>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title>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crossAx val="1839333680"/>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ca-E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ca-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2020955200554695"/>
          <c:y val="7.496882278243143E-2"/>
          <c:w val="0.85182963627392172"/>
          <c:h val="0.78037088076351435"/>
        </c:manualLayout>
      </c:layout>
      <c:barChart>
        <c:barDir val="col"/>
        <c:grouping val="clustered"/>
        <c:varyColors val="0"/>
        <c:ser>
          <c:idx val="0"/>
          <c:order val="0"/>
          <c:tx>
            <c:strRef>
              <c:f>'Introducció dades'!$I$162</c:f>
              <c:strCache>
                <c:ptCount val="1"/>
                <c:pt idx="0">
                  <c:v>kWh/dia</c:v>
                </c:pt>
              </c:strCache>
            </c:strRef>
          </c:tx>
          <c:spPr>
            <a:solidFill>
              <a:schemeClr val="accent1"/>
            </a:solidFill>
            <a:ln>
              <a:noFill/>
            </a:ln>
            <a:effectLst/>
          </c:spPr>
          <c:invertIfNegative val="0"/>
          <c:cat>
            <c:multiLvlStrRef>
              <c:f>'Introducció dades'!$D$163:$D$176</c:f>
            </c:multiLvlStrRef>
          </c:cat>
          <c:val>
            <c:numRef>
              <c:f>'Introducció dades'!$I$163:$I$176</c:f>
            </c:numRef>
          </c:val>
          <c:extLst>
            <c:ext xmlns:c16="http://schemas.microsoft.com/office/drawing/2014/chart" uri="{C3380CC4-5D6E-409C-BE32-E72D297353CC}">
              <c16:uniqueId val="{00000000-1E74-4737-9DAE-341A1356CE36}"/>
            </c:ext>
          </c:extLst>
        </c:ser>
        <c:dLbls>
          <c:showLegendKey val="0"/>
          <c:showVal val="0"/>
          <c:showCatName val="0"/>
          <c:showSerName val="0"/>
          <c:showPercent val="0"/>
          <c:showBubbleSize val="0"/>
        </c:dLbls>
        <c:gapWidth val="219"/>
        <c:overlap val="-27"/>
        <c:axId val="1839333680"/>
        <c:axId val="1839336560"/>
      </c:barChart>
      <c:catAx>
        <c:axId val="1839333680"/>
        <c:scaling>
          <c:orientation val="minMax"/>
        </c:scaling>
        <c:delete val="0"/>
        <c:axPos val="b"/>
        <c:title>
          <c:tx>
            <c:rich>
              <a:bodyPr rot="0" spcFirstLastPara="1" vertOverflow="ellipsis" vert="horz" wrap="square" anchor="ctr" anchorCtr="1"/>
              <a:lstStyle/>
              <a:p>
                <a:pPr>
                  <a:defRPr sz="1100" b="0" i="0" u="none" strike="noStrike" kern="1200" baseline="0">
                    <a:solidFill>
                      <a:schemeClr val="tx1">
                        <a:lumMod val="65000"/>
                        <a:lumOff val="35000"/>
                      </a:schemeClr>
                    </a:solidFill>
                    <a:latin typeface="Neue Haas Grotesk Text Pro" panose="020B0504020202020204" pitchFamily="34" charset="0"/>
                    <a:ea typeface="+mn-ea"/>
                    <a:cs typeface="+mn-cs"/>
                  </a:defRPr>
                </a:pPr>
                <a:r>
                  <a:rPr lang="ca-ES" sz="1100">
                    <a:latin typeface="Neue Haas Grotesk Text Pro" panose="020B0504020202020204" pitchFamily="34" charset="0"/>
                  </a:rPr>
                  <a:t>Factura</a:t>
                </a:r>
              </a:p>
            </c:rich>
          </c:tx>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title>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crossAx val="1839336560"/>
        <c:crosses val="autoZero"/>
        <c:auto val="1"/>
        <c:lblAlgn val="ctr"/>
        <c:lblOffset val="100"/>
        <c:noMultiLvlLbl val="0"/>
      </c:catAx>
      <c:valAx>
        <c:axId val="183933656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Neue Haas Grotesk Text Pro" panose="020B0504020202020204" pitchFamily="34" charset="0"/>
                    <a:ea typeface="+mn-ea"/>
                    <a:cs typeface="+mn-cs"/>
                  </a:defRPr>
                </a:pPr>
                <a:r>
                  <a:rPr lang="ca-ES" sz="1200">
                    <a:latin typeface="Neue Haas Grotesk Text Pro" panose="020B0504020202020204" pitchFamily="34" charset="0"/>
                  </a:rPr>
                  <a:t>kWh/dia</a:t>
                </a:r>
              </a:p>
            </c:rich>
          </c:tx>
          <c:layout>
            <c:manualLayout>
              <c:xMode val="edge"/>
              <c:yMode val="edge"/>
              <c:x val="2.1747807536461574E-2"/>
              <c:y val="0.35351975126559571"/>
            </c:manualLayout>
          </c:layout>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title>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crossAx val="1839333680"/>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ca-ES"/>
    </a:p>
  </c:txPr>
  <c:printSettings>
    <c:headerFooter/>
    <c:pageMargins b="0.75" l="0.7" r="0.7" t="0.75" header="0.3" footer="0.3"/>
    <c:pageSetup/>
  </c:printSettings>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ca-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294909992284296"/>
          <c:y val="7.4968706318475464E-2"/>
          <c:w val="0.85182963627392172"/>
          <c:h val="0.78037088076351435"/>
        </c:manualLayout>
      </c:layout>
      <c:barChart>
        <c:barDir val="col"/>
        <c:grouping val="clustered"/>
        <c:varyColors val="0"/>
        <c:ser>
          <c:idx val="0"/>
          <c:order val="0"/>
          <c:tx>
            <c:strRef>
              <c:f>'Introducció dades'!$J$1714</c:f>
              <c:strCache>
                <c:ptCount val="1"/>
                <c:pt idx="0">
                  <c:v>kWh/dia</c:v>
                </c:pt>
              </c:strCache>
            </c:strRef>
          </c:tx>
          <c:spPr>
            <a:solidFill>
              <a:schemeClr val="accent1"/>
            </a:solidFill>
            <a:ln>
              <a:noFill/>
            </a:ln>
            <a:effectLst/>
          </c:spPr>
          <c:invertIfNegative val="0"/>
          <c:cat>
            <c:multiLvlStrRef>
              <c:f>'Introducció dades'!$D$1715:$D$1728</c:f>
            </c:multiLvlStrRef>
          </c:cat>
          <c:val>
            <c:numRef>
              <c:f>'Introducció dades'!$J$1715:$J$1728</c:f>
            </c:numRef>
          </c:val>
          <c:extLst>
            <c:ext xmlns:c16="http://schemas.microsoft.com/office/drawing/2014/chart" uri="{C3380CC4-5D6E-409C-BE32-E72D297353CC}">
              <c16:uniqueId val="{00000000-B749-433A-8B3F-1B9E86451956}"/>
            </c:ext>
          </c:extLst>
        </c:ser>
        <c:dLbls>
          <c:showLegendKey val="0"/>
          <c:showVal val="0"/>
          <c:showCatName val="0"/>
          <c:showSerName val="0"/>
          <c:showPercent val="0"/>
          <c:showBubbleSize val="0"/>
        </c:dLbls>
        <c:gapWidth val="219"/>
        <c:overlap val="-27"/>
        <c:axId val="1839333680"/>
        <c:axId val="1839336560"/>
      </c:barChart>
      <c:catAx>
        <c:axId val="1839333680"/>
        <c:scaling>
          <c:orientation val="minMax"/>
        </c:scaling>
        <c:delete val="0"/>
        <c:axPos val="b"/>
        <c:title>
          <c:tx>
            <c:rich>
              <a:bodyPr rot="0" spcFirstLastPara="1" vertOverflow="ellipsis" vert="horz" wrap="square" anchor="ctr" anchorCtr="1"/>
              <a:lstStyle/>
              <a:p>
                <a:pPr>
                  <a:defRPr sz="1100" b="0" i="0" u="none" strike="noStrike" kern="1200" baseline="0">
                    <a:solidFill>
                      <a:schemeClr val="tx1">
                        <a:lumMod val="65000"/>
                        <a:lumOff val="35000"/>
                      </a:schemeClr>
                    </a:solidFill>
                    <a:latin typeface="Neue Haas Grotesk Text Pro" panose="020B0504020202020204" pitchFamily="34" charset="0"/>
                    <a:ea typeface="+mn-ea"/>
                    <a:cs typeface="+mn-cs"/>
                  </a:defRPr>
                </a:pPr>
                <a:r>
                  <a:rPr lang="ca-ES" sz="1100">
                    <a:latin typeface="Neue Haas Grotesk Text Pro" panose="020B0504020202020204" pitchFamily="34" charset="0"/>
                  </a:rPr>
                  <a:t>Factura</a:t>
                </a:r>
              </a:p>
            </c:rich>
          </c:tx>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title>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crossAx val="1839336560"/>
        <c:crosses val="autoZero"/>
        <c:auto val="1"/>
        <c:lblAlgn val="ctr"/>
        <c:lblOffset val="100"/>
        <c:noMultiLvlLbl val="0"/>
      </c:catAx>
      <c:valAx>
        <c:axId val="183933656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Neue Haas Grotesk Text Pro" panose="020B0504020202020204" pitchFamily="34" charset="0"/>
                    <a:ea typeface="+mn-ea"/>
                    <a:cs typeface="+mn-cs"/>
                  </a:defRPr>
                </a:pPr>
                <a:r>
                  <a:rPr lang="ca-ES" sz="1200">
                    <a:latin typeface="Neue Haas Grotesk Text Pro" panose="020B0504020202020204" pitchFamily="34" charset="0"/>
                  </a:rPr>
                  <a:t>kWh/dia</a:t>
                </a:r>
              </a:p>
            </c:rich>
          </c:tx>
          <c:layout>
            <c:manualLayout>
              <c:xMode val="edge"/>
              <c:yMode val="edge"/>
              <c:x val="2.1747807536461574E-2"/>
              <c:y val="0.35351975126559571"/>
            </c:manualLayout>
          </c:layout>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title>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crossAx val="1839333680"/>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ca-ES"/>
    </a:p>
  </c:txPr>
  <c:printSettings>
    <c:headerFooter/>
    <c:pageMargins b="0.75" l="0.7" r="0.7" t="0.75" header="0.3" footer="0.3"/>
    <c:pageSetup/>
  </c:printSettings>
</c:chartSpace>
</file>

<file path=xl/charts/chart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ca-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294909992284296"/>
          <c:y val="7.4968706318475464E-2"/>
          <c:w val="0.85182963627392172"/>
          <c:h val="0.78037088076351435"/>
        </c:manualLayout>
      </c:layout>
      <c:barChart>
        <c:barDir val="col"/>
        <c:grouping val="clustered"/>
        <c:varyColors val="0"/>
        <c:ser>
          <c:idx val="0"/>
          <c:order val="0"/>
          <c:tx>
            <c:strRef>
              <c:f>'Introducció dades'!$I$1746</c:f>
              <c:strCache>
                <c:ptCount val="1"/>
                <c:pt idx="0">
                  <c:v>kWh/dia</c:v>
                </c:pt>
              </c:strCache>
            </c:strRef>
          </c:tx>
          <c:spPr>
            <a:solidFill>
              <a:schemeClr val="accent1"/>
            </a:solidFill>
            <a:ln>
              <a:noFill/>
            </a:ln>
            <a:effectLst/>
          </c:spPr>
          <c:invertIfNegative val="0"/>
          <c:cat>
            <c:multiLvlStrRef>
              <c:f>'Introducció dades'!$D$1747:$D$1760</c:f>
            </c:multiLvlStrRef>
          </c:cat>
          <c:val>
            <c:numRef>
              <c:f>'Introducció dades'!$I$1747:$I$1760</c:f>
            </c:numRef>
          </c:val>
          <c:extLst>
            <c:ext xmlns:c16="http://schemas.microsoft.com/office/drawing/2014/chart" uri="{C3380CC4-5D6E-409C-BE32-E72D297353CC}">
              <c16:uniqueId val="{00000000-5EA9-41CD-A01F-B083C494676D}"/>
            </c:ext>
          </c:extLst>
        </c:ser>
        <c:dLbls>
          <c:showLegendKey val="0"/>
          <c:showVal val="0"/>
          <c:showCatName val="0"/>
          <c:showSerName val="0"/>
          <c:showPercent val="0"/>
          <c:showBubbleSize val="0"/>
        </c:dLbls>
        <c:gapWidth val="219"/>
        <c:overlap val="-27"/>
        <c:axId val="1839333680"/>
        <c:axId val="1839336560"/>
      </c:barChart>
      <c:catAx>
        <c:axId val="1839333680"/>
        <c:scaling>
          <c:orientation val="minMax"/>
        </c:scaling>
        <c:delete val="0"/>
        <c:axPos val="b"/>
        <c:title>
          <c:tx>
            <c:rich>
              <a:bodyPr rot="0" spcFirstLastPara="1" vertOverflow="ellipsis" vert="horz" wrap="square" anchor="ctr" anchorCtr="1"/>
              <a:lstStyle/>
              <a:p>
                <a:pPr>
                  <a:defRPr sz="1100" b="0" i="0" u="none" strike="noStrike" kern="1200" baseline="0">
                    <a:solidFill>
                      <a:schemeClr val="tx1">
                        <a:lumMod val="65000"/>
                        <a:lumOff val="35000"/>
                      </a:schemeClr>
                    </a:solidFill>
                    <a:latin typeface="Neue Haas Grotesk Text Pro" panose="020B0504020202020204" pitchFamily="34" charset="0"/>
                    <a:ea typeface="+mn-ea"/>
                    <a:cs typeface="+mn-cs"/>
                  </a:defRPr>
                </a:pPr>
                <a:r>
                  <a:rPr lang="ca-ES" sz="1100">
                    <a:latin typeface="Neue Haas Grotesk Text Pro" panose="020B0504020202020204" pitchFamily="34" charset="0"/>
                  </a:rPr>
                  <a:t>Factura</a:t>
                </a:r>
              </a:p>
            </c:rich>
          </c:tx>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title>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crossAx val="1839336560"/>
        <c:crosses val="autoZero"/>
        <c:auto val="1"/>
        <c:lblAlgn val="ctr"/>
        <c:lblOffset val="100"/>
        <c:noMultiLvlLbl val="0"/>
      </c:catAx>
      <c:valAx>
        <c:axId val="183933656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Neue Haas Grotesk Text Pro" panose="020B0504020202020204" pitchFamily="34" charset="0"/>
                    <a:ea typeface="+mn-ea"/>
                    <a:cs typeface="+mn-cs"/>
                  </a:defRPr>
                </a:pPr>
                <a:r>
                  <a:rPr lang="ca-ES" sz="1200">
                    <a:latin typeface="Neue Haas Grotesk Text Pro" panose="020B0504020202020204" pitchFamily="34" charset="0"/>
                  </a:rPr>
                  <a:t>kWh/dia</a:t>
                </a:r>
              </a:p>
            </c:rich>
          </c:tx>
          <c:layout>
            <c:manualLayout>
              <c:xMode val="edge"/>
              <c:yMode val="edge"/>
              <c:x val="2.1747807536461574E-2"/>
              <c:y val="0.35351975126559571"/>
            </c:manualLayout>
          </c:layout>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title>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crossAx val="1839333680"/>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ca-ES"/>
    </a:p>
  </c:txPr>
  <c:printSettings>
    <c:headerFooter/>
    <c:pageMargins b="0.75" l="0.7" r="0.7" t="0.75" header="0.3" footer="0.3"/>
    <c:pageSetup/>
  </c:printSettings>
</c:chartSpace>
</file>

<file path=xl/charts/chart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ca-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294909992284296"/>
          <c:y val="7.4968706318475464E-2"/>
          <c:w val="0.85182963627392172"/>
          <c:h val="0.78037088076351435"/>
        </c:manualLayout>
      </c:layout>
      <c:barChart>
        <c:barDir val="col"/>
        <c:grouping val="clustered"/>
        <c:varyColors val="0"/>
        <c:ser>
          <c:idx val="0"/>
          <c:order val="0"/>
          <c:tx>
            <c:strRef>
              <c:f>'Introducció dades'!$J$1774</c:f>
              <c:strCache>
                <c:ptCount val="1"/>
                <c:pt idx="0">
                  <c:v>kWh/dia</c:v>
                </c:pt>
              </c:strCache>
            </c:strRef>
          </c:tx>
          <c:spPr>
            <a:solidFill>
              <a:schemeClr val="accent1"/>
            </a:solidFill>
            <a:ln>
              <a:noFill/>
            </a:ln>
            <a:effectLst/>
          </c:spPr>
          <c:invertIfNegative val="0"/>
          <c:cat>
            <c:multiLvlStrRef>
              <c:f>'Introducció dades'!$D$1775:$D$1788</c:f>
            </c:multiLvlStrRef>
          </c:cat>
          <c:val>
            <c:numRef>
              <c:f>'Introducció dades'!$J$1775:$J$1788</c:f>
            </c:numRef>
          </c:val>
          <c:extLst>
            <c:ext xmlns:c16="http://schemas.microsoft.com/office/drawing/2014/chart" uri="{C3380CC4-5D6E-409C-BE32-E72D297353CC}">
              <c16:uniqueId val="{00000000-7933-4EEE-98AF-77971B0FFCE3}"/>
            </c:ext>
          </c:extLst>
        </c:ser>
        <c:dLbls>
          <c:showLegendKey val="0"/>
          <c:showVal val="0"/>
          <c:showCatName val="0"/>
          <c:showSerName val="0"/>
          <c:showPercent val="0"/>
          <c:showBubbleSize val="0"/>
        </c:dLbls>
        <c:gapWidth val="219"/>
        <c:overlap val="-27"/>
        <c:axId val="1839333680"/>
        <c:axId val="1839336560"/>
      </c:barChart>
      <c:catAx>
        <c:axId val="1839333680"/>
        <c:scaling>
          <c:orientation val="minMax"/>
        </c:scaling>
        <c:delete val="0"/>
        <c:axPos val="b"/>
        <c:title>
          <c:tx>
            <c:rich>
              <a:bodyPr rot="0" spcFirstLastPara="1" vertOverflow="ellipsis" vert="horz" wrap="square" anchor="ctr" anchorCtr="1"/>
              <a:lstStyle/>
              <a:p>
                <a:pPr>
                  <a:defRPr sz="1100" b="0" i="0" u="none" strike="noStrike" kern="1200" baseline="0">
                    <a:solidFill>
                      <a:schemeClr val="tx1">
                        <a:lumMod val="65000"/>
                        <a:lumOff val="35000"/>
                      </a:schemeClr>
                    </a:solidFill>
                    <a:latin typeface="Neue Haas Grotesk Text Pro" panose="020B0504020202020204" pitchFamily="34" charset="0"/>
                    <a:ea typeface="+mn-ea"/>
                    <a:cs typeface="+mn-cs"/>
                  </a:defRPr>
                </a:pPr>
                <a:r>
                  <a:rPr lang="ca-ES" sz="1100">
                    <a:latin typeface="Neue Haas Grotesk Text Pro" panose="020B0504020202020204" pitchFamily="34" charset="0"/>
                  </a:rPr>
                  <a:t>Factura</a:t>
                </a:r>
              </a:p>
            </c:rich>
          </c:tx>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title>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crossAx val="1839336560"/>
        <c:crosses val="autoZero"/>
        <c:auto val="1"/>
        <c:lblAlgn val="ctr"/>
        <c:lblOffset val="100"/>
        <c:noMultiLvlLbl val="0"/>
      </c:catAx>
      <c:valAx>
        <c:axId val="183933656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Neue Haas Grotesk Text Pro" panose="020B0504020202020204" pitchFamily="34" charset="0"/>
                    <a:ea typeface="+mn-ea"/>
                    <a:cs typeface="+mn-cs"/>
                  </a:defRPr>
                </a:pPr>
                <a:r>
                  <a:rPr lang="ca-ES" sz="1200">
                    <a:latin typeface="Neue Haas Grotesk Text Pro" panose="020B0504020202020204" pitchFamily="34" charset="0"/>
                  </a:rPr>
                  <a:t>kWh/dia</a:t>
                </a:r>
              </a:p>
            </c:rich>
          </c:tx>
          <c:layout>
            <c:manualLayout>
              <c:xMode val="edge"/>
              <c:yMode val="edge"/>
              <c:x val="2.1747807536461574E-2"/>
              <c:y val="0.35351975126559571"/>
            </c:manualLayout>
          </c:layout>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title>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crossAx val="1839333680"/>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ca-ES"/>
    </a:p>
  </c:txPr>
  <c:printSettings>
    <c:headerFooter/>
    <c:pageMargins b="0.75" l="0.7" r="0.7" t="0.75" header="0.3" footer="0.3"/>
    <c:pageSetup/>
  </c:printSettings>
</c:chartSpace>
</file>

<file path=xl/charts/chart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ca-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294909992284296"/>
          <c:y val="7.4968706318475464E-2"/>
          <c:w val="0.85182963627392172"/>
          <c:h val="0.78037088076351435"/>
        </c:manualLayout>
      </c:layout>
      <c:barChart>
        <c:barDir val="col"/>
        <c:grouping val="clustered"/>
        <c:varyColors val="0"/>
        <c:ser>
          <c:idx val="0"/>
          <c:order val="0"/>
          <c:tx>
            <c:strRef>
              <c:f>'Introducció dades'!$J$1802</c:f>
              <c:strCache>
                <c:ptCount val="1"/>
                <c:pt idx="0">
                  <c:v>kWh/dia</c:v>
                </c:pt>
              </c:strCache>
            </c:strRef>
          </c:tx>
          <c:spPr>
            <a:solidFill>
              <a:schemeClr val="accent1"/>
            </a:solidFill>
            <a:ln>
              <a:noFill/>
            </a:ln>
            <a:effectLst/>
          </c:spPr>
          <c:invertIfNegative val="0"/>
          <c:cat>
            <c:multiLvlStrRef>
              <c:f>'Introducció dades'!$D$1803:$D$1816</c:f>
            </c:multiLvlStrRef>
          </c:cat>
          <c:val>
            <c:numRef>
              <c:f>'Introducció dades'!$J$1803:$J$1816</c:f>
            </c:numRef>
          </c:val>
          <c:extLst>
            <c:ext xmlns:c16="http://schemas.microsoft.com/office/drawing/2014/chart" uri="{C3380CC4-5D6E-409C-BE32-E72D297353CC}">
              <c16:uniqueId val="{00000000-C899-4D87-989C-42930BB2935E}"/>
            </c:ext>
          </c:extLst>
        </c:ser>
        <c:dLbls>
          <c:showLegendKey val="0"/>
          <c:showVal val="0"/>
          <c:showCatName val="0"/>
          <c:showSerName val="0"/>
          <c:showPercent val="0"/>
          <c:showBubbleSize val="0"/>
        </c:dLbls>
        <c:gapWidth val="219"/>
        <c:overlap val="-27"/>
        <c:axId val="1839333680"/>
        <c:axId val="1839336560"/>
      </c:barChart>
      <c:catAx>
        <c:axId val="1839333680"/>
        <c:scaling>
          <c:orientation val="minMax"/>
        </c:scaling>
        <c:delete val="0"/>
        <c:axPos val="b"/>
        <c:title>
          <c:tx>
            <c:rich>
              <a:bodyPr rot="0" spcFirstLastPara="1" vertOverflow="ellipsis" vert="horz" wrap="square" anchor="ctr" anchorCtr="1"/>
              <a:lstStyle/>
              <a:p>
                <a:pPr>
                  <a:defRPr sz="1100" b="0" i="0" u="none" strike="noStrike" kern="1200" baseline="0">
                    <a:solidFill>
                      <a:schemeClr val="tx1">
                        <a:lumMod val="65000"/>
                        <a:lumOff val="35000"/>
                      </a:schemeClr>
                    </a:solidFill>
                    <a:latin typeface="Neue Haas Grotesk Text Pro" panose="020B0504020202020204" pitchFamily="34" charset="0"/>
                    <a:ea typeface="+mn-ea"/>
                    <a:cs typeface="+mn-cs"/>
                  </a:defRPr>
                </a:pPr>
                <a:r>
                  <a:rPr lang="ca-ES" sz="1100">
                    <a:latin typeface="Neue Haas Grotesk Text Pro" panose="020B0504020202020204" pitchFamily="34" charset="0"/>
                  </a:rPr>
                  <a:t>Factura</a:t>
                </a:r>
              </a:p>
            </c:rich>
          </c:tx>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title>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crossAx val="1839336560"/>
        <c:crosses val="autoZero"/>
        <c:auto val="1"/>
        <c:lblAlgn val="ctr"/>
        <c:lblOffset val="100"/>
        <c:noMultiLvlLbl val="0"/>
      </c:catAx>
      <c:valAx>
        <c:axId val="183933656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Neue Haas Grotesk Text Pro" panose="020B0504020202020204" pitchFamily="34" charset="0"/>
                    <a:ea typeface="+mn-ea"/>
                    <a:cs typeface="+mn-cs"/>
                  </a:defRPr>
                </a:pPr>
                <a:r>
                  <a:rPr lang="ca-ES" sz="1200">
                    <a:latin typeface="Neue Haas Grotesk Text Pro" panose="020B0504020202020204" pitchFamily="34" charset="0"/>
                  </a:rPr>
                  <a:t>kWh/dia</a:t>
                </a:r>
              </a:p>
            </c:rich>
          </c:tx>
          <c:layout>
            <c:manualLayout>
              <c:xMode val="edge"/>
              <c:yMode val="edge"/>
              <c:x val="2.1747807536461574E-2"/>
              <c:y val="0.35351975126559571"/>
            </c:manualLayout>
          </c:layout>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title>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crossAx val="1839333680"/>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ca-ES"/>
    </a:p>
  </c:txPr>
  <c:printSettings>
    <c:headerFooter/>
    <c:pageMargins b="0.75" l="0.7" r="0.7" t="0.75" header="0.3" footer="0.3"/>
    <c:pageSetup/>
  </c:printSettings>
</c:chartSpace>
</file>

<file path=xl/charts/chart6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ca-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294909992284296"/>
          <c:y val="7.4968706318475464E-2"/>
          <c:w val="0.85182963627392172"/>
          <c:h val="0.78037088076351435"/>
        </c:manualLayout>
      </c:layout>
      <c:barChart>
        <c:barDir val="col"/>
        <c:grouping val="clustered"/>
        <c:varyColors val="0"/>
        <c:ser>
          <c:idx val="0"/>
          <c:order val="0"/>
          <c:tx>
            <c:strRef>
              <c:f>'Introducció dades'!$J$1830</c:f>
              <c:strCache>
                <c:ptCount val="1"/>
                <c:pt idx="0">
                  <c:v>kWh/dia</c:v>
                </c:pt>
              </c:strCache>
            </c:strRef>
          </c:tx>
          <c:spPr>
            <a:solidFill>
              <a:schemeClr val="accent1"/>
            </a:solidFill>
            <a:ln>
              <a:noFill/>
            </a:ln>
            <a:effectLst/>
          </c:spPr>
          <c:invertIfNegative val="0"/>
          <c:cat>
            <c:multiLvlStrRef>
              <c:f>'Introducció dades'!$D$1831:$D$1844</c:f>
            </c:multiLvlStrRef>
          </c:cat>
          <c:val>
            <c:numRef>
              <c:f>'Introducció dades'!$J$1831:$J$1844</c:f>
            </c:numRef>
          </c:val>
          <c:extLst>
            <c:ext xmlns:c16="http://schemas.microsoft.com/office/drawing/2014/chart" uri="{C3380CC4-5D6E-409C-BE32-E72D297353CC}">
              <c16:uniqueId val="{00000000-7AF4-4D37-8C97-6C2F2BE452CB}"/>
            </c:ext>
          </c:extLst>
        </c:ser>
        <c:dLbls>
          <c:showLegendKey val="0"/>
          <c:showVal val="0"/>
          <c:showCatName val="0"/>
          <c:showSerName val="0"/>
          <c:showPercent val="0"/>
          <c:showBubbleSize val="0"/>
        </c:dLbls>
        <c:gapWidth val="219"/>
        <c:overlap val="-27"/>
        <c:axId val="1839333680"/>
        <c:axId val="1839336560"/>
      </c:barChart>
      <c:catAx>
        <c:axId val="1839333680"/>
        <c:scaling>
          <c:orientation val="minMax"/>
        </c:scaling>
        <c:delete val="0"/>
        <c:axPos val="b"/>
        <c:title>
          <c:tx>
            <c:rich>
              <a:bodyPr rot="0" spcFirstLastPara="1" vertOverflow="ellipsis" vert="horz" wrap="square" anchor="ctr" anchorCtr="1"/>
              <a:lstStyle/>
              <a:p>
                <a:pPr>
                  <a:defRPr sz="1100" b="0" i="0" u="none" strike="noStrike" kern="1200" baseline="0">
                    <a:solidFill>
                      <a:schemeClr val="tx1">
                        <a:lumMod val="65000"/>
                        <a:lumOff val="35000"/>
                      </a:schemeClr>
                    </a:solidFill>
                    <a:latin typeface="Neue Haas Grotesk Text Pro" panose="020B0504020202020204" pitchFamily="34" charset="0"/>
                    <a:ea typeface="+mn-ea"/>
                    <a:cs typeface="+mn-cs"/>
                  </a:defRPr>
                </a:pPr>
                <a:r>
                  <a:rPr lang="ca-ES" sz="1100">
                    <a:latin typeface="Neue Haas Grotesk Text Pro" panose="020B0504020202020204" pitchFamily="34" charset="0"/>
                  </a:rPr>
                  <a:t>Factura</a:t>
                </a:r>
              </a:p>
            </c:rich>
          </c:tx>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title>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crossAx val="1839336560"/>
        <c:crosses val="autoZero"/>
        <c:auto val="1"/>
        <c:lblAlgn val="ctr"/>
        <c:lblOffset val="100"/>
        <c:noMultiLvlLbl val="0"/>
      </c:catAx>
      <c:valAx>
        <c:axId val="183933656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Neue Haas Grotesk Text Pro" panose="020B0504020202020204" pitchFamily="34" charset="0"/>
                    <a:ea typeface="+mn-ea"/>
                    <a:cs typeface="+mn-cs"/>
                  </a:defRPr>
                </a:pPr>
                <a:r>
                  <a:rPr lang="ca-ES" sz="1200">
                    <a:latin typeface="Neue Haas Grotesk Text Pro" panose="020B0504020202020204" pitchFamily="34" charset="0"/>
                  </a:rPr>
                  <a:t>kWh/dia</a:t>
                </a:r>
              </a:p>
            </c:rich>
          </c:tx>
          <c:layout>
            <c:manualLayout>
              <c:xMode val="edge"/>
              <c:yMode val="edge"/>
              <c:x val="2.1747807536461574E-2"/>
              <c:y val="0.35351975126559571"/>
            </c:manualLayout>
          </c:layout>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title>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crossAx val="1839333680"/>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ca-ES"/>
    </a:p>
  </c:txPr>
  <c:printSettings>
    <c:headerFooter/>
    <c:pageMargins b="0.75" l="0.7" r="0.7" t="0.75" header="0.3" footer="0.3"/>
    <c:pageSetup/>
  </c:printSettings>
</c:chartSpace>
</file>

<file path=xl/charts/chart6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ca-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294909992284296"/>
          <c:y val="7.4968706318475464E-2"/>
          <c:w val="0.85182963627392172"/>
          <c:h val="0.78037088076351435"/>
        </c:manualLayout>
      </c:layout>
      <c:barChart>
        <c:barDir val="col"/>
        <c:grouping val="clustered"/>
        <c:varyColors val="0"/>
        <c:ser>
          <c:idx val="0"/>
          <c:order val="0"/>
          <c:tx>
            <c:strRef>
              <c:f>'Introducció dades'!$J$1858</c:f>
              <c:strCache>
                <c:ptCount val="1"/>
                <c:pt idx="0">
                  <c:v>kWh/dia</c:v>
                </c:pt>
              </c:strCache>
            </c:strRef>
          </c:tx>
          <c:spPr>
            <a:solidFill>
              <a:schemeClr val="accent1"/>
            </a:solidFill>
            <a:ln>
              <a:noFill/>
            </a:ln>
            <a:effectLst/>
          </c:spPr>
          <c:invertIfNegative val="0"/>
          <c:cat>
            <c:multiLvlStrRef>
              <c:f>'Introducció dades'!$D$1859:$D$1872</c:f>
            </c:multiLvlStrRef>
          </c:cat>
          <c:val>
            <c:numRef>
              <c:f>'Introducció dades'!$J$1859:$J$1872</c:f>
            </c:numRef>
          </c:val>
          <c:extLst>
            <c:ext xmlns:c16="http://schemas.microsoft.com/office/drawing/2014/chart" uri="{C3380CC4-5D6E-409C-BE32-E72D297353CC}">
              <c16:uniqueId val="{00000000-92ED-4919-A888-09C5DB63312F}"/>
            </c:ext>
          </c:extLst>
        </c:ser>
        <c:dLbls>
          <c:showLegendKey val="0"/>
          <c:showVal val="0"/>
          <c:showCatName val="0"/>
          <c:showSerName val="0"/>
          <c:showPercent val="0"/>
          <c:showBubbleSize val="0"/>
        </c:dLbls>
        <c:gapWidth val="219"/>
        <c:overlap val="-27"/>
        <c:axId val="1839333680"/>
        <c:axId val="1839336560"/>
      </c:barChart>
      <c:catAx>
        <c:axId val="1839333680"/>
        <c:scaling>
          <c:orientation val="minMax"/>
        </c:scaling>
        <c:delete val="0"/>
        <c:axPos val="b"/>
        <c:title>
          <c:tx>
            <c:rich>
              <a:bodyPr rot="0" spcFirstLastPara="1" vertOverflow="ellipsis" vert="horz" wrap="square" anchor="ctr" anchorCtr="1"/>
              <a:lstStyle/>
              <a:p>
                <a:pPr>
                  <a:defRPr sz="1100" b="0" i="0" u="none" strike="noStrike" kern="1200" baseline="0">
                    <a:solidFill>
                      <a:schemeClr val="tx1">
                        <a:lumMod val="65000"/>
                        <a:lumOff val="35000"/>
                      </a:schemeClr>
                    </a:solidFill>
                    <a:latin typeface="Neue Haas Grotesk Text Pro" panose="020B0504020202020204" pitchFamily="34" charset="0"/>
                    <a:ea typeface="+mn-ea"/>
                    <a:cs typeface="+mn-cs"/>
                  </a:defRPr>
                </a:pPr>
                <a:r>
                  <a:rPr lang="ca-ES" sz="1100">
                    <a:latin typeface="Neue Haas Grotesk Text Pro" panose="020B0504020202020204" pitchFamily="34" charset="0"/>
                  </a:rPr>
                  <a:t>Factura</a:t>
                </a:r>
              </a:p>
            </c:rich>
          </c:tx>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title>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crossAx val="1839336560"/>
        <c:crosses val="autoZero"/>
        <c:auto val="1"/>
        <c:lblAlgn val="ctr"/>
        <c:lblOffset val="100"/>
        <c:noMultiLvlLbl val="0"/>
      </c:catAx>
      <c:valAx>
        <c:axId val="183933656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Neue Haas Grotesk Text Pro" panose="020B0504020202020204" pitchFamily="34" charset="0"/>
                    <a:ea typeface="+mn-ea"/>
                    <a:cs typeface="+mn-cs"/>
                  </a:defRPr>
                </a:pPr>
                <a:r>
                  <a:rPr lang="ca-ES" sz="1200">
                    <a:latin typeface="Neue Haas Grotesk Text Pro" panose="020B0504020202020204" pitchFamily="34" charset="0"/>
                  </a:rPr>
                  <a:t>kWh/dia</a:t>
                </a:r>
              </a:p>
            </c:rich>
          </c:tx>
          <c:layout>
            <c:manualLayout>
              <c:xMode val="edge"/>
              <c:yMode val="edge"/>
              <c:x val="2.1747807536461574E-2"/>
              <c:y val="0.35351975126559571"/>
            </c:manualLayout>
          </c:layout>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title>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crossAx val="1839333680"/>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ca-ES"/>
    </a:p>
  </c:txPr>
  <c:printSettings>
    <c:headerFooter/>
    <c:pageMargins b="0.75" l="0.7" r="0.7" t="0.75" header="0.3" footer="0.3"/>
    <c:pageSetup/>
  </c:printSettings>
</c:chartSpace>
</file>

<file path=xl/charts/chart6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ca-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294909992284296"/>
          <c:y val="7.4968706318475464E-2"/>
          <c:w val="0.85182963627392172"/>
          <c:h val="0.78037088076351435"/>
        </c:manualLayout>
      </c:layout>
      <c:barChart>
        <c:barDir val="col"/>
        <c:grouping val="clustered"/>
        <c:varyColors val="0"/>
        <c:ser>
          <c:idx val="0"/>
          <c:order val="0"/>
          <c:tx>
            <c:strRef>
              <c:f>'Introducció dades'!$I$1890</c:f>
              <c:strCache>
                <c:ptCount val="1"/>
                <c:pt idx="0">
                  <c:v>kWh/dia</c:v>
                </c:pt>
              </c:strCache>
            </c:strRef>
          </c:tx>
          <c:spPr>
            <a:solidFill>
              <a:schemeClr val="accent1"/>
            </a:solidFill>
            <a:ln>
              <a:noFill/>
            </a:ln>
            <a:effectLst/>
          </c:spPr>
          <c:invertIfNegative val="0"/>
          <c:cat>
            <c:multiLvlStrRef>
              <c:f>'Introducció dades'!$D$1891:$D$1904</c:f>
            </c:multiLvlStrRef>
          </c:cat>
          <c:val>
            <c:numRef>
              <c:f>'Introducció dades'!$I$1891:$I$1904</c:f>
            </c:numRef>
          </c:val>
          <c:extLst>
            <c:ext xmlns:c16="http://schemas.microsoft.com/office/drawing/2014/chart" uri="{C3380CC4-5D6E-409C-BE32-E72D297353CC}">
              <c16:uniqueId val="{00000000-AB7C-4BAE-825A-B088B2FA1B92}"/>
            </c:ext>
          </c:extLst>
        </c:ser>
        <c:dLbls>
          <c:showLegendKey val="0"/>
          <c:showVal val="0"/>
          <c:showCatName val="0"/>
          <c:showSerName val="0"/>
          <c:showPercent val="0"/>
          <c:showBubbleSize val="0"/>
        </c:dLbls>
        <c:gapWidth val="219"/>
        <c:overlap val="-27"/>
        <c:axId val="1839333680"/>
        <c:axId val="1839336560"/>
      </c:barChart>
      <c:catAx>
        <c:axId val="1839333680"/>
        <c:scaling>
          <c:orientation val="minMax"/>
        </c:scaling>
        <c:delete val="0"/>
        <c:axPos val="b"/>
        <c:title>
          <c:tx>
            <c:rich>
              <a:bodyPr rot="0" spcFirstLastPara="1" vertOverflow="ellipsis" vert="horz" wrap="square" anchor="ctr" anchorCtr="1"/>
              <a:lstStyle/>
              <a:p>
                <a:pPr>
                  <a:defRPr sz="1100" b="0" i="0" u="none" strike="noStrike" kern="1200" baseline="0">
                    <a:solidFill>
                      <a:schemeClr val="tx1">
                        <a:lumMod val="65000"/>
                        <a:lumOff val="35000"/>
                      </a:schemeClr>
                    </a:solidFill>
                    <a:latin typeface="Neue Haas Grotesk Text Pro" panose="020B0504020202020204" pitchFamily="34" charset="0"/>
                    <a:ea typeface="+mn-ea"/>
                    <a:cs typeface="+mn-cs"/>
                  </a:defRPr>
                </a:pPr>
                <a:r>
                  <a:rPr lang="ca-ES" sz="1100">
                    <a:latin typeface="Neue Haas Grotesk Text Pro" panose="020B0504020202020204" pitchFamily="34" charset="0"/>
                  </a:rPr>
                  <a:t>Factura</a:t>
                </a:r>
              </a:p>
            </c:rich>
          </c:tx>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title>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crossAx val="1839336560"/>
        <c:crosses val="autoZero"/>
        <c:auto val="1"/>
        <c:lblAlgn val="ctr"/>
        <c:lblOffset val="100"/>
        <c:noMultiLvlLbl val="0"/>
      </c:catAx>
      <c:valAx>
        <c:axId val="183933656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Neue Haas Grotesk Text Pro" panose="020B0504020202020204" pitchFamily="34" charset="0"/>
                    <a:ea typeface="+mn-ea"/>
                    <a:cs typeface="+mn-cs"/>
                  </a:defRPr>
                </a:pPr>
                <a:r>
                  <a:rPr lang="ca-ES" sz="1200">
                    <a:latin typeface="Neue Haas Grotesk Text Pro" panose="020B0504020202020204" pitchFamily="34" charset="0"/>
                  </a:rPr>
                  <a:t>kWh/dia</a:t>
                </a:r>
              </a:p>
            </c:rich>
          </c:tx>
          <c:layout>
            <c:manualLayout>
              <c:xMode val="edge"/>
              <c:yMode val="edge"/>
              <c:x val="2.1747807536461574E-2"/>
              <c:y val="0.35351975126559571"/>
            </c:manualLayout>
          </c:layout>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title>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crossAx val="1839333680"/>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ca-ES"/>
    </a:p>
  </c:txPr>
  <c:printSettings>
    <c:headerFooter/>
    <c:pageMargins b="0.75" l="0.7" r="0.7" t="0.75" header="0.3" footer="0.3"/>
    <c:pageSetup/>
  </c:printSettings>
</c:chartSpace>
</file>

<file path=xl/charts/chart6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ca-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294909992284296"/>
          <c:y val="7.4968706318475464E-2"/>
          <c:w val="0.85182963627392172"/>
          <c:h val="0.78037088076351435"/>
        </c:manualLayout>
      </c:layout>
      <c:barChart>
        <c:barDir val="col"/>
        <c:grouping val="clustered"/>
        <c:varyColors val="0"/>
        <c:ser>
          <c:idx val="0"/>
          <c:order val="0"/>
          <c:tx>
            <c:strRef>
              <c:f>'Introducció dades'!$J$1918</c:f>
              <c:strCache>
                <c:ptCount val="1"/>
                <c:pt idx="0">
                  <c:v>kWh/dia</c:v>
                </c:pt>
              </c:strCache>
            </c:strRef>
          </c:tx>
          <c:spPr>
            <a:solidFill>
              <a:schemeClr val="accent1"/>
            </a:solidFill>
            <a:ln>
              <a:noFill/>
            </a:ln>
            <a:effectLst/>
          </c:spPr>
          <c:invertIfNegative val="0"/>
          <c:cat>
            <c:multiLvlStrRef>
              <c:f>'Introducció dades'!$D$1919:$D$1932</c:f>
            </c:multiLvlStrRef>
          </c:cat>
          <c:val>
            <c:numRef>
              <c:f>'Introducció dades'!$J$1919:$J$1932</c:f>
            </c:numRef>
          </c:val>
          <c:extLst>
            <c:ext xmlns:c16="http://schemas.microsoft.com/office/drawing/2014/chart" uri="{C3380CC4-5D6E-409C-BE32-E72D297353CC}">
              <c16:uniqueId val="{00000000-4232-4033-9908-677E55EB2D4C}"/>
            </c:ext>
          </c:extLst>
        </c:ser>
        <c:dLbls>
          <c:showLegendKey val="0"/>
          <c:showVal val="0"/>
          <c:showCatName val="0"/>
          <c:showSerName val="0"/>
          <c:showPercent val="0"/>
          <c:showBubbleSize val="0"/>
        </c:dLbls>
        <c:gapWidth val="219"/>
        <c:overlap val="-27"/>
        <c:axId val="1839333680"/>
        <c:axId val="1839336560"/>
      </c:barChart>
      <c:catAx>
        <c:axId val="1839333680"/>
        <c:scaling>
          <c:orientation val="minMax"/>
        </c:scaling>
        <c:delete val="0"/>
        <c:axPos val="b"/>
        <c:title>
          <c:tx>
            <c:rich>
              <a:bodyPr rot="0" spcFirstLastPara="1" vertOverflow="ellipsis" vert="horz" wrap="square" anchor="ctr" anchorCtr="1"/>
              <a:lstStyle/>
              <a:p>
                <a:pPr>
                  <a:defRPr sz="1100" b="0" i="0" u="none" strike="noStrike" kern="1200" baseline="0">
                    <a:solidFill>
                      <a:schemeClr val="tx1">
                        <a:lumMod val="65000"/>
                        <a:lumOff val="35000"/>
                      </a:schemeClr>
                    </a:solidFill>
                    <a:latin typeface="Neue Haas Grotesk Text Pro" panose="020B0504020202020204" pitchFamily="34" charset="0"/>
                    <a:ea typeface="+mn-ea"/>
                    <a:cs typeface="+mn-cs"/>
                  </a:defRPr>
                </a:pPr>
                <a:r>
                  <a:rPr lang="ca-ES" sz="1100">
                    <a:latin typeface="Neue Haas Grotesk Text Pro" panose="020B0504020202020204" pitchFamily="34" charset="0"/>
                  </a:rPr>
                  <a:t>Factura</a:t>
                </a:r>
              </a:p>
            </c:rich>
          </c:tx>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title>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crossAx val="1839336560"/>
        <c:crosses val="autoZero"/>
        <c:auto val="1"/>
        <c:lblAlgn val="ctr"/>
        <c:lblOffset val="100"/>
        <c:noMultiLvlLbl val="0"/>
      </c:catAx>
      <c:valAx>
        <c:axId val="183933656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Neue Haas Grotesk Text Pro" panose="020B0504020202020204" pitchFamily="34" charset="0"/>
                    <a:ea typeface="+mn-ea"/>
                    <a:cs typeface="+mn-cs"/>
                  </a:defRPr>
                </a:pPr>
                <a:r>
                  <a:rPr lang="ca-ES" sz="1200">
                    <a:latin typeface="Neue Haas Grotesk Text Pro" panose="020B0504020202020204" pitchFamily="34" charset="0"/>
                  </a:rPr>
                  <a:t>kWh/dia</a:t>
                </a:r>
              </a:p>
            </c:rich>
          </c:tx>
          <c:layout>
            <c:manualLayout>
              <c:xMode val="edge"/>
              <c:yMode val="edge"/>
              <c:x val="2.1747807536461574E-2"/>
              <c:y val="0.35351975126559571"/>
            </c:manualLayout>
          </c:layout>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title>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crossAx val="1839333680"/>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ca-ES"/>
    </a:p>
  </c:txPr>
  <c:printSettings>
    <c:headerFooter/>
    <c:pageMargins b="0.75" l="0.7" r="0.7" t="0.75" header="0.3" footer="0.3"/>
    <c:pageSetup/>
  </c:printSettings>
</c:chartSpace>
</file>

<file path=xl/charts/chart6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ca-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294909992284296"/>
          <c:y val="7.4968706318475464E-2"/>
          <c:w val="0.85182963627392172"/>
          <c:h val="0.78037088076351435"/>
        </c:manualLayout>
      </c:layout>
      <c:barChart>
        <c:barDir val="col"/>
        <c:grouping val="clustered"/>
        <c:varyColors val="0"/>
        <c:ser>
          <c:idx val="0"/>
          <c:order val="0"/>
          <c:tx>
            <c:strRef>
              <c:f>'Introducció dades'!$J$1946</c:f>
              <c:strCache>
                <c:ptCount val="1"/>
                <c:pt idx="0">
                  <c:v>kWh/dia</c:v>
                </c:pt>
              </c:strCache>
            </c:strRef>
          </c:tx>
          <c:spPr>
            <a:solidFill>
              <a:schemeClr val="accent1"/>
            </a:solidFill>
            <a:ln>
              <a:noFill/>
            </a:ln>
            <a:effectLst/>
          </c:spPr>
          <c:invertIfNegative val="0"/>
          <c:cat>
            <c:multiLvlStrRef>
              <c:f>'Introducció dades'!$D$1947:$D$1960</c:f>
            </c:multiLvlStrRef>
          </c:cat>
          <c:val>
            <c:numRef>
              <c:f>'Introducció dades'!$J$1947:$J$1960</c:f>
            </c:numRef>
          </c:val>
          <c:extLst>
            <c:ext xmlns:c16="http://schemas.microsoft.com/office/drawing/2014/chart" uri="{C3380CC4-5D6E-409C-BE32-E72D297353CC}">
              <c16:uniqueId val="{00000000-9252-46DB-A0BB-6ED7991D074E}"/>
            </c:ext>
          </c:extLst>
        </c:ser>
        <c:dLbls>
          <c:showLegendKey val="0"/>
          <c:showVal val="0"/>
          <c:showCatName val="0"/>
          <c:showSerName val="0"/>
          <c:showPercent val="0"/>
          <c:showBubbleSize val="0"/>
        </c:dLbls>
        <c:gapWidth val="219"/>
        <c:overlap val="-27"/>
        <c:axId val="1839333680"/>
        <c:axId val="1839336560"/>
      </c:barChart>
      <c:catAx>
        <c:axId val="1839333680"/>
        <c:scaling>
          <c:orientation val="minMax"/>
        </c:scaling>
        <c:delete val="0"/>
        <c:axPos val="b"/>
        <c:title>
          <c:tx>
            <c:rich>
              <a:bodyPr rot="0" spcFirstLastPara="1" vertOverflow="ellipsis" vert="horz" wrap="square" anchor="ctr" anchorCtr="1"/>
              <a:lstStyle/>
              <a:p>
                <a:pPr>
                  <a:defRPr sz="1100" b="0" i="0" u="none" strike="noStrike" kern="1200" baseline="0">
                    <a:solidFill>
                      <a:schemeClr val="tx1">
                        <a:lumMod val="65000"/>
                        <a:lumOff val="35000"/>
                      </a:schemeClr>
                    </a:solidFill>
                    <a:latin typeface="Neue Haas Grotesk Text Pro" panose="020B0504020202020204" pitchFamily="34" charset="0"/>
                    <a:ea typeface="+mn-ea"/>
                    <a:cs typeface="+mn-cs"/>
                  </a:defRPr>
                </a:pPr>
                <a:r>
                  <a:rPr lang="ca-ES" sz="1100">
                    <a:latin typeface="Neue Haas Grotesk Text Pro" panose="020B0504020202020204" pitchFamily="34" charset="0"/>
                  </a:rPr>
                  <a:t>Factura</a:t>
                </a:r>
              </a:p>
            </c:rich>
          </c:tx>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title>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crossAx val="1839336560"/>
        <c:crosses val="autoZero"/>
        <c:auto val="1"/>
        <c:lblAlgn val="ctr"/>
        <c:lblOffset val="100"/>
        <c:noMultiLvlLbl val="0"/>
      </c:catAx>
      <c:valAx>
        <c:axId val="183933656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Neue Haas Grotesk Text Pro" panose="020B0504020202020204" pitchFamily="34" charset="0"/>
                    <a:ea typeface="+mn-ea"/>
                    <a:cs typeface="+mn-cs"/>
                  </a:defRPr>
                </a:pPr>
                <a:r>
                  <a:rPr lang="ca-ES" sz="1200">
                    <a:latin typeface="Neue Haas Grotesk Text Pro" panose="020B0504020202020204" pitchFamily="34" charset="0"/>
                  </a:rPr>
                  <a:t>kWh/dia</a:t>
                </a:r>
              </a:p>
            </c:rich>
          </c:tx>
          <c:layout>
            <c:manualLayout>
              <c:xMode val="edge"/>
              <c:yMode val="edge"/>
              <c:x val="2.1747807536461574E-2"/>
              <c:y val="0.35351975126559571"/>
            </c:manualLayout>
          </c:layout>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title>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crossAx val="1839333680"/>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ca-ES"/>
    </a:p>
  </c:txPr>
  <c:printSettings>
    <c:headerFooter/>
    <c:pageMargins b="0.75" l="0.7" r="0.7" t="0.75" header="0.3" footer="0.3"/>
    <c:pageSetup/>
  </c:printSettings>
</c:chartSpace>
</file>

<file path=xl/charts/chart6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ca-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294909992284296"/>
          <c:y val="7.4968706318475464E-2"/>
          <c:w val="0.85182963627392172"/>
          <c:h val="0.78037088076351435"/>
        </c:manualLayout>
      </c:layout>
      <c:barChart>
        <c:barDir val="col"/>
        <c:grouping val="clustered"/>
        <c:varyColors val="0"/>
        <c:ser>
          <c:idx val="0"/>
          <c:order val="0"/>
          <c:tx>
            <c:strRef>
              <c:f>'Introducció dades'!$J$1974</c:f>
              <c:strCache>
                <c:ptCount val="1"/>
                <c:pt idx="0">
                  <c:v>kWh/dia</c:v>
                </c:pt>
              </c:strCache>
            </c:strRef>
          </c:tx>
          <c:spPr>
            <a:solidFill>
              <a:schemeClr val="accent1"/>
            </a:solidFill>
            <a:ln>
              <a:noFill/>
            </a:ln>
            <a:effectLst/>
          </c:spPr>
          <c:invertIfNegative val="0"/>
          <c:cat>
            <c:multiLvlStrRef>
              <c:f>'Introducció dades'!$D$1975:$D$1988</c:f>
            </c:multiLvlStrRef>
          </c:cat>
          <c:val>
            <c:numRef>
              <c:f>'Introducció dades'!$J$1975:$J$1988</c:f>
            </c:numRef>
          </c:val>
          <c:extLst>
            <c:ext xmlns:c16="http://schemas.microsoft.com/office/drawing/2014/chart" uri="{C3380CC4-5D6E-409C-BE32-E72D297353CC}">
              <c16:uniqueId val="{00000000-6DA2-4237-A13C-98BBF1DB77F7}"/>
            </c:ext>
          </c:extLst>
        </c:ser>
        <c:dLbls>
          <c:showLegendKey val="0"/>
          <c:showVal val="0"/>
          <c:showCatName val="0"/>
          <c:showSerName val="0"/>
          <c:showPercent val="0"/>
          <c:showBubbleSize val="0"/>
        </c:dLbls>
        <c:gapWidth val="219"/>
        <c:overlap val="-27"/>
        <c:axId val="1839333680"/>
        <c:axId val="1839336560"/>
      </c:barChart>
      <c:catAx>
        <c:axId val="1839333680"/>
        <c:scaling>
          <c:orientation val="minMax"/>
        </c:scaling>
        <c:delete val="0"/>
        <c:axPos val="b"/>
        <c:title>
          <c:tx>
            <c:rich>
              <a:bodyPr rot="0" spcFirstLastPara="1" vertOverflow="ellipsis" vert="horz" wrap="square" anchor="ctr" anchorCtr="1"/>
              <a:lstStyle/>
              <a:p>
                <a:pPr>
                  <a:defRPr sz="1100" b="0" i="0" u="none" strike="noStrike" kern="1200" baseline="0">
                    <a:solidFill>
                      <a:schemeClr val="tx1">
                        <a:lumMod val="65000"/>
                        <a:lumOff val="35000"/>
                      </a:schemeClr>
                    </a:solidFill>
                    <a:latin typeface="Neue Haas Grotesk Text Pro" panose="020B0504020202020204" pitchFamily="34" charset="0"/>
                    <a:ea typeface="+mn-ea"/>
                    <a:cs typeface="+mn-cs"/>
                  </a:defRPr>
                </a:pPr>
                <a:r>
                  <a:rPr lang="ca-ES" sz="1100">
                    <a:latin typeface="Neue Haas Grotesk Text Pro" panose="020B0504020202020204" pitchFamily="34" charset="0"/>
                  </a:rPr>
                  <a:t>Factura</a:t>
                </a:r>
              </a:p>
            </c:rich>
          </c:tx>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title>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crossAx val="1839336560"/>
        <c:crosses val="autoZero"/>
        <c:auto val="1"/>
        <c:lblAlgn val="ctr"/>
        <c:lblOffset val="100"/>
        <c:noMultiLvlLbl val="0"/>
      </c:catAx>
      <c:valAx>
        <c:axId val="183933656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Neue Haas Grotesk Text Pro" panose="020B0504020202020204" pitchFamily="34" charset="0"/>
                    <a:ea typeface="+mn-ea"/>
                    <a:cs typeface="+mn-cs"/>
                  </a:defRPr>
                </a:pPr>
                <a:r>
                  <a:rPr lang="ca-ES" sz="1200">
                    <a:latin typeface="Neue Haas Grotesk Text Pro" panose="020B0504020202020204" pitchFamily="34" charset="0"/>
                  </a:rPr>
                  <a:t>kWh/dia</a:t>
                </a:r>
              </a:p>
            </c:rich>
          </c:tx>
          <c:layout>
            <c:manualLayout>
              <c:xMode val="edge"/>
              <c:yMode val="edge"/>
              <c:x val="2.1747807536461574E-2"/>
              <c:y val="0.35351975126559571"/>
            </c:manualLayout>
          </c:layout>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title>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crossAx val="1839333680"/>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ca-E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ca-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2020955200554695"/>
          <c:y val="7.496882278243143E-2"/>
          <c:w val="0.85182963627392172"/>
          <c:h val="0.78037088076351435"/>
        </c:manualLayout>
      </c:layout>
      <c:barChart>
        <c:barDir val="col"/>
        <c:grouping val="clustered"/>
        <c:varyColors val="0"/>
        <c:ser>
          <c:idx val="0"/>
          <c:order val="0"/>
          <c:tx>
            <c:strRef>
              <c:f>'Introducció dades'!$J$190</c:f>
              <c:strCache>
                <c:ptCount val="1"/>
                <c:pt idx="0">
                  <c:v>kWh/dia</c:v>
                </c:pt>
              </c:strCache>
            </c:strRef>
          </c:tx>
          <c:spPr>
            <a:solidFill>
              <a:schemeClr val="accent1"/>
            </a:solidFill>
            <a:ln>
              <a:noFill/>
            </a:ln>
            <a:effectLst/>
          </c:spPr>
          <c:invertIfNegative val="0"/>
          <c:cat>
            <c:multiLvlStrRef>
              <c:f>'Introducció dades'!$D$191:$D$204</c:f>
            </c:multiLvlStrRef>
          </c:cat>
          <c:val>
            <c:numRef>
              <c:f>'Introducció dades'!$J$191:$J$204</c:f>
            </c:numRef>
          </c:val>
          <c:extLst>
            <c:ext xmlns:c16="http://schemas.microsoft.com/office/drawing/2014/chart" uri="{C3380CC4-5D6E-409C-BE32-E72D297353CC}">
              <c16:uniqueId val="{00000000-110F-42C8-9A8C-DEE0B63018F9}"/>
            </c:ext>
          </c:extLst>
        </c:ser>
        <c:dLbls>
          <c:showLegendKey val="0"/>
          <c:showVal val="0"/>
          <c:showCatName val="0"/>
          <c:showSerName val="0"/>
          <c:showPercent val="0"/>
          <c:showBubbleSize val="0"/>
        </c:dLbls>
        <c:gapWidth val="219"/>
        <c:overlap val="-27"/>
        <c:axId val="1839333680"/>
        <c:axId val="1839336560"/>
      </c:barChart>
      <c:catAx>
        <c:axId val="1839333680"/>
        <c:scaling>
          <c:orientation val="minMax"/>
        </c:scaling>
        <c:delete val="0"/>
        <c:axPos val="b"/>
        <c:title>
          <c:tx>
            <c:rich>
              <a:bodyPr rot="0" spcFirstLastPara="1" vertOverflow="ellipsis" vert="horz" wrap="square" anchor="ctr" anchorCtr="1"/>
              <a:lstStyle/>
              <a:p>
                <a:pPr>
                  <a:defRPr sz="1100" b="0" i="0" u="none" strike="noStrike" kern="1200" baseline="0">
                    <a:solidFill>
                      <a:schemeClr val="tx1">
                        <a:lumMod val="65000"/>
                        <a:lumOff val="35000"/>
                      </a:schemeClr>
                    </a:solidFill>
                    <a:latin typeface="Neue Haas Grotesk Text Pro" panose="020B0504020202020204" pitchFamily="34" charset="0"/>
                    <a:ea typeface="+mn-ea"/>
                    <a:cs typeface="+mn-cs"/>
                  </a:defRPr>
                </a:pPr>
                <a:r>
                  <a:rPr lang="ca-ES" sz="1100">
                    <a:latin typeface="Neue Haas Grotesk Text Pro" panose="020B0504020202020204" pitchFamily="34" charset="0"/>
                  </a:rPr>
                  <a:t>Factura</a:t>
                </a:r>
              </a:p>
            </c:rich>
          </c:tx>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title>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crossAx val="1839336560"/>
        <c:crosses val="autoZero"/>
        <c:auto val="1"/>
        <c:lblAlgn val="ctr"/>
        <c:lblOffset val="100"/>
        <c:noMultiLvlLbl val="0"/>
      </c:catAx>
      <c:valAx>
        <c:axId val="183933656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Neue Haas Grotesk Text Pro" panose="020B0504020202020204" pitchFamily="34" charset="0"/>
                    <a:ea typeface="+mn-ea"/>
                    <a:cs typeface="+mn-cs"/>
                  </a:defRPr>
                </a:pPr>
                <a:r>
                  <a:rPr lang="ca-ES" sz="1200">
                    <a:latin typeface="Neue Haas Grotesk Text Pro" panose="020B0504020202020204" pitchFamily="34" charset="0"/>
                  </a:rPr>
                  <a:t>kWh/dia</a:t>
                </a:r>
              </a:p>
            </c:rich>
          </c:tx>
          <c:layout>
            <c:manualLayout>
              <c:xMode val="edge"/>
              <c:yMode val="edge"/>
              <c:x val="2.1747807536461574E-2"/>
              <c:y val="0.35351975126559571"/>
            </c:manualLayout>
          </c:layout>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title>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crossAx val="1839333680"/>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ca-ES"/>
    </a:p>
  </c:txPr>
  <c:printSettings>
    <c:headerFooter/>
    <c:pageMargins b="0.75" l="0.7" r="0.7" t="0.75" header="0.3" footer="0.3"/>
    <c:pageSetup/>
  </c:printSettings>
</c:chartSpace>
</file>

<file path=xl/charts/chart7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ca-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294909992284296"/>
          <c:y val="7.4968706318475464E-2"/>
          <c:w val="0.85182963627392172"/>
          <c:h val="0.78037088076351435"/>
        </c:manualLayout>
      </c:layout>
      <c:barChart>
        <c:barDir val="col"/>
        <c:grouping val="clustered"/>
        <c:varyColors val="0"/>
        <c:ser>
          <c:idx val="0"/>
          <c:order val="0"/>
          <c:tx>
            <c:strRef>
              <c:f>'Introducció dades'!$J$2002</c:f>
              <c:strCache>
                <c:ptCount val="1"/>
                <c:pt idx="0">
                  <c:v>kWh/dia</c:v>
                </c:pt>
              </c:strCache>
            </c:strRef>
          </c:tx>
          <c:spPr>
            <a:solidFill>
              <a:schemeClr val="accent1"/>
            </a:solidFill>
            <a:ln>
              <a:noFill/>
            </a:ln>
            <a:effectLst/>
          </c:spPr>
          <c:invertIfNegative val="0"/>
          <c:cat>
            <c:multiLvlStrRef>
              <c:f>'Introducció dades'!$D$2003:$D$2016</c:f>
            </c:multiLvlStrRef>
          </c:cat>
          <c:val>
            <c:numRef>
              <c:f>'Introducció dades'!$J$2003:$J$2016</c:f>
            </c:numRef>
          </c:val>
          <c:extLst>
            <c:ext xmlns:c16="http://schemas.microsoft.com/office/drawing/2014/chart" uri="{C3380CC4-5D6E-409C-BE32-E72D297353CC}">
              <c16:uniqueId val="{00000000-CE14-492C-9A16-EBC1FC1AC128}"/>
            </c:ext>
          </c:extLst>
        </c:ser>
        <c:dLbls>
          <c:showLegendKey val="0"/>
          <c:showVal val="0"/>
          <c:showCatName val="0"/>
          <c:showSerName val="0"/>
          <c:showPercent val="0"/>
          <c:showBubbleSize val="0"/>
        </c:dLbls>
        <c:gapWidth val="219"/>
        <c:overlap val="-27"/>
        <c:axId val="1839333680"/>
        <c:axId val="1839336560"/>
      </c:barChart>
      <c:catAx>
        <c:axId val="1839333680"/>
        <c:scaling>
          <c:orientation val="minMax"/>
        </c:scaling>
        <c:delete val="0"/>
        <c:axPos val="b"/>
        <c:title>
          <c:tx>
            <c:rich>
              <a:bodyPr rot="0" spcFirstLastPara="1" vertOverflow="ellipsis" vert="horz" wrap="square" anchor="ctr" anchorCtr="1"/>
              <a:lstStyle/>
              <a:p>
                <a:pPr>
                  <a:defRPr sz="1100" b="0" i="0" u="none" strike="noStrike" kern="1200" baseline="0">
                    <a:solidFill>
                      <a:schemeClr val="tx1">
                        <a:lumMod val="65000"/>
                        <a:lumOff val="35000"/>
                      </a:schemeClr>
                    </a:solidFill>
                    <a:latin typeface="Neue Haas Grotesk Text Pro" panose="020B0504020202020204" pitchFamily="34" charset="0"/>
                    <a:ea typeface="+mn-ea"/>
                    <a:cs typeface="+mn-cs"/>
                  </a:defRPr>
                </a:pPr>
                <a:r>
                  <a:rPr lang="ca-ES" sz="1100">
                    <a:latin typeface="Neue Haas Grotesk Text Pro" panose="020B0504020202020204" pitchFamily="34" charset="0"/>
                  </a:rPr>
                  <a:t>Factura</a:t>
                </a:r>
              </a:p>
            </c:rich>
          </c:tx>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title>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crossAx val="1839336560"/>
        <c:crosses val="autoZero"/>
        <c:auto val="1"/>
        <c:lblAlgn val="ctr"/>
        <c:lblOffset val="100"/>
        <c:noMultiLvlLbl val="0"/>
      </c:catAx>
      <c:valAx>
        <c:axId val="183933656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Neue Haas Grotesk Text Pro" panose="020B0504020202020204" pitchFamily="34" charset="0"/>
                    <a:ea typeface="+mn-ea"/>
                    <a:cs typeface="+mn-cs"/>
                  </a:defRPr>
                </a:pPr>
                <a:r>
                  <a:rPr lang="ca-ES" sz="1200">
                    <a:latin typeface="Neue Haas Grotesk Text Pro" panose="020B0504020202020204" pitchFamily="34" charset="0"/>
                  </a:rPr>
                  <a:t>kWh/dia</a:t>
                </a:r>
              </a:p>
            </c:rich>
          </c:tx>
          <c:layout>
            <c:manualLayout>
              <c:xMode val="edge"/>
              <c:yMode val="edge"/>
              <c:x val="2.1747807536461574E-2"/>
              <c:y val="0.35351975126559571"/>
            </c:manualLayout>
          </c:layout>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title>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crossAx val="1839333680"/>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ca-ES"/>
    </a:p>
  </c:txPr>
  <c:printSettings>
    <c:headerFooter/>
    <c:pageMargins b="0.75" l="0.7" r="0.7" t="0.75" header="0.3" footer="0.3"/>
    <c:pageSetup/>
  </c:printSettings>
</c:chartSpace>
</file>

<file path=xl/charts/chart7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ca-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294909992284296"/>
          <c:y val="7.4968706318475464E-2"/>
          <c:w val="0.85182963627392172"/>
          <c:h val="0.78037088076351435"/>
        </c:manualLayout>
      </c:layout>
      <c:barChart>
        <c:barDir val="col"/>
        <c:grouping val="clustered"/>
        <c:varyColors val="0"/>
        <c:ser>
          <c:idx val="0"/>
          <c:order val="0"/>
          <c:tx>
            <c:strRef>
              <c:f>'Introducció dades'!$I$2034</c:f>
              <c:strCache>
                <c:ptCount val="1"/>
                <c:pt idx="0">
                  <c:v>kWh/dia</c:v>
                </c:pt>
              </c:strCache>
            </c:strRef>
          </c:tx>
          <c:spPr>
            <a:solidFill>
              <a:schemeClr val="accent1"/>
            </a:solidFill>
            <a:ln>
              <a:noFill/>
            </a:ln>
            <a:effectLst/>
          </c:spPr>
          <c:invertIfNegative val="0"/>
          <c:cat>
            <c:multiLvlStrRef>
              <c:f>'Introducció dades'!$D$2035:$D$2048</c:f>
            </c:multiLvlStrRef>
          </c:cat>
          <c:val>
            <c:numRef>
              <c:f>'Introducció dades'!$I$2035:$I$2048</c:f>
            </c:numRef>
          </c:val>
          <c:extLst>
            <c:ext xmlns:c16="http://schemas.microsoft.com/office/drawing/2014/chart" uri="{C3380CC4-5D6E-409C-BE32-E72D297353CC}">
              <c16:uniqueId val="{00000000-FD1E-449E-AFFE-B80F32E68102}"/>
            </c:ext>
          </c:extLst>
        </c:ser>
        <c:dLbls>
          <c:showLegendKey val="0"/>
          <c:showVal val="0"/>
          <c:showCatName val="0"/>
          <c:showSerName val="0"/>
          <c:showPercent val="0"/>
          <c:showBubbleSize val="0"/>
        </c:dLbls>
        <c:gapWidth val="219"/>
        <c:overlap val="-27"/>
        <c:axId val="1839333680"/>
        <c:axId val="1839336560"/>
      </c:barChart>
      <c:catAx>
        <c:axId val="1839333680"/>
        <c:scaling>
          <c:orientation val="minMax"/>
        </c:scaling>
        <c:delete val="0"/>
        <c:axPos val="b"/>
        <c:title>
          <c:tx>
            <c:rich>
              <a:bodyPr rot="0" spcFirstLastPara="1" vertOverflow="ellipsis" vert="horz" wrap="square" anchor="ctr" anchorCtr="1"/>
              <a:lstStyle/>
              <a:p>
                <a:pPr>
                  <a:defRPr sz="1100" b="0" i="0" u="none" strike="noStrike" kern="1200" baseline="0">
                    <a:solidFill>
                      <a:schemeClr val="tx1">
                        <a:lumMod val="65000"/>
                        <a:lumOff val="35000"/>
                      </a:schemeClr>
                    </a:solidFill>
                    <a:latin typeface="Neue Haas Grotesk Text Pro" panose="020B0504020202020204" pitchFamily="34" charset="0"/>
                    <a:ea typeface="+mn-ea"/>
                    <a:cs typeface="+mn-cs"/>
                  </a:defRPr>
                </a:pPr>
                <a:r>
                  <a:rPr lang="ca-ES" sz="1100">
                    <a:latin typeface="Neue Haas Grotesk Text Pro" panose="020B0504020202020204" pitchFamily="34" charset="0"/>
                  </a:rPr>
                  <a:t>Factura</a:t>
                </a:r>
              </a:p>
            </c:rich>
          </c:tx>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title>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crossAx val="1839336560"/>
        <c:crosses val="autoZero"/>
        <c:auto val="1"/>
        <c:lblAlgn val="ctr"/>
        <c:lblOffset val="100"/>
        <c:noMultiLvlLbl val="0"/>
      </c:catAx>
      <c:valAx>
        <c:axId val="183933656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Neue Haas Grotesk Text Pro" panose="020B0504020202020204" pitchFamily="34" charset="0"/>
                    <a:ea typeface="+mn-ea"/>
                    <a:cs typeface="+mn-cs"/>
                  </a:defRPr>
                </a:pPr>
                <a:r>
                  <a:rPr lang="ca-ES" sz="1200">
                    <a:latin typeface="Neue Haas Grotesk Text Pro" panose="020B0504020202020204" pitchFamily="34" charset="0"/>
                  </a:rPr>
                  <a:t>kWh/dia</a:t>
                </a:r>
              </a:p>
            </c:rich>
          </c:tx>
          <c:layout>
            <c:manualLayout>
              <c:xMode val="edge"/>
              <c:yMode val="edge"/>
              <c:x val="2.1747807536461574E-2"/>
              <c:y val="0.35351975126559571"/>
            </c:manualLayout>
          </c:layout>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title>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crossAx val="1839333680"/>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ca-ES"/>
    </a:p>
  </c:txPr>
  <c:printSettings>
    <c:headerFooter/>
    <c:pageMargins b="0.75" l="0.7" r="0.7" t="0.75" header="0.3" footer="0.3"/>
    <c:pageSetup/>
  </c:printSettings>
</c:chartSpace>
</file>

<file path=xl/charts/chart7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ca-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294909992284296"/>
          <c:y val="7.4968706318475464E-2"/>
          <c:w val="0.85182963627392172"/>
          <c:h val="0.78037088076351435"/>
        </c:manualLayout>
      </c:layout>
      <c:barChart>
        <c:barDir val="col"/>
        <c:grouping val="clustered"/>
        <c:varyColors val="0"/>
        <c:ser>
          <c:idx val="0"/>
          <c:order val="0"/>
          <c:tx>
            <c:strRef>
              <c:f>'Introducció dades'!$J$2062</c:f>
              <c:strCache>
                <c:ptCount val="1"/>
                <c:pt idx="0">
                  <c:v>kWh/dia</c:v>
                </c:pt>
              </c:strCache>
            </c:strRef>
          </c:tx>
          <c:spPr>
            <a:solidFill>
              <a:schemeClr val="accent1"/>
            </a:solidFill>
            <a:ln>
              <a:noFill/>
            </a:ln>
            <a:effectLst/>
          </c:spPr>
          <c:invertIfNegative val="0"/>
          <c:cat>
            <c:multiLvlStrRef>
              <c:f>'Introducció dades'!$D$2063:$D$2076</c:f>
            </c:multiLvlStrRef>
          </c:cat>
          <c:val>
            <c:numRef>
              <c:f>'Introducció dades'!$J$2063:$J$2076</c:f>
            </c:numRef>
          </c:val>
          <c:extLst>
            <c:ext xmlns:c16="http://schemas.microsoft.com/office/drawing/2014/chart" uri="{C3380CC4-5D6E-409C-BE32-E72D297353CC}">
              <c16:uniqueId val="{00000000-ACA5-4FF4-A1D2-B76D564A4E4B}"/>
            </c:ext>
          </c:extLst>
        </c:ser>
        <c:dLbls>
          <c:showLegendKey val="0"/>
          <c:showVal val="0"/>
          <c:showCatName val="0"/>
          <c:showSerName val="0"/>
          <c:showPercent val="0"/>
          <c:showBubbleSize val="0"/>
        </c:dLbls>
        <c:gapWidth val="219"/>
        <c:overlap val="-27"/>
        <c:axId val="1839333680"/>
        <c:axId val="1839336560"/>
      </c:barChart>
      <c:catAx>
        <c:axId val="1839333680"/>
        <c:scaling>
          <c:orientation val="minMax"/>
        </c:scaling>
        <c:delete val="0"/>
        <c:axPos val="b"/>
        <c:title>
          <c:tx>
            <c:rich>
              <a:bodyPr rot="0" spcFirstLastPara="1" vertOverflow="ellipsis" vert="horz" wrap="square" anchor="ctr" anchorCtr="1"/>
              <a:lstStyle/>
              <a:p>
                <a:pPr>
                  <a:defRPr sz="1100" b="0" i="0" u="none" strike="noStrike" kern="1200" baseline="0">
                    <a:solidFill>
                      <a:schemeClr val="tx1">
                        <a:lumMod val="65000"/>
                        <a:lumOff val="35000"/>
                      </a:schemeClr>
                    </a:solidFill>
                    <a:latin typeface="Neue Haas Grotesk Text Pro" panose="020B0504020202020204" pitchFamily="34" charset="0"/>
                    <a:ea typeface="+mn-ea"/>
                    <a:cs typeface="+mn-cs"/>
                  </a:defRPr>
                </a:pPr>
                <a:r>
                  <a:rPr lang="ca-ES" sz="1100">
                    <a:latin typeface="Neue Haas Grotesk Text Pro" panose="020B0504020202020204" pitchFamily="34" charset="0"/>
                  </a:rPr>
                  <a:t>Factura</a:t>
                </a:r>
              </a:p>
            </c:rich>
          </c:tx>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title>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crossAx val="1839336560"/>
        <c:crosses val="autoZero"/>
        <c:auto val="1"/>
        <c:lblAlgn val="ctr"/>
        <c:lblOffset val="100"/>
        <c:noMultiLvlLbl val="0"/>
      </c:catAx>
      <c:valAx>
        <c:axId val="183933656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Neue Haas Grotesk Text Pro" panose="020B0504020202020204" pitchFamily="34" charset="0"/>
                    <a:ea typeface="+mn-ea"/>
                    <a:cs typeface="+mn-cs"/>
                  </a:defRPr>
                </a:pPr>
                <a:r>
                  <a:rPr lang="ca-ES" sz="1200">
                    <a:latin typeface="Neue Haas Grotesk Text Pro" panose="020B0504020202020204" pitchFamily="34" charset="0"/>
                  </a:rPr>
                  <a:t>kWh/dia</a:t>
                </a:r>
              </a:p>
            </c:rich>
          </c:tx>
          <c:layout>
            <c:manualLayout>
              <c:xMode val="edge"/>
              <c:yMode val="edge"/>
              <c:x val="2.1747807536461574E-2"/>
              <c:y val="0.35351975126559571"/>
            </c:manualLayout>
          </c:layout>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title>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crossAx val="1839333680"/>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ca-ES"/>
    </a:p>
  </c:txPr>
  <c:printSettings>
    <c:headerFooter/>
    <c:pageMargins b="0.75" l="0.7" r="0.7" t="0.75" header="0.3" footer="0.3"/>
    <c:pageSetup/>
  </c:printSettings>
</c:chartSpace>
</file>

<file path=xl/charts/chart7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ca-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294909992284296"/>
          <c:y val="7.4968706318475464E-2"/>
          <c:w val="0.85182963627392172"/>
          <c:h val="0.78037088076351435"/>
        </c:manualLayout>
      </c:layout>
      <c:barChart>
        <c:barDir val="col"/>
        <c:grouping val="clustered"/>
        <c:varyColors val="0"/>
        <c:ser>
          <c:idx val="0"/>
          <c:order val="0"/>
          <c:tx>
            <c:strRef>
              <c:f>'Introducció dades'!$J$2090</c:f>
              <c:strCache>
                <c:ptCount val="1"/>
                <c:pt idx="0">
                  <c:v>kWh/dia</c:v>
                </c:pt>
              </c:strCache>
            </c:strRef>
          </c:tx>
          <c:spPr>
            <a:solidFill>
              <a:schemeClr val="accent1"/>
            </a:solidFill>
            <a:ln>
              <a:noFill/>
            </a:ln>
            <a:effectLst/>
          </c:spPr>
          <c:invertIfNegative val="0"/>
          <c:cat>
            <c:multiLvlStrRef>
              <c:f>'Introducció dades'!$D$2091:$D$2104</c:f>
            </c:multiLvlStrRef>
          </c:cat>
          <c:val>
            <c:numRef>
              <c:f>'Introducció dades'!$J$2091:$J$2104</c:f>
            </c:numRef>
          </c:val>
          <c:extLst>
            <c:ext xmlns:c16="http://schemas.microsoft.com/office/drawing/2014/chart" uri="{C3380CC4-5D6E-409C-BE32-E72D297353CC}">
              <c16:uniqueId val="{00000000-5247-4776-93A1-2203ABAB6E0F}"/>
            </c:ext>
          </c:extLst>
        </c:ser>
        <c:dLbls>
          <c:showLegendKey val="0"/>
          <c:showVal val="0"/>
          <c:showCatName val="0"/>
          <c:showSerName val="0"/>
          <c:showPercent val="0"/>
          <c:showBubbleSize val="0"/>
        </c:dLbls>
        <c:gapWidth val="219"/>
        <c:overlap val="-27"/>
        <c:axId val="1839333680"/>
        <c:axId val="1839336560"/>
      </c:barChart>
      <c:catAx>
        <c:axId val="1839333680"/>
        <c:scaling>
          <c:orientation val="minMax"/>
        </c:scaling>
        <c:delete val="0"/>
        <c:axPos val="b"/>
        <c:title>
          <c:tx>
            <c:rich>
              <a:bodyPr rot="0" spcFirstLastPara="1" vertOverflow="ellipsis" vert="horz" wrap="square" anchor="ctr" anchorCtr="1"/>
              <a:lstStyle/>
              <a:p>
                <a:pPr>
                  <a:defRPr sz="1100" b="0" i="0" u="none" strike="noStrike" kern="1200" baseline="0">
                    <a:solidFill>
                      <a:schemeClr val="tx1">
                        <a:lumMod val="65000"/>
                        <a:lumOff val="35000"/>
                      </a:schemeClr>
                    </a:solidFill>
                    <a:latin typeface="Neue Haas Grotesk Text Pro" panose="020B0504020202020204" pitchFamily="34" charset="0"/>
                    <a:ea typeface="+mn-ea"/>
                    <a:cs typeface="+mn-cs"/>
                  </a:defRPr>
                </a:pPr>
                <a:r>
                  <a:rPr lang="ca-ES" sz="1100">
                    <a:latin typeface="Neue Haas Grotesk Text Pro" panose="020B0504020202020204" pitchFamily="34" charset="0"/>
                  </a:rPr>
                  <a:t>Factura</a:t>
                </a:r>
              </a:p>
            </c:rich>
          </c:tx>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title>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crossAx val="1839336560"/>
        <c:crosses val="autoZero"/>
        <c:auto val="1"/>
        <c:lblAlgn val="ctr"/>
        <c:lblOffset val="100"/>
        <c:noMultiLvlLbl val="0"/>
      </c:catAx>
      <c:valAx>
        <c:axId val="183933656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Neue Haas Grotesk Text Pro" panose="020B0504020202020204" pitchFamily="34" charset="0"/>
                    <a:ea typeface="+mn-ea"/>
                    <a:cs typeface="+mn-cs"/>
                  </a:defRPr>
                </a:pPr>
                <a:r>
                  <a:rPr lang="ca-ES" sz="1200">
                    <a:latin typeface="Neue Haas Grotesk Text Pro" panose="020B0504020202020204" pitchFamily="34" charset="0"/>
                  </a:rPr>
                  <a:t>kWh/dia</a:t>
                </a:r>
              </a:p>
            </c:rich>
          </c:tx>
          <c:layout>
            <c:manualLayout>
              <c:xMode val="edge"/>
              <c:yMode val="edge"/>
              <c:x val="2.1747807536461574E-2"/>
              <c:y val="0.35351975126559571"/>
            </c:manualLayout>
          </c:layout>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title>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crossAx val="1839333680"/>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ca-ES"/>
    </a:p>
  </c:txPr>
  <c:printSettings>
    <c:headerFooter/>
    <c:pageMargins b="0.75" l="0.7" r="0.7" t="0.75" header="0.3" footer="0.3"/>
    <c:pageSetup/>
  </c:printSettings>
</c:chartSpace>
</file>

<file path=xl/charts/chart7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ca-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294909992284296"/>
          <c:y val="7.4968706318475464E-2"/>
          <c:w val="0.85182963627392172"/>
          <c:h val="0.78037088076351435"/>
        </c:manualLayout>
      </c:layout>
      <c:barChart>
        <c:barDir val="col"/>
        <c:grouping val="clustered"/>
        <c:varyColors val="0"/>
        <c:ser>
          <c:idx val="0"/>
          <c:order val="0"/>
          <c:tx>
            <c:strRef>
              <c:f>'Introducció dades'!$J$2118</c:f>
              <c:strCache>
                <c:ptCount val="1"/>
                <c:pt idx="0">
                  <c:v>kWh/dia</c:v>
                </c:pt>
              </c:strCache>
            </c:strRef>
          </c:tx>
          <c:spPr>
            <a:solidFill>
              <a:schemeClr val="accent1"/>
            </a:solidFill>
            <a:ln>
              <a:noFill/>
            </a:ln>
            <a:effectLst/>
          </c:spPr>
          <c:invertIfNegative val="0"/>
          <c:cat>
            <c:multiLvlStrRef>
              <c:f>'Introducció dades'!$D$2119:$D$2132</c:f>
            </c:multiLvlStrRef>
          </c:cat>
          <c:val>
            <c:numRef>
              <c:f>'Introducció dades'!$J$2119:$J$2132</c:f>
            </c:numRef>
          </c:val>
          <c:extLst>
            <c:ext xmlns:c16="http://schemas.microsoft.com/office/drawing/2014/chart" uri="{C3380CC4-5D6E-409C-BE32-E72D297353CC}">
              <c16:uniqueId val="{00000000-74BF-4A69-B296-A72A52B0C029}"/>
            </c:ext>
          </c:extLst>
        </c:ser>
        <c:dLbls>
          <c:showLegendKey val="0"/>
          <c:showVal val="0"/>
          <c:showCatName val="0"/>
          <c:showSerName val="0"/>
          <c:showPercent val="0"/>
          <c:showBubbleSize val="0"/>
        </c:dLbls>
        <c:gapWidth val="219"/>
        <c:overlap val="-27"/>
        <c:axId val="1839333680"/>
        <c:axId val="1839336560"/>
      </c:barChart>
      <c:catAx>
        <c:axId val="1839333680"/>
        <c:scaling>
          <c:orientation val="minMax"/>
        </c:scaling>
        <c:delete val="0"/>
        <c:axPos val="b"/>
        <c:title>
          <c:tx>
            <c:rich>
              <a:bodyPr rot="0" spcFirstLastPara="1" vertOverflow="ellipsis" vert="horz" wrap="square" anchor="ctr" anchorCtr="1"/>
              <a:lstStyle/>
              <a:p>
                <a:pPr>
                  <a:defRPr sz="1100" b="0" i="0" u="none" strike="noStrike" kern="1200" baseline="0">
                    <a:solidFill>
                      <a:schemeClr val="tx1">
                        <a:lumMod val="65000"/>
                        <a:lumOff val="35000"/>
                      </a:schemeClr>
                    </a:solidFill>
                    <a:latin typeface="Neue Haas Grotesk Text Pro" panose="020B0504020202020204" pitchFamily="34" charset="0"/>
                    <a:ea typeface="+mn-ea"/>
                    <a:cs typeface="+mn-cs"/>
                  </a:defRPr>
                </a:pPr>
                <a:r>
                  <a:rPr lang="ca-ES" sz="1100">
                    <a:latin typeface="Neue Haas Grotesk Text Pro" panose="020B0504020202020204" pitchFamily="34" charset="0"/>
                  </a:rPr>
                  <a:t>Factura</a:t>
                </a:r>
              </a:p>
            </c:rich>
          </c:tx>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title>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crossAx val="1839336560"/>
        <c:crosses val="autoZero"/>
        <c:auto val="1"/>
        <c:lblAlgn val="ctr"/>
        <c:lblOffset val="100"/>
        <c:noMultiLvlLbl val="0"/>
      </c:catAx>
      <c:valAx>
        <c:axId val="183933656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Neue Haas Grotesk Text Pro" panose="020B0504020202020204" pitchFamily="34" charset="0"/>
                    <a:ea typeface="+mn-ea"/>
                    <a:cs typeface="+mn-cs"/>
                  </a:defRPr>
                </a:pPr>
                <a:r>
                  <a:rPr lang="ca-ES" sz="1200">
                    <a:latin typeface="Neue Haas Grotesk Text Pro" panose="020B0504020202020204" pitchFamily="34" charset="0"/>
                  </a:rPr>
                  <a:t>kWh/dia</a:t>
                </a:r>
              </a:p>
            </c:rich>
          </c:tx>
          <c:layout>
            <c:manualLayout>
              <c:xMode val="edge"/>
              <c:yMode val="edge"/>
              <c:x val="2.1747807536461574E-2"/>
              <c:y val="0.35351975126559571"/>
            </c:manualLayout>
          </c:layout>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title>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crossAx val="1839333680"/>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ca-ES"/>
    </a:p>
  </c:txPr>
  <c:printSettings>
    <c:headerFooter/>
    <c:pageMargins b="0.75" l="0.7" r="0.7" t="0.75" header="0.3" footer="0.3"/>
    <c:pageSetup/>
  </c:printSettings>
</c:chartSpace>
</file>

<file path=xl/charts/chart7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ca-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294909992284296"/>
          <c:y val="7.4968706318475464E-2"/>
          <c:w val="0.85182963627392172"/>
          <c:h val="0.78037088076351435"/>
        </c:manualLayout>
      </c:layout>
      <c:barChart>
        <c:barDir val="col"/>
        <c:grouping val="clustered"/>
        <c:varyColors val="0"/>
        <c:ser>
          <c:idx val="0"/>
          <c:order val="0"/>
          <c:tx>
            <c:strRef>
              <c:f>'Introducció dades'!$J$2146</c:f>
              <c:strCache>
                <c:ptCount val="1"/>
                <c:pt idx="0">
                  <c:v>kWh/dia</c:v>
                </c:pt>
              </c:strCache>
            </c:strRef>
          </c:tx>
          <c:spPr>
            <a:solidFill>
              <a:schemeClr val="accent1"/>
            </a:solidFill>
            <a:ln>
              <a:noFill/>
            </a:ln>
            <a:effectLst/>
          </c:spPr>
          <c:invertIfNegative val="0"/>
          <c:cat>
            <c:multiLvlStrRef>
              <c:f>'Introducció dades'!$D$2147:$D$2160</c:f>
            </c:multiLvlStrRef>
          </c:cat>
          <c:val>
            <c:numRef>
              <c:f>'Introducció dades'!$J$2147:$J$2160</c:f>
            </c:numRef>
          </c:val>
          <c:extLst>
            <c:ext xmlns:c16="http://schemas.microsoft.com/office/drawing/2014/chart" uri="{C3380CC4-5D6E-409C-BE32-E72D297353CC}">
              <c16:uniqueId val="{00000000-E9F3-4258-AFE3-2DECF5F8D442}"/>
            </c:ext>
          </c:extLst>
        </c:ser>
        <c:dLbls>
          <c:showLegendKey val="0"/>
          <c:showVal val="0"/>
          <c:showCatName val="0"/>
          <c:showSerName val="0"/>
          <c:showPercent val="0"/>
          <c:showBubbleSize val="0"/>
        </c:dLbls>
        <c:gapWidth val="219"/>
        <c:overlap val="-27"/>
        <c:axId val="1839333680"/>
        <c:axId val="1839336560"/>
      </c:barChart>
      <c:catAx>
        <c:axId val="1839333680"/>
        <c:scaling>
          <c:orientation val="minMax"/>
        </c:scaling>
        <c:delete val="0"/>
        <c:axPos val="b"/>
        <c:title>
          <c:tx>
            <c:rich>
              <a:bodyPr rot="0" spcFirstLastPara="1" vertOverflow="ellipsis" vert="horz" wrap="square" anchor="ctr" anchorCtr="1"/>
              <a:lstStyle/>
              <a:p>
                <a:pPr>
                  <a:defRPr sz="1100" b="0" i="0" u="none" strike="noStrike" kern="1200" baseline="0">
                    <a:solidFill>
                      <a:schemeClr val="tx1">
                        <a:lumMod val="65000"/>
                        <a:lumOff val="35000"/>
                      </a:schemeClr>
                    </a:solidFill>
                    <a:latin typeface="Neue Haas Grotesk Text Pro" panose="020B0504020202020204" pitchFamily="34" charset="0"/>
                    <a:ea typeface="+mn-ea"/>
                    <a:cs typeface="+mn-cs"/>
                  </a:defRPr>
                </a:pPr>
                <a:r>
                  <a:rPr lang="ca-ES" sz="1100">
                    <a:latin typeface="Neue Haas Grotesk Text Pro" panose="020B0504020202020204" pitchFamily="34" charset="0"/>
                  </a:rPr>
                  <a:t>Factura</a:t>
                </a:r>
              </a:p>
            </c:rich>
          </c:tx>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title>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crossAx val="1839336560"/>
        <c:crosses val="autoZero"/>
        <c:auto val="1"/>
        <c:lblAlgn val="ctr"/>
        <c:lblOffset val="100"/>
        <c:noMultiLvlLbl val="0"/>
      </c:catAx>
      <c:valAx>
        <c:axId val="183933656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Neue Haas Grotesk Text Pro" panose="020B0504020202020204" pitchFamily="34" charset="0"/>
                    <a:ea typeface="+mn-ea"/>
                    <a:cs typeface="+mn-cs"/>
                  </a:defRPr>
                </a:pPr>
                <a:r>
                  <a:rPr lang="ca-ES" sz="1200">
                    <a:latin typeface="Neue Haas Grotesk Text Pro" panose="020B0504020202020204" pitchFamily="34" charset="0"/>
                  </a:rPr>
                  <a:t>kWh/dia</a:t>
                </a:r>
              </a:p>
            </c:rich>
          </c:tx>
          <c:layout>
            <c:manualLayout>
              <c:xMode val="edge"/>
              <c:yMode val="edge"/>
              <c:x val="2.1747807536461574E-2"/>
              <c:y val="0.35351975126559571"/>
            </c:manualLayout>
          </c:layout>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title>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crossAx val="1839333680"/>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ca-ES"/>
    </a:p>
  </c:txPr>
  <c:printSettings>
    <c:headerFooter/>
    <c:pageMargins b="0.75" l="0.7" r="0.7" t="0.75" header="0.3" footer="0.3"/>
    <c:pageSetup/>
  </c:printSettings>
</c:chartSpace>
</file>

<file path=xl/charts/chart7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ca-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099829109036325E-2"/>
          <c:y val="6.7358383281081152E-2"/>
          <c:w val="0.90178595464028533"/>
          <c:h val="0.82776883771396448"/>
        </c:manualLayout>
      </c:layout>
      <c:barChart>
        <c:barDir val="col"/>
        <c:grouping val="percentStacked"/>
        <c:varyColors val="0"/>
        <c:ser>
          <c:idx val="0"/>
          <c:order val="0"/>
          <c:tx>
            <c:strRef>
              <c:f>'Resultats individuals'!$C$22</c:f>
              <c:strCache>
                <c:ptCount val="1"/>
                <c:pt idx="0">
                  <c:v>ELECTRICITAT</c:v>
                </c:pt>
              </c:strCache>
            </c:strRef>
          </c:tx>
          <c:spPr>
            <a:solidFill>
              <a:schemeClr val="accent6">
                <a:alpha val="7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Neue Haas Grotesk Text Pro" panose="020B0504020202020204" pitchFamily="34" charset="0"/>
                    <a:ea typeface="+mn-ea"/>
                    <a:cs typeface="+mn-cs"/>
                  </a:defRPr>
                </a:pPr>
                <a:endParaRPr lang="ca-ES"/>
              </a:p>
            </c:txPr>
            <c:dLblPos val="ct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multiLvlStrRef>
              <c:f>('Resultats individuals'!$E$20,'Resultats individuals'!$H$20,'Resultats individuals'!$K$20)</c:f>
            </c:multiLvlStrRef>
          </c:cat>
          <c:val>
            <c:numRef>
              <c:f>('Resultats individuals'!$E$22,'Resultats individuals'!$H$22,'Resultats individuals'!$K$22)</c:f>
            </c:numRef>
          </c:val>
          <c:extLst>
            <c:ext xmlns:c16="http://schemas.microsoft.com/office/drawing/2014/chart" uri="{C3380CC4-5D6E-409C-BE32-E72D297353CC}">
              <c16:uniqueId val="{00000001-1450-4027-B1C0-C72D1A73D2CC}"/>
            </c:ext>
          </c:extLst>
        </c:ser>
        <c:ser>
          <c:idx val="1"/>
          <c:order val="1"/>
          <c:tx>
            <c:strRef>
              <c:f>'Resultats individuals'!$C$24</c:f>
              <c:strCache>
                <c:ptCount val="1"/>
              </c:strCache>
            </c:strRef>
          </c:tx>
          <c:spPr>
            <a:solidFill>
              <a:schemeClr val="accent5">
                <a:alpha val="7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Neue Haas Grotesk Text Pro" panose="020B0504020202020204" pitchFamily="34" charset="0"/>
                    <a:ea typeface="+mn-ea"/>
                    <a:cs typeface="+mn-cs"/>
                  </a:defRPr>
                </a:pPr>
                <a:endParaRPr lang="ca-ES"/>
              </a:p>
            </c:txPr>
            <c:dLblPos val="ct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multiLvlStrRef>
              <c:f>('Resultats individuals'!$E$20,'Resultats individuals'!$H$20,'Resultats individuals'!$K$20)</c:f>
            </c:multiLvlStrRef>
          </c:cat>
          <c:val>
            <c:numRef>
              <c:f>('Resultats individuals'!$E$24,'Resultats individuals'!$H$24,'Resultats individuals'!$K$24)</c:f>
            </c:numRef>
          </c:val>
          <c:extLst>
            <c:ext xmlns:c16="http://schemas.microsoft.com/office/drawing/2014/chart" uri="{C3380CC4-5D6E-409C-BE32-E72D297353CC}">
              <c16:uniqueId val="{00000002-1450-4027-B1C0-C72D1A73D2CC}"/>
            </c:ext>
          </c:extLst>
        </c:ser>
        <c:ser>
          <c:idx val="2"/>
          <c:order val="2"/>
          <c:tx>
            <c:strRef>
              <c:f>'Resultats individuals'!$C$26</c:f>
              <c:strCache>
                <c:ptCount val="1"/>
              </c:strCache>
            </c:strRef>
          </c:tx>
          <c:spPr>
            <a:solidFill>
              <a:schemeClr val="accent4">
                <a:alpha val="7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Neue Haas Grotesk Text Pro" panose="020B0504020202020204" pitchFamily="34" charset="0"/>
                    <a:ea typeface="+mn-ea"/>
                    <a:cs typeface="+mn-cs"/>
                  </a:defRPr>
                </a:pPr>
                <a:endParaRPr lang="ca-ES"/>
              </a:p>
            </c:txPr>
            <c:dLblPos val="ct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val>
            <c:numRef>
              <c:f>('Resultats individuals'!$E$26,'Resultats individuals'!$H$26,'Resultats individuals'!$K$26)</c:f>
            </c:numRef>
          </c:val>
          <c:extLst>
            <c:ext xmlns:c16="http://schemas.microsoft.com/office/drawing/2014/chart" uri="{C3380CC4-5D6E-409C-BE32-E72D297353CC}">
              <c16:uniqueId val="{00000004-1450-4027-B1C0-C72D1A73D2CC}"/>
            </c:ext>
          </c:extLst>
        </c:ser>
        <c:ser>
          <c:idx val="3"/>
          <c:order val="3"/>
          <c:tx>
            <c:strRef>
              <c:f>'Resultats individuals'!$C$28</c:f>
              <c:strCache>
                <c:ptCount val="1"/>
              </c:strCache>
            </c:strRef>
          </c:tx>
          <c:spPr>
            <a:solidFill>
              <a:schemeClr val="accent6">
                <a:lumMod val="60000"/>
                <a:alpha val="7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Neue Haas Grotesk Text Pro" panose="020B0504020202020204" pitchFamily="34" charset="0"/>
                    <a:ea typeface="+mn-ea"/>
                    <a:cs typeface="+mn-cs"/>
                  </a:defRPr>
                </a:pPr>
                <a:endParaRPr lang="ca-ES"/>
              </a:p>
            </c:txPr>
            <c:dLblPos val="ct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val>
            <c:numRef>
              <c:f>('Resultats individuals'!$E$28,'Resultats individuals'!$H$28,'Resultats individuals'!$K$28)</c:f>
            </c:numRef>
          </c:val>
          <c:extLst>
            <c:ext xmlns:c16="http://schemas.microsoft.com/office/drawing/2014/chart" uri="{C3380CC4-5D6E-409C-BE32-E72D297353CC}">
              <c16:uniqueId val="{00000002-9FDD-457D-BD55-633B7EE55257}"/>
            </c:ext>
          </c:extLst>
        </c:ser>
        <c:ser>
          <c:idx val="4"/>
          <c:order val="4"/>
          <c:tx>
            <c:strRef>
              <c:f>'Resultats individuals'!$C$30</c:f>
              <c:strCache>
                <c:ptCount val="1"/>
              </c:strCache>
            </c:strRef>
          </c:tx>
          <c:spPr>
            <a:solidFill>
              <a:schemeClr val="accent5">
                <a:lumMod val="60000"/>
                <a:alpha val="7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ca-ES"/>
              </a:p>
            </c:txPr>
            <c:dLblPos val="ct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val>
            <c:numRef>
              <c:f>('Resultats individuals'!$E$30,'Resultats individuals'!$H$30,'Resultats individuals'!$K$30)</c:f>
            </c:numRef>
          </c:val>
          <c:extLst>
            <c:ext xmlns:c16="http://schemas.microsoft.com/office/drawing/2014/chart" uri="{C3380CC4-5D6E-409C-BE32-E72D297353CC}">
              <c16:uniqueId val="{00000003-9FDD-457D-BD55-633B7EE55257}"/>
            </c:ext>
          </c:extLst>
        </c:ser>
        <c:dLbls>
          <c:dLblPos val="ctr"/>
          <c:showLegendKey val="0"/>
          <c:showVal val="1"/>
          <c:showCatName val="0"/>
          <c:showSerName val="0"/>
          <c:showPercent val="0"/>
          <c:showBubbleSize val="0"/>
        </c:dLbls>
        <c:gapWidth val="50"/>
        <c:overlap val="100"/>
        <c:axId val="1119987432"/>
        <c:axId val="1119984912"/>
      </c:barChart>
      <c:catAx>
        <c:axId val="1119987432"/>
        <c:scaling>
          <c:orientation val="minMax"/>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headEnd type="none" w="sm" len="sm"/>
            <a:tailEnd type="none" w="sm" len="sm"/>
          </a:ln>
          <a:effectLst/>
        </c:spPr>
        <c:txPr>
          <a:bodyPr rot="-60000000" spcFirstLastPara="1" vertOverflow="ellipsis" vert="horz" wrap="square" anchor="ctr" anchorCtr="1"/>
          <a:lstStyle/>
          <a:p>
            <a:pPr>
              <a:defRPr sz="1000" b="1"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crossAx val="1119984912"/>
        <c:crosses val="autoZero"/>
        <c:auto val="1"/>
        <c:lblAlgn val="ctr"/>
        <c:lblOffset val="100"/>
        <c:noMultiLvlLbl val="0"/>
      </c:catAx>
      <c:valAx>
        <c:axId val="1119984912"/>
        <c:scaling>
          <c:orientation val="minMax"/>
        </c:scaling>
        <c:delete val="0"/>
        <c:axPos val="l"/>
        <c:majorGridlines>
          <c:spPr>
            <a:ln w="9525" cap="flat" cmpd="sng" algn="ctr">
              <a:gradFill>
                <a:gsLst>
                  <a:gs pos="0">
                    <a:schemeClr val="tx1">
                      <a:lumMod val="5000"/>
                      <a:lumOff val="95000"/>
                    </a:schemeClr>
                  </a:gs>
                  <a:gs pos="100000">
                    <a:schemeClr val="tx1">
                      <a:lumMod val="15000"/>
                      <a:lumOff val="85000"/>
                    </a:schemeClr>
                  </a:gs>
                </a:gsLst>
                <a:lin ang="5400000" scaled="0"/>
              </a:gra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crossAx val="111998743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ca-ES"/>
    </a:p>
  </c:txPr>
  <c:printSettings>
    <c:headerFooter/>
    <c:pageMargins b="0.75" l="0.7" r="0.7" t="0.75" header="0.3" footer="0.3"/>
    <c:pageSetup/>
  </c:printSettings>
</c:chartSpace>
</file>

<file path=xl/charts/chart7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ca-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7.099829109036325E-2"/>
          <c:y val="6.7358383281081152E-2"/>
          <c:w val="0.90178595464028533"/>
          <c:h val="0.82776883771396448"/>
        </c:manualLayout>
      </c:layout>
      <c:barChart>
        <c:barDir val="col"/>
        <c:grouping val="percentStacked"/>
        <c:varyColors val="0"/>
        <c:ser>
          <c:idx val="0"/>
          <c:order val="0"/>
          <c:tx>
            <c:strRef>
              <c:f>'Resultats individuals'!$C$97</c:f>
              <c:strCache>
                <c:ptCount val="1"/>
                <c:pt idx="0">
                  <c:v>ELECTRICITAT</c:v>
                </c:pt>
              </c:strCache>
            </c:strRef>
          </c:tx>
          <c:spPr>
            <a:solidFill>
              <a:schemeClr val="accent6">
                <a:alpha val="7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Neue Haas Grotesk Text Pro" panose="020B0504020202020204" pitchFamily="34" charset="0"/>
                    <a:ea typeface="+mn-ea"/>
                    <a:cs typeface="+mn-cs"/>
                  </a:defRPr>
                </a:pPr>
                <a:endParaRPr lang="ca-ES"/>
              </a:p>
            </c:txPr>
            <c:dLblPos val="ct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multiLvlStrRef>
              <c:f>('Resultats individuals'!$E$20,'Resultats individuals'!$H$20,'Resultats individuals'!$K$20)</c:f>
            </c:multiLvlStrRef>
          </c:cat>
          <c:val>
            <c:numRef>
              <c:f>('Resultats individuals'!$E$97,'Resultats individuals'!$H$97,'Resultats individuals'!$K$97)</c:f>
            </c:numRef>
          </c:val>
          <c:extLst>
            <c:ext xmlns:c16="http://schemas.microsoft.com/office/drawing/2014/chart" uri="{C3380CC4-5D6E-409C-BE32-E72D297353CC}">
              <c16:uniqueId val="{00000001-1450-4027-B1C0-C72D1A73D2CC}"/>
            </c:ext>
          </c:extLst>
        </c:ser>
        <c:ser>
          <c:idx val="1"/>
          <c:order val="1"/>
          <c:tx>
            <c:strRef>
              <c:f>'Resultats individuals'!$C$99</c:f>
              <c:strCache>
                <c:ptCount val="1"/>
              </c:strCache>
            </c:strRef>
          </c:tx>
          <c:spPr>
            <a:solidFill>
              <a:schemeClr val="accent5">
                <a:alpha val="7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Neue Haas Grotesk Text Pro" panose="020B0504020202020204" pitchFamily="34" charset="0"/>
                    <a:ea typeface="+mn-ea"/>
                    <a:cs typeface="+mn-cs"/>
                  </a:defRPr>
                </a:pPr>
                <a:endParaRPr lang="ca-ES"/>
              </a:p>
            </c:txPr>
            <c:dLblPos val="ct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multiLvlStrRef>
              <c:f>('Resultats individuals'!$E$20,'Resultats individuals'!$H$20,'Resultats individuals'!$K$20)</c:f>
            </c:multiLvlStrRef>
          </c:cat>
          <c:val>
            <c:numRef>
              <c:f>('Resultats individuals'!$E$99,'Resultats individuals'!$H$99,'Resultats individuals'!$K$99)</c:f>
            </c:numRef>
          </c:val>
          <c:extLst>
            <c:ext xmlns:c16="http://schemas.microsoft.com/office/drawing/2014/chart" uri="{C3380CC4-5D6E-409C-BE32-E72D297353CC}">
              <c16:uniqueId val="{00000002-1450-4027-B1C0-C72D1A73D2CC}"/>
            </c:ext>
          </c:extLst>
        </c:ser>
        <c:ser>
          <c:idx val="2"/>
          <c:order val="2"/>
          <c:tx>
            <c:strRef>
              <c:f>'Resultats individuals'!$C$101</c:f>
              <c:strCache>
                <c:ptCount val="1"/>
              </c:strCache>
            </c:strRef>
          </c:tx>
          <c:spPr>
            <a:solidFill>
              <a:schemeClr val="accent4">
                <a:alpha val="7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Neue Haas Grotesk Text Pro" panose="020B0504020202020204" pitchFamily="34" charset="0"/>
                    <a:ea typeface="+mn-ea"/>
                    <a:cs typeface="+mn-cs"/>
                  </a:defRPr>
                </a:pPr>
                <a:endParaRPr lang="ca-ES"/>
              </a:p>
            </c:txPr>
            <c:dLblPos val="ct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val>
            <c:numRef>
              <c:f>('Resultats individuals'!$E$101,'Resultats individuals'!$H$101,'Resultats individuals'!$K$101)</c:f>
            </c:numRef>
          </c:val>
          <c:extLst>
            <c:ext xmlns:c16="http://schemas.microsoft.com/office/drawing/2014/chart" uri="{C3380CC4-5D6E-409C-BE32-E72D297353CC}">
              <c16:uniqueId val="{00000004-1450-4027-B1C0-C72D1A73D2CC}"/>
            </c:ext>
          </c:extLst>
        </c:ser>
        <c:ser>
          <c:idx val="3"/>
          <c:order val="3"/>
          <c:tx>
            <c:strRef>
              <c:f>'Resultats individuals'!$C$103</c:f>
              <c:strCache>
                <c:ptCount val="1"/>
              </c:strCache>
            </c:strRef>
          </c:tx>
          <c:spPr>
            <a:solidFill>
              <a:schemeClr val="accent6">
                <a:lumMod val="60000"/>
                <a:alpha val="7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Neue Haas Grotesk Text Pro" panose="020B0504020202020204" pitchFamily="34" charset="0"/>
                    <a:ea typeface="+mn-ea"/>
                    <a:cs typeface="+mn-cs"/>
                  </a:defRPr>
                </a:pPr>
                <a:endParaRPr lang="ca-ES"/>
              </a:p>
            </c:txPr>
            <c:dLblPos val="ct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val>
            <c:numRef>
              <c:f>('Resultats individuals'!$E$103,'Resultats individuals'!$H$103,'Resultats individuals'!$K$103)</c:f>
            </c:numRef>
          </c:val>
          <c:extLst>
            <c:ext xmlns:c16="http://schemas.microsoft.com/office/drawing/2014/chart" uri="{C3380CC4-5D6E-409C-BE32-E72D297353CC}">
              <c16:uniqueId val="{00000002-9FDD-457D-BD55-633B7EE55257}"/>
            </c:ext>
          </c:extLst>
        </c:ser>
        <c:ser>
          <c:idx val="4"/>
          <c:order val="4"/>
          <c:tx>
            <c:strRef>
              <c:f>'Resultats individuals'!$C$105</c:f>
              <c:strCache>
                <c:ptCount val="1"/>
              </c:strCache>
            </c:strRef>
          </c:tx>
          <c:spPr>
            <a:solidFill>
              <a:schemeClr val="accent5">
                <a:lumMod val="60000"/>
                <a:alpha val="7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Neue Haas Grotesk Text Pro" panose="020B0504020202020204" pitchFamily="34" charset="0"/>
                    <a:ea typeface="+mn-ea"/>
                    <a:cs typeface="+mn-cs"/>
                  </a:defRPr>
                </a:pPr>
                <a:endParaRPr lang="ca-ES"/>
              </a:p>
            </c:txPr>
            <c:dLblPos val="ct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val>
            <c:numRef>
              <c:f>('Resultats individuals'!$E$105,'Resultats individuals'!$H$105,'Resultats individuals'!$K$105)</c:f>
            </c:numRef>
          </c:val>
          <c:extLst>
            <c:ext xmlns:c16="http://schemas.microsoft.com/office/drawing/2014/chart" uri="{C3380CC4-5D6E-409C-BE32-E72D297353CC}">
              <c16:uniqueId val="{00000003-9FDD-457D-BD55-633B7EE55257}"/>
            </c:ext>
          </c:extLst>
        </c:ser>
        <c:dLbls>
          <c:dLblPos val="ctr"/>
          <c:showLegendKey val="0"/>
          <c:showVal val="1"/>
          <c:showCatName val="0"/>
          <c:showSerName val="0"/>
          <c:showPercent val="0"/>
          <c:showBubbleSize val="0"/>
        </c:dLbls>
        <c:gapWidth val="50"/>
        <c:overlap val="100"/>
        <c:axId val="1119987432"/>
        <c:axId val="1119984912"/>
      </c:barChart>
      <c:catAx>
        <c:axId val="1119987432"/>
        <c:scaling>
          <c:orientation val="minMax"/>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headEnd type="none" w="sm" len="sm"/>
            <a:tailEnd type="none" w="sm" len="sm"/>
          </a:ln>
          <a:effectLst/>
        </c:spPr>
        <c:txPr>
          <a:bodyPr rot="-60000000" spcFirstLastPara="1" vertOverflow="ellipsis" vert="horz" wrap="square" anchor="ctr" anchorCtr="1"/>
          <a:lstStyle/>
          <a:p>
            <a:pPr>
              <a:defRPr sz="1000" b="1"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crossAx val="1119984912"/>
        <c:crosses val="autoZero"/>
        <c:auto val="1"/>
        <c:lblAlgn val="ctr"/>
        <c:lblOffset val="100"/>
        <c:noMultiLvlLbl val="0"/>
      </c:catAx>
      <c:valAx>
        <c:axId val="1119984912"/>
        <c:scaling>
          <c:orientation val="minMax"/>
        </c:scaling>
        <c:delete val="0"/>
        <c:axPos val="l"/>
        <c:majorGridlines>
          <c:spPr>
            <a:ln w="9525" cap="flat" cmpd="sng" algn="ctr">
              <a:gradFill>
                <a:gsLst>
                  <a:gs pos="0">
                    <a:schemeClr val="tx1">
                      <a:lumMod val="5000"/>
                      <a:lumOff val="95000"/>
                    </a:schemeClr>
                  </a:gs>
                  <a:gs pos="100000">
                    <a:schemeClr val="tx1">
                      <a:lumMod val="15000"/>
                      <a:lumOff val="85000"/>
                    </a:schemeClr>
                  </a:gs>
                </a:gsLst>
                <a:lin ang="5400000" scaled="0"/>
              </a:gra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crossAx val="1119987432"/>
        <c:crosses val="autoZero"/>
        <c:crossBetween val="between"/>
      </c:valAx>
      <c:spPr>
        <a:noFill/>
        <a:ln>
          <a:noFill/>
        </a:ln>
        <a:effectLst/>
      </c:spPr>
    </c:plotArea>
    <c:plotVisOnly val="1"/>
    <c:dispBlanksAs val="gap"/>
    <c:showDLblsOverMax val="0"/>
    <c:extLst/>
  </c:chart>
  <c:spPr>
    <a:solidFill>
      <a:schemeClr val="bg1"/>
    </a:solidFill>
    <a:ln w="9525" cap="flat" cmpd="sng" algn="ctr">
      <a:noFill/>
      <a:round/>
    </a:ln>
    <a:effectLst/>
  </c:spPr>
  <c:txPr>
    <a:bodyPr/>
    <a:lstStyle/>
    <a:p>
      <a:pPr>
        <a:defRPr/>
      </a:pPr>
      <a:endParaRPr lang="ca-ES"/>
    </a:p>
  </c:txPr>
  <c:printSettings>
    <c:headerFooter/>
    <c:pageMargins b="0.75" l="0.7" r="0.7" t="0.75" header="0.3" footer="0.3"/>
    <c:pageSetup/>
  </c:printSettings>
</c:chartSpace>
</file>

<file path=xl/charts/chart7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ca-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7.099829109036325E-2"/>
          <c:y val="6.7358383281081152E-2"/>
          <c:w val="0.90178595464028533"/>
          <c:h val="0.82776883771396448"/>
        </c:manualLayout>
      </c:layout>
      <c:barChart>
        <c:barDir val="col"/>
        <c:grouping val="percentStacked"/>
        <c:varyColors val="0"/>
        <c:ser>
          <c:idx val="0"/>
          <c:order val="0"/>
          <c:tx>
            <c:strRef>
              <c:f>'Resultats individuals'!$C$172</c:f>
              <c:strCache>
                <c:ptCount val="1"/>
                <c:pt idx="0">
                  <c:v>ELECTRICITAT</c:v>
                </c:pt>
              </c:strCache>
            </c:strRef>
          </c:tx>
          <c:spPr>
            <a:solidFill>
              <a:schemeClr val="accent6">
                <a:alpha val="7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Neue Haas Grotesk Text Pro" panose="020B0504020202020204" pitchFamily="34" charset="0"/>
                    <a:ea typeface="+mn-ea"/>
                    <a:cs typeface="+mn-cs"/>
                  </a:defRPr>
                </a:pPr>
                <a:endParaRPr lang="ca-ES"/>
              </a:p>
            </c:txPr>
            <c:dLblPos val="ct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multiLvlStrRef>
              <c:f>('Resultats individuals'!$E$170,'Resultats individuals'!$H$170,'Resultats individuals'!$K$170)</c:f>
            </c:multiLvlStrRef>
          </c:cat>
          <c:val>
            <c:numRef>
              <c:f>('Resultats individuals'!$E$172,'Resultats individuals'!$H$172,'Resultats individuals'!$K$172)</c:f>
            </c:numRef>
          </c:val>
          <c:extLst>
            <c:ext xmlns:c16="http://schemas.microsoft.com/office/drawing/2014/chart" uri="{C3380CC4-5D6E-409C-BE32-E72D297353CC}">
              <c16:uniqueId val="{00000001-1450-4027-B1C0-C72D1A73D2CC}"/>
            </c:ext>
          </c:extLst>
        </c:ser>
        <c:ser>
          <c:idx val="1"/>
          <c:order val="1"/>
          <c:tx>
            <c:strRef>
              <c:f>'Resultats individuals'!$C$174</c:f>
              <c:strCache>
                <c:ptCount val="1"/>
                <c:pt idx="0">
                  <c:v>Gasoil C</c:v>
                </c:pt>
              </c:strCache>
            </c:strRef>
          </c:tx>
          <c:spPr>
            <a:solidFill>
              <a:schemeClr val="accent5">
                <a:alpha val="7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Neue Haas Grotesk Text Pro" panose="020B0504020202020204" pitchFamily="34" charset="0"/>
                    <a:ea typeface="+mn-ea"/>
                    <a:cs typeface="+mn-cs"/>
                  </a:defRPr>
                </a:pPr>
                <a:endParaRPr lang="ca-ES"/>
              </a:p>
            </c:txPr>
            <c:dLblPos val="ct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multiLvlStrRef>
              <c:f>('Resultats individuals'!$E$170,'Resultats individuals'!$H$170,'Resultats individuals'!$K$170)</c:f>
            </c:multiLvlStrRef>
          </c:cat>
          <c:val>
            <c:numRef>
              <c:f>('Resultats individuals'!$E$174,'Resultats individuals'!$H$174,'Resultats individuals'!$K$174)</c:f>
            </c:numRef>
          </c:val>
          <c:extLst>
            <c:ext xmlns:c16="http://schemas.microsoft.com/office/drawing/2014/chart" uri="{C3380CC4-5D6E-409C-BE32-E72D297353CC}">
              <c16:uniqueId val="{00000002-1450-4027-B1C0-C72D1A73D2CC}"/>
            </c:ext>
          </c:extLst>
        </c:ser>
        <c:ser>
          <c:idx val="2"/>
          <c:order val="2"/>
          <c:tx>
            <c:strRef>
              <c:f>'Resultats individuals'!$C$176</c:f>
              <c:strCache>
                <c:ptCount val="1"/>
              </c:strCache>
            </c:strRef>
          </c:tx>
          <c:spPr>
            <a:solidFill>
              <a:schemeClr val="accent4">
                <a:alpha val="7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Neue Haas Grotesk Text Pro" panose="020B0504020202020204" pitchFamily="34" charset="0"/>
                    <a:ea typeface="+mn-ea"/>
                    <a:cs typeface="+mn-cs"/>
                  </a:defRPr>
                </a:pPr>
                <a:endParaRPr lang="ca-ES"/>
              </a:p>
            </c:txPr>
            <c:dLblPos val="ct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val>
            <c:numRef>
              <c:f>('Resultats individuals'!$E$176,'Resultats individuals'!$H$176,'Resultats individuals'!$K$176)</c:f>
            </c:numRef>
          </c:val>
          <c:extLst>
            <c:ext xmlns:c16="http://schemas.microsoft.com/office/drawing/2014/chart" uri="{C3380CC4-5D6E-409C-BE32-E72D297353CC}">
              <c16:uniqueId val="{00000004-1450-4027-B1C0-C72D1A73D2CC}"/>
            </c:ext>
          </c:extLst>
        </c:ser>
        <c:ser>
          <c:idx val="3"/>
          <c:order val="3"/>
          <c:tx>
            <c:strRef>
              <c:f>'Resultats individuals'!$C$178</c:f>
              <c:strCache>
                <c:ptCount val="1"/>
              </c:strCache>
            </c:strRef>
          </c:tx>
          <c:spPr>
            <a:solidFill>
              <a:schemeClr val="accent6">
                <a:lumMod val="60000"/>
                <a:alpha val="7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Neue Haas Grotesk Text Pro" panose="020B0504020202020204" pitchFamily="34" charset="0"/>
                    <a:ea typeface="+mn-ea"/>
                    <a:cs typeface="+mn-cs"/>
                  </a:defRPr>
                </a:pPr>
                <a:endParaRPr lang="ca-ES"/>
              </a:p>
            </c:txPr>
            <c:dLblPos val="ct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multiLvlStrRef>
              <c:f>('Resultats individuals'!$E$170,'Resultats individuals'!$H$170,'Resultats individuals'!$K$170)</c:f>
            </c:multiLvlStrRef>
          </c:cat>
          <c:val>
            <c:numRef>
              <c:f>('Resultats individuals'!$E$178,'Resultats individuals'!$H$178,'Resultats individuals'!$K$178)</c:f>
            </c:numRef>
          </c:val>
          <c:extLst>
            <c:ext xmlns:c16="http://schemas.microsoft.com/office/drawing/2014/chart" uri="{C3380CC4-5D6E-409C-BE32-E72D297353CC}">
              <c16:uniqueId val="{00000002-9FDD-457D-BD55-633B7EE55257}"/>
            </c:ext>
          </c:extLst>
        </c:ser>
        <c:ser>
          <c:idx val="4"/>
          <c:order val="4"/>
          <c:tx>
            <c:strRef>
              <c:f>'Resultats individuals'!$C$180</c:f>
              <c:strCache>
                <c:ptCount val="1"/>
              </c:strCache>
            </c:strRef>
          </c:tx>
          <c:spPr>
            <a:solidFill>
              <a:schemeClr val="accent5">
                <a:lumMod val="60000"/>
                <a:alpha val="7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Neue Haas Grotesk Text Pro" panose="020B0504020202020204" pitchFamily="34" charset="0"/>
                    <a:ea typeface="+mn-ea"/>
                    <a:cs typeface="+mn-cs"/>
                  </a:defRPr>
                </a:pPr>
                <a:endParaRPr lang="ca-ES"/>
              </a:p>
            </c:txPr>
            <c:dLblPos val="ct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multiLvlStrRef>
              <c:f>('Resultats individuals'!$E$170,'Resultats individuals'!$H$170,'Resultats individuals'!$K$170)</c:f>
            </c:multiLvlStrRef>
          </c:cat>
          <c:val>
            <c:numRef>
              <c:f>('Resultats individuals'!$E$180,'Resultats individuals'!$H$180,'Resultats individuals'!$K$180)</c:f>
            </c:numRef>
          </c:val>
          <c:extLst>
            <c:ext xmlns:c16="http://schemas.microsoft.com/office/drawing/2014/chart" uri="{C3380CC4-5D6E-409C-BE32-E72D297353CC}">
              <c16:uniqueId val="{00000003-9FDD-457D-BD55-633B7EE55257}"/>
            </c:ext>
          </c:extLst>
        </c:ser>
        <c:dLbls>
          <c:dLblPos val="ctr"/>
          <c:showLegendKey val="0"/>
          <c:showVal val="1"/>
          <c:showCatName val="0"/>
          <c:showSerName val="0"/>
          <c:showPercent val="0"/>
          <c:showBubbleSize val="0"/>
        </c:dLbls>
        <c:gapWidth val="50"/>
        <c:overlap val="100"/>
        <c:axId val="1119987432"/>
        <c:axId val="1119984912"/>
      </c:barChart>
      <c:catAx>
        <c:axId val="1119987432"/>
        <c:scaling>
          <c:orientation val="minMax"/>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headEnd type="none" w="sm" len="sm"/>
            <a:tailEnd type="none" w="sm" len="sm"/>
          </a:ln>
          <a:effectLst/>
        </c:spPr>
        <c:txPr>
          <a:bodyPr rot="-60000000" spcFirstLastPara="1" vertOverflow="ellipsis" vert="horz" wrap="square" anchor="ctr" anchorCtr="1"/>
          <a:lstStyle/>
          <a:p>
            <a:pPr>
              <a:defRPr sz="1000" b="1"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crossAx val="1119984912"/>
        <c:crosses val="autoZero"/>
        <c:auto val="1"/>
        <c:lblAlgn val="ctr"/>
        <c:lblOffset val="100"/>
        <c:noMultiLvlLbl val="0"/>
      </c:catAx>
      <c:valAx>
        <c:axId val="1119984912"/>
        <c:scaling>
          <c:orientation val="minMax"/>
        </c:scaling>
        <c:delete val="0"/>
        <c:axPos val="l"/>
        <c:majorGridlines>
          <c:spPr>
            <a:ln w="9525" cap="flat" cmpd="sng" algn="ctr">
              <a:gradFill>
                <a:gsLst>
                  <a:gs pos="0">
                    <a:schemeClr val="tx1">
                      <a:lumMod val="5000"/>
                      <a:lumOff val="95000"/>
                    </a:schemeClr>
                  </a:gs>
                  <a:gs pos="100000">
                    <a:schemeClr val="tx1">
                      <a:lumMod val="15000"/>
                      <a:lumOff val="85000"/>
                    </a:schemeClr>
                  </a:gs>
                </a:gsLst>
                <a:lin ang="5400000" scaled="0"/>
              </a:gra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crossAx val="1119987432"/>
        <c:crosses val="autoZero"/>
        <c:crossBetween val="between"/>
      </c:valAx>
      <c:spPr>
        <a:noFill/>
        <a:ln>
          <a:noFill/>
        </a:ln>
        <a:effectLst/>
      </c:spPr>
    </c:plotArea>
    <c:plotVisOnly val="1"/>
    <c:dispBlanksAs val="gap"/>
    <c:showDLblsOverMax val="0"/>
    <c:extLst/>
  </c:chart>
  <c:spPr>
    <a:solidFill>
      <a:schemeClr val="bg1"/>
    </a:solidFill>
    <a:ln w="9525" cap="flat" cmpd="sng" algn="ctr">
      <a:noFill/>
      <a:round/>
    </a:ln>
    <a:effectLst/>
  </c:spPr>
  <c:txPr>
    <a:bodyPr/>
    <a:lstStyle/>
    <a:p>
      <a:pPr>
        <a:defRPr/>
      </a:pPr>
      <a:endParaRPr lang="ca-ES"/>
    </a:p>
  </c:txPr>
  <c:printSettings>
    <c:headerFooter/>
    <c:pageMargins b="0.75" l="0.7" r="0.7" t="0.75" header="0.3" footer="0.3"/>
    <c:pageSetup/>
  </c:printSettings>
</c:chartSpace>
</file>

<file path=xl/charts/chart7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ca-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099829109036325E-2"/>
          <c:y val="6.7358383281081152E-2"/>
          <c:w val="0.90178595464028533"/>
          <c:h val="0.82776883771396448"/>
        </c:manualLayout>
      </c:layout>
      <c:barChart>
        <c:barDir val="col"/>
        <c:grouping val="percentStacked"/>
        <c:varyColors val="0"/>
        <c:ser>
          <c:idx val="0"/>
          <c:order val="0"/>
          <c:tx>
            <c:strRef>
              <c:f>'Resultats individuals'!$C$247</c:f>
              <c:strCache>
                <c:ptCount val="1"/>
                <c:pt idx="0">
                  <c:v>ELECTRICITAT</c:v>
                </c:pt>
              </c:strCache>
            </c:strRef>
          </c:tx>
          <c:spPr>
            <a:solidFill>
              <a:schemeClr val="accent6">
                <a:alpha val="7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Neue Haas Grotesk Text Pro" panose="020B0504020202020204" pitchFamily="34" charset="0"/>
                    <a:ea typeface="+mn-ea"/>
                    <a:cs typeface="+mn-cs"/>
                  </a:defRPr>
                </a:pPr>
                <a:endParaRPr lang="ca-ES"/>
              </a:p>
            </c:txPr>
            <c:dLblPos val="ct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multiLvlStrRef>
              <c:f>('Resultats individuals'!$E$245,'Resultats individuals'!$H$245,'Resultats individuals'!$K$245)</c:f>
            </c:multiLvlStrRef>
          </c:cat>
          <c:val>
            <c:numRef>
              <c:f>('Resultats individuals'!$E$247,'Resultats individuals'!$H$247,'Resultats individuals'!$K$247)</c:f>
            </c:numRef>
          </c:val>
          <c:extLst>
            <c:ext xmlns:c16="http://schemas.microsoft.com/office/drawing/2014/chart" uri="{C3380CC4-5D6E-409C-BE32-E72D297353CC}">
              <c16:uniqueId val="{00000001-1450-4027-B1C0-C72D1A73D2CC}"/>
            </c:ext>
          </c:extLst>
        </c:ser>
        <c:ser>
          <c:idx val="1"/>
          <c:order val="1"/>
          <c:tx>
            <c:strRef>
              <c:f>'Resultats individuals'!$C$249</c:f>
              <c:strCache>
                <c:ptCount val="1"/>
                <c:pt idx="0">
                  <c:v>Gasoil C</c:v>
                </c:pt>
              </c:strCache>
            </c:strRef>
          </c:tx>
          <c:spPr>
            <a:solidFill>
              <a:schemeClr val="accent5">
                <a:alpha val="7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Neue Haas Grotesk Text Pro" panose="020B0504020202020204" pitchFamily="34" charset="0"/>
                    <a:ea typeface="+mn-ea"/>
                    <a:cs typeface="+mn-cs"/>
                  </a:defRPr>
                </a:pPr>
                <a:endParaRPr lang="ca-ES"/>
              </a:p>
            </c:txPr>
            <c:dLblPos val="ct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val>
            <c:numRef>
              <c:f>('Resultats individuals'!$E$249,'Resultats individuals'!$H$249,'Resultats individuals'!$K$249)</c:f>
            </c:numRef>
          </c:val>
          <c:extLst>
            <c:ext xmlns:c16="http://schemas.microsoft.com/office/drawing/2014/chart" uri="{C3380CC4-5D6E-409C-BE32-E72D297353CC}">
              <c16:uniqueId val="{00000002-1450-4027-B1C0-C72D1A73D2CC}"/>
            </c:ext>
          </c:extLst>
        </c:ser>
        <c:ser>
          <c:idx val="2"/>
          <c:order val="2"/>
          <c:tx>
            <c:strRef>
              <c:f>'Resultats individuals'!$C$251</c:f>
              <c:strCache>
                <c:ptCount val="1"/>
              </c:strCache>
            </c:strRef>
          </c:tx>
          <c:spPr>
            <a:solidFill>
              <a:schemeClr val="accent4">
                <a:alpha val="7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Neue Haas Grotesk Text Pro" panose="020B0504020202020204" pitchFamily="34" charset="0"/>
                    <a:ea typeface="+mn-ea"/>
                    <a:cs typeface="+mn-cs"/>
                  </a:defRPr>
                </a:pPr>
                <a:endParaRPr lang="ca-ES"/>
              </a:p>
            </c:txPr>
            <c:dLblPos val="ct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val>
            <c:numRef>
              <c:f>('Resultats individuals'!$E$251,'Resultats individuals'!$H$251,'Resultats individuals'!$K$251)</c:f>
            </c:numRef>
          </c:val>
          <c:extLst>
            <c:ext xmlns:c16="http://schemas.microsoft.com/office/drawing/2014/chart" uri="{C3380CC4-5D6E-409C-BE32-E72D297353CC}">
              <c16:uniqueId val="{00000004-1450-4027-B1C0-C72D1A73D2CC}"/>
            </c:ext>
          </c:extLst>
        </c:ser>
        <c:ser>
          <c:idx val="3"/>
          <c:order val="3"/>
          <c:tx>
            <c:strRef>
              <c:f>'Resultats individuals'!$C$253</c:f>
              <c:strCache>
                <c:ptCount val="1"/>
              </c:strCache>
            </c:strRef>
          </c:tx>
          <c:spPr>
            <a:solidFill>
              <a:schemeClr val="accent6">
                <a:lumMod val="60000"/>
                <a:alpha val="7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Neue Haas Grotesk Text Pro" panose="020B0504020202020204" pitchFamily="34" charset="0"/>
                    <a:ea typeface="+mn-ea"/>
                    <a:cs typeface="+mn-cs"/>
                  </a:defRPr>
                </a:pPr>
                <a:endParaRPr lang="ca-ES"/>
              </a:p>
            </c:txPr>
            <c:dLblPos val="ct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val>
            <c:numRef>
              <c:f>('Resultats individuals'!$E$253,'Resultats individuals'!$H$253,'Resultats individuals'!$K$253)</c:f>
            </c:numRef>
          </c:val>
          <c:extLst>
            <c:ext xmlns:c16="http://schemas.microsoft.com/office/drawing/2014/chart" uri="{C3380CC4-5D6E-409C-BE32-E72D297353CC}">
              <c16:uniqueId val="{00000002-9FDD-457D-BD55-633B7EE55257}"/>
            </c:ext>
          </c:extLst>
        </c:ser>
        <c:ser>
          <c:idx val="4"/>
          <c:order val="4"/>
          <c:tx>
            <c:strRef>
              <c:f>'Resultats individuals'!$C$255</c:f>
              <c:strCache>
                <c:ptCount val="1"/>
              </c:strCache>
            </c:strRef>
          </c:tx>
          <c:spPr>
            <a:solidFill>
              <a:schemeClr val="accent5">
                <a:lumMod val="60000"/>
                <a:alpha val="7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Neue Haas Grotesk Text Pro" panose="020B0504020202020204" pitchFamily="34" charset="0"/>
                    <a:ea typeface="+mn-ea"/>
                    <a:cs typeface="+mn-cs"/>
                  </a:defRPr>
                </a:pPr>
                <a:endParaRPr lang="ca-ES"/>
              </a:p>
            </c:txPr>
            <c:dLblPos val="ct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val>
            <c:numRef>
              <c:f>('Resultats individuals'!$E$255,'Resultats individuals'!$H$255,'Resultats individuals'!$K$255)</c:f>
            </c:numRef>
          </c:val>
          <c:extLst>
            <c:ext xmlns:c16="http://schemas.microsoft.com/office/drawing/2014/chart" uri="{C3380CC4-5D6E-409C-BE32-E72D297353CC}">
              <c16:uniqueId val="{00000003-9FDD-457D-BD55-633B7EE55257}"/>
            </c:ext>
          </c:extLst>
        </c:ser>
        <c:dLbls>
          <c:dLblPos val="ctr"/>
          <c:showLegendKey val="0"/>
          <c:showVal val="1"/>
          <c:showCatName val="0"/>
          <c:showSerName val="0"/>
          <c:showPercent val="0"/>
          <c:showBubbleSize val="0"/>
        </c:dLbls>
        <c:gapWidth val="50"/>
        <c:overlap val="100"/>
        <c:axId val="1119987432"/>
        <c:axId val="1119984912"/>
      </c:barChart>
      <c:catAx>
        <c:axId val="1119987432"/>
        <c:scaling>
          <c:orientation val="minMax"/>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headEnd type="none" w="sm" len="sm"/>
            <a:tailEnd type="none" w="sm" len="sm"/>
          </a:ln>
          <a:effectLst/>
        </c:spPr>
        <c:txPr>
          <a:bodyPr rot="-60000000" spcFirstLastPara="1" vertOverflow="ellipsis" vert="horz" wrap="square" anchor="ctr" anchorCtr="1"/>
          <a:lstStyle/>
          <a:p>
            <a:pPr>
              <a:defRPr sz="1000" b="1"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crossAx val="1119984912"/>
        <c:crosses val="autoZero"/>
        <c:auto val="1"/>
        <c:lblAlgn val="ctr"/>
        <c:lblOffset val="100"/>
        <c:noMultiLvlLbl val="0"/>
      </c:catAx>
      <c:valAx>
        <c:axId val="1119984912"/>
        <c:scaling>
          <c:orientation val="minMax"/>
        </c:scaling>
        <c:delete val="0"/>
        <c:axPos val="l"/>
        <c:majorGridlines>
          <c:spPr>
            <a:ln w="9525" cap="flat" cmpd="sng" algn="ctr">
              <a:gradFill>
                <a:gsLst>
                  <a:gs pos="0">
                    <a:schemeClr val="tx1">
                      <a:lumMod val="5000"/>
                      <a:lumOff val="95000"/>
                    </a:schemeClr>
                  </a:gs>
                  <a:gs pos="100000">
                    <a:schemeClr val="tx1">
                      <a:lumMod val="15000"/>
                      <a:lumOff val="85000"/>
                    </a:schemeClr>
                  </a:gs>
                </a:gsLst>
                <a:lin ang="5400000" scaled="0"/>
              </a:gra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crossAx val="1119987432"/>
        <c:crosses val="autoZero"/>
        <c:crossBetween val="between"/>
      </c:valAx>
      <c:spPr>
        <a:noFill/>
        <a:ln>
          <a:noFill/>
        </a:ln>
        <a:effectLst/>
      </c:spPr>
    </c:plotArea>
    <c:plotVisOnly val="1"/>
    <c:dispBlanksAs val="gap"/>
    <c:showDLblsOverMax val="0"/>
    <c:extLst/>
  </c:chart>
  <c:spPr>
    <a:solidFill>
      <a:schemeClr val="bg1"/>
    </a:solidFill>
    <a:ln w="9525" cap="flat" cmpd="sng" algn="ctr">
      <a:noFill/>
      <a:round/>
    </a:ln>
    <a:effectLst/>
  </c:spPr>
  <c:txPr>
    <a:bodyPr/>
    <a:lstStyle/>
    <a:p>
      <a:pPr>
        <a:defRPr/>
      </a:pPr>
      <a:endParaRPr lang="ca-E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ca-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2020955200554695"/>
          <c:y val="7.496882278243143E-2"/>
          <c:w val="0.85182963627392172"/>
          <c:h val="0.78037088076351435"/>
        </c:manualLayout>
      </c:layout>
      <c:barChart>
        <c:barDir val="col"/>
        <c:grouping val="clustered"/>
        <c:varyColors val="0"/>
        <c:ser>
          <c:idx val="0"/>
          <c:order val="0"/>
          <c:tx>
            <c:strRef>
              <c:f>'Introducció dades'!$J$218</c:f>
              <c:strCache>
                <c:ptCount val="1"/>
                <c:pt idx="0">
                  <c:v>kWh/dia</c:v>
                </c:pt>
              </c:strCache>
            </c:strRef>
          </c:tx>
          <c:spPr>
            <a:solidFill>
              <a:schemeClr val="accent1"/>
            </a:solidFill>
            <a:ln>
              <a:noFill/>
            </a:ln>
            <a:effectLst/>
          </c:spPr>
          <c:invertIfNegative val="0"/>
          <c:cat>
            <c:multiLvlStrRef>
              <c:f>'Introducció dades'!$D$219:$D$232</c:f>
            </c:multiLvlStrRef>
          </c:cat>
          <c:val>
            <c:numRef>
              <c:f>'Introducció dades'!$J$219:$J$232</c:f>
            </c:numRef>
          </c:val>
          <c:extLst>
            <c:ext xmlns:c16="http://schemas.microsoft.com/office/drawing/2014/chart" uri="{C3380CC4-5D6E-409C-BE32-E72D297353CC}">
              <c16:uniqueId val="{00000000-4648-4492-BBBD-9FD3E49E7981}"/>
            </c:ext>
          </c:extLst>
        </c:ser>
        <c:dLbls>
          <c:showLegendKey val="0"/>
          <c:showVal val="0"/>
          <c:showCatName val="0"/>
          <c:showSerName val="0"/>
          <c:showPercent val="0"/>
          <c:showBubbleSize val="0"/>
        </c:dLbls>
        <c:gapWidth val="219"/>
        <c:overlap val="-27"/>
        <c:axId val="1839333680"/>
        <c:axId val="1839336560"/>
      </c:barChart>
      <c:catAx>
        <c:axId val="1839333680"/>
        <c:scaling>
          <c:orientation val="minMax"/>
        </c:scaling>
        <c:delete val="0"/>
        <c:axPos val="b"/>
        <c:title>
          <c:tx>
            <c:rich>
              <a:bodyPr rot="0" spcFirstLastPara="1" vertOverflow="ellipsis" vert="horz" wrap="square" anchor="ctr" anchorCtr="1"/>
              <a:lstStyle/>
              <a:p>
                <a:pPr>
                  <a:defRPr sz="1100" b="0" i="0" u="none" strike="noStrike" kern="1200" baseline="0">
                    <a:solidFill>
                      <a:schemeClr val="tx1">
                        <a:lumMod val="65000"/>
                        <a:lumOff val="35000"/>
                      </a:schemeClr>
                    </a:solidFill>
                    <a:latin typeface="Neue Haas Grotesk Text Pro" panose="020B0504020202020204" pitchFamily="34" charset="0"/>
                    <a:ea typeface="+mn-ea"/>
                    <a:cs typeface="+mn-cs"/>
                  </a:defRPr>
                </a:pPr>
                <a:r>
                  <a:rPr lang="ca-ES" sz="1100">
                    <a:latin typeface="Neue Haas Grotesk Text Pro" panose="020B0504020202020204" pitchFamily="34" charset="0"/>
                  </a:rPr>
                  <a:t>Factura</a:t>
                </a:r>
              </a:p>
            </c:rich>
          </c:tx>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title>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crossAx val="1839336560"/>
        <c:crosses val="autoZero"/>
        <c:auto val="1"/>
        <c:lblAlgn val="ctr"/>
        <c:lblOffset val="100"/>
        <c:noMultiLvlLbl val="0"/>
      </c:catAx>
      <c:valAx>
        <c:axId val="183933656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Neue Haas Grotesk Text Pro" panose="020B0504020202020204" pitchFamily="34" charset="0"/>
                    <a:ea typeface="+mn-ea"/>
                    <a:cs typeface="+mn-cs"/>
                  </a:defRPr>
                </a:pPr>
                <a:r>
                  <a:rPr lang="ca-ES" sz="1200">
                    <a:latin typeface="Neue Haas Grotesk Text Pro" panose="020B0504020202020204" pitchFamily="34" charset="0"/>
                  </a:rPr>
                  <a:t>kWh/dia</a:t>
                </a:r>
              </a:p>
            </c:rich>
          </c:tx>
          <c:layout>
            <c:manualLayout>
              <c:xMode val="edge"/>
              <c:yMode val="edge"/>
              <c:x val="2.1747807536461574E-2"/>
              <c:y val="0.35351975126559571"/>
            </c:manualLayout>
          </c:layout>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title>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crossAx val="1839333680"/>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ca-ES"/>
    </a:p>
  </c:txPr>
  <c:printSettings>
    <c:headerFooter/>
    <c:pageMargins b="0.75" l="0.7" r="0.7" t="0.75" header="0.3" footer="0.3"/>
    <c:pageSetup/>
  </c:printSettings>
</c:chartSpace>
</file>

<file path=xl/charts/chart8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ca-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099829109036325E-2"/>
          <c:y val="6.7358383281081152E-2"/>
          <c:w val="0.90178595464028533"/>
          <c:h val="0.82776883771396448"/>
        </c:manualLayout>
      </c:layout>
      <c:barChart>
        <c:barDir val="col"/>
        <c:grouping val="percentStacked"/>
        <c:varyColors val="0"/>
        <c:ser>
          <c:idx val="0"/>
          <c:order val="0"/>
          <c:tx>
            <c:strRef>
              <c:f>'Resultats individuals'!$C$322</c:f>
              <c:strCache>
                <c:ptCount val="1"/>
                <c:pt idx="0">
                  <c:v>ELECTRICITAT</c:v>
                </c:pt>
              </c:strCache>
            </c:strRef>
          </c:tx>
          <c:spPr>
            <a:solidFill>
              <a:schemeClr val="accent6">
                <a:alpha val="7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Neue Haas Grotesk Text Pro" panose="020B0504020202020204" pitchFamily="34" charset="0"/>
                    <a:ea typeface="+mn-ea"/>
                    <a:cs typeface="+mn-cs"/>
                  </a:defRPr>
                </a:pPr>
                <a:endParaRPr lang="ca-ES"/>
              </a:p>
            </c:txPr>
            <c:dLblPos val="ct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multiLvlStrRef>
              <c:f>('Resultats individuals'!$E$320,'Resultats individuals'!$H$320,'Resultats individuals'!$K$320)</c:f>
            </c:multiLvlStrRef>
          </c:cat>
          <c:val>
            <c:numRef>
              <c:f>('Resultats individuals'!$E$322,'Resultats individuals'!$H$322,'Resultats individuals'!$K$322)</c:f>
            </c:numRef>
          </c:val>
          <c:extLst>
            <c:ext xmlns:c16="http://schemas.microsoft.com/office/drawing/2014/chart" uri="{C3380CC4-5D6E-409C-BE32-E72D297353CC}">
              <c16:uniqueId val="{00000000-6477-47D2-825E-9F4CD8F44466}"/>
            </c:ext>
          </c:extLst>
        </c:ser>
        <c:ser>
          <c:idx val="1"/>
          <c:order val="1"/>
          <c:tx>
            <c:strRef>
              <c:f>'Resultats individuals'!$C$324</c:f>
              <c:strCache>
                <c:ptCount val="1"/>
              </c:strCache>
            </c:strRef>
          </c:tx>
          <c:spPr>
            <a:solidFill>
              <a:schemeClr val="accent5">
                <a:alpha val="7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Neue Haas Grotesk Text Pro" panose="020B0504020202020204" pitchFamily="34" charset="0"/>
                    <a:ea typeface="+mn-ea"/>
                    <a:cs typeface="+mn-cs"/>
                  </a:defRPr>
                </a:pPr>
                <a:endParaRPr lang="ca-ES"/>
              </a:p>
            </c:txPr>
            <c:dLblPos val="ct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multiLvlStrRef>
              <c:f>('Resultats individuals'!$E$320,'Resultats individuals'!$H$320,'Resultats individuals'!$K$320)</c:f>
            </c:multiLvlStrRef>
          </c:cat>
          <c:val>
            <c:numRef>
              <c:f>('Resultats individuals'!$E$324,'Resultats individuals'!$H$324,'Resultats individuals'!$K$324)</c:f>
            </c:numRef>
          </c:val>
          <c:extLst>
            <c:ext xmlns:c16="http://schemas.microsoft.com/office/drawing/2014/chart" uri="{C3380CC4-5D6E-409C-BE32-E72D297353CC}">
              <c16:uniqueId val="{00000001-6477-47D2-825E-9F4CD8F44466}"/>
            </c:ext>
          </c:extLst>
        </c:ser>
        <c:ser>
          <c:idx val="2"/>
          <c:order val="2"/>
          <c:tx>
            <c:strRef>
              <c:f>'Resultats individuals'!$C$326</c:f>
              <c:strCache>
                <c:ptCount val="1"/>
              </c:strCache>
            </c:strRef>
          </c:tx>
          <c:spPr>
            <a:solidFill>
              <a:schemeClr val="accent4">
                <a:alpha val="7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Neue Haas Grotesk Text Pro" panose="020B0504020202020204" pitchFamily="34" charset="0"/>
                    <a:ea typeface="+mn-ea"/>
                    <a:cs typeface="+mn-cs"/>
                  </a:defRPr>
                </a:pPr>
                <a:endParaRPr lang="ca-ES"/>
              </a:p>
            </c:txPr>
            <c:dLblPos val="ct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multiLvlStrRef>
              <c:f>('Resultats individuals'!$E$320,'Resultats individuals'!$H$320,'Resultats individuals'!$K$320)</c:f>
            </c:multiLvlStrRef>
          </c:cat>
          <c:val>
            <c:numRef>
              <c:f>('Resultats individuals'!$E$326,'Resultats individuals'!$H$326,'Resultats individuals'!$K$326)</c:f>
            </c:numRef>
          </c:val>
          <c:extLst>
            <c:ext xmlns:c16="http://schemas.microsoft.com/office/drawing/2014/chart" uri="{C3380CC4-5D6E-409C-BE32-E72D297353CC}">
              <c16:uniqueId val="{00000004-6477-47D2-825E-9F4CD8F44466}"/>
            </c:ext>
          </c:extLst>
        </c:ser>
        <c:ser>
          <c:idx val="3"/>
          <c:order val="3"/>
          <c:tx>
            <c:strRef>
              <c:f>'Resultats individuals'!$C$328</c:f>
              <c:strCache>
                <c:ptCount val="1"/>
              </c:strCache>
            </c:strRef>
          </c:tx>
          <c:spPr>
            <a:solidFill>
              <a:schemeClr val="accent6">
                <a:lumMod val="60000"/>
                <a:alpha val="7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Neue Haas Grotesk Text Pro" panose="020B0504020202020204" pitchFamily="34" charset="0"/>
                    <a:ea typeface="+mn-ea"/>
                    <a:cs typeface="+mn-cs"/>
                  </a:defRPr>
                </a:pPr>
                <a:endParaRPr lang="ca-ES"/>
              </a:p>
            </c:txPr>
            <c:dLblPos val="ct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multiLvlStrRef>
              <c:f>('Resultats individuals'!$E$320,'Resultats individuals'!$H$320,'Resultats individuals'!$K$320)</c:f>
            </c:multiLvlStrRef>
          </c:cat>
          <c:val>
            <c:numRef>
              <c:f>('Resultats individuals'!$E$328,'Resultats individuals'!$H$328,'Resultats individuals'!$K$328)</c:f>
            </c:numRef>
          </c:val>
          <c:extLst>
            <c:ext xmlns:c16="http://schemas.microsoft.com/office/drawing/2014/chart" uri="{C3380CC4-5D6E-409C-BE32-E72D297353CC}">
              <c16:uniqueId val="{00000008-6477-47D2-825E-9F4CD8F44466}"/>
            </c:ext>
          </c:extLst>
        </c:ser>
        <c:ser>
          <c:idx val="4"/>
          <c:order val="4"/>
          <c:tx>
            <c:strRef>
              <c:f>'Resultats individuals'!$C$330</c:f>
              <c:strCache>
                <c:ptCount val="1"/>
              </c:strCache>
            </c:strRef>
          </c:tx>
          <c:spPr>
            <a:solidFill>
              <a:schemeClr val="accent5">
                <a:lumMod val="60000"/>
                <a:alpha val="7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Neue Haas Grotesk Text Pro" panose="020B0504020202020204" pitchFamily="34" charset="0"/>
                    <a:ea typeface="+mn-ea"/>
                    <a:cs typeface="+mn-cs"/>
                  </a:defRPr>
                </a:pPr>
                <a:endParaRPr lang="ca-ES"/>
              </a:p>
            </c:txPr>
            <c:dLblPos val="ct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multiLvlStrRef>
              <c:f>('Resultats individuals'!$E$320,'Resultats individuals'!$H$320,'Resultats individuals'!$K$320)</c:f>
            </c:multiLvlStrRef>
          </c:cat>
          <c:val>
            <c:numRef>
              <c:f>('Resultats individuals'!$E$330,'Resultats individuals'!$H$330,'Resultats individuals'!$K$330)</c:f>
            </c:numRef>
          </c:val>
          <c:extLst>
            <c:ext xmlns:c16="http://schemas.microsoft.com/office/drawing/2014/chart" uri="{C3380CC4-5D6E-409C-BE32-E72D297353CC}">
              <c16:uniqueId val="{00000009-6477-47D2-825E-9F4CD8F44466}"/>
            </c:ext>
          </c:extLst>
        </c:ser>
        <c:dLbls>
          <c:dLblPos val="ctr"/>
          <c:showLegendKey val="0"/>
          <c:showVal val="1"/>
          <c:showCatName val="0"/>
          <c:showSerName val="0"/>
          <c:showPercent val="0"/>
          <c:showBubbleSize val="0"/>
        </c:dLbls>
        <c:gapWidth val="50"/>
        <c:overlap val="100"/>
        <c:axId val="1119987432"/>
        <c:axId val="1119984912"/>
      </c:barChart>
      <c:catAx>
        <c:axId val="1119987432"/>
        <c:scaling>
          <c:orientation val="minMax"/>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headEnd type="none" w="sm" len="sm"/>
            <a:tailEnd type="none" w="sm" len="sm"/>
          </a:ln>
          <a:effectLst/>
        </c:spPr>
        <c:txPr>
          <a:bodyPr rot="-60000000" spcFirstLastPara="1" vertOverflow="ellipsis" vert="horz" wrap="square" anchor="ctr" anchorCtr="1"/>
          <a:lstStyle/>
          <a:p>
            <a:pPr>
              <a:defRPr sz="1000" b="1"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crossAx val="1119984912"/>
        <c:crosses val="autoZero"/>
        <c:auto val="1"/>
        <c:lblAlgn val="ctr"/>
        <c:lblOffset val="100"/>
        <c:noMultiLvlLbl val="0"/>
      </c:catAx>
      <c:valAx>
        <c:axId val="1119984912"/>
        <c:scaling>
          <c:orientation val="minMax"/>
        </c:scaling>
        <c:delete val="0"/>
        <c:axPos val="l"/>
        <c:majorGridlines>
          <c:spPr>
            <a:ln w="9525" cap="flat" cmpd="sng" algn="ctr">
              <a:gradFill>
                <a:gsLst>
                  <a:gs pos="0">
                    <a:schemeClr val="tx1">
                      <a:lumMod val="5000"/>
                      <a:lumOff val="95000"/>
                    </a:schemeClr>
                  </a:gs>
                  <a:gs pos="100000">
                    <a:schemeClr val="tx1">
                      <a:lumMod val="15000"/>
                      <a:lumOff val="85000"/>
                    </a:schemeClr>
                  </a:gs>
                </a:gsLst>
                <a:lin ang="5400000" scaled="0"/>
              </a:gra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crossAx val="1119987432"/>
        <c:crosses val="autoZero"/>
        <c:crossBetween val="between"/>
      </c:valAx>
      <c:spPr>
        <a:noFill/>
        <a:ln>
          <a:noFill/>
        </a:ln>
        <a:effectLst/>
      </c:spPr>
    </c:plotArea>
    <c:plotVisOnly val="1"/>
    <c:dispBlanksAs val="gap"/>
    <c:showDLblsOverMax val="0"/>
    <c:extLst/>
  </c:chart>
  <c:spPr>
    <a:solidFill>
      <a:schemeClr val="bg1"/>
    </a:solidFill>
    <a:ln w="9525" cap="flat" cmpd="sng" algn="ctr">
      <a:noFill/>
      <a:round/>
    </a:ln>
    <a:effectLst/>
  </c:spPr>
  <c:txPr>
    <a:bodyPr/>
    <a:lstStyle/>
    <a:p>
      <a:pPr>
        <a:defRPr/>
      </a:pPr>
      <a:endParaRPr lang="ca-ES"/>
    </a:p>
  </c:txPr>
  <c:printSettings>
    <c:headerFooter/>
    <c:pageMargins b="0.75" l="0.7" r="0.7" t="0.75" header="0.3" footer="0.3"/>
    <c:pageSetup/>
  </c:printSettings>
</c:chartSpace>
</file>

<file path=xl/charts/chart8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ca-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099829109036325E-2"/>
          <c:y val="6.7358383281081152E-2"/>
          <c:w val="0.90178595464028533"/>
          <c:h val="0.82776883771396448"/>
        </c:manualLayout>
      </c:layout>
      <c:barChart>
        <c:barDir val="col"/>
        <c:grouping val="percentStacked"/>
        <c:varyColors val="0"/>
        <c:ser>
          <c:idx val="0"/>
          <c:order val="0"/>
          <c:tx>
            <c:strRef>
              <c:f>'Resultats individuals'!$C$397</c:f>
              <c:strCache>
                <c:ptCount val="1"/>
                <c:pt idx="0">
                  <c:v>ELECTRICITAT</c:v>
                </c:pt>
              </c:strCache>
            </c:strRef>
          </c:tx>
          <c:spPr>
            <a:solidFill>
              <a:schemeClr val="accent6">
                <a:alpha val="7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Neue Haas Grotesk Text Pro" panose="020B0504020202020204" pitchFamily="34" charset="0"/>
                    <a:ea typeface="+mn-ea"/>
                    <a:cs typeface="+mn-cs"/>
                  </a:defRPr>
                </a:pPr>
                <a:endParaRPr lang="ca-ES"/>
              </a:p>
            </c:txPr>
            <c:dLblPos val="ct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multiLvlStrRef>
              <c:f>('Resultats individuals'!$E$320,'Resultats individuals'!$H$320,'Resultats individuals'!$K$320)</c:f>
            </c:multiLvlStrRef>
          </c:cat>
          <c:val>
            <c:numRef>
              <c:f>('Resultats individuals'!$E$397,'Resultats individuals'!$H$397,'Resultats individuals'!$K$397)</c:f>
            </c:numRef>
          </c:val>
          <c:extLst>
            <c:ext xmlns:c16="http://schemas.microsoft.com/office/drawing/2014/chart" uri="{C3380CC4-5D6E-409C-BE32-E72D297353CC}">
              <c16:uniqueId val="{00000000-8099-4856-BC02-1C4AF3D5B243}"/>
            </c:ext>
          </c:extLst>
        </c:ser>
        <c:ser>
          <c:idx val="1"/>
          <c:order val="1"/>
          <c:tx>
            <c:strRef>
              <c:f>'Resultats individuals'!$C$399</c:f>
              <c:strCache>
                <c:ptCount val="1"/>
              </c:strCache>
            </c:strRef>
          </c:tx>
          <c:spPr>
            <a:solidFill>
              <a:schemeClr val="accent5">
                <a:alpha val="7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Neue Haas Grotesk Text Pro" panose="020B0504020202020204" pitchFamily="34" charset="0"/>
                    <a:ea typeface="+mn-ea"/>
                    <a:cs typeface="+mn-cs"/>
                  </a:defRPr>
                </a:pPr>
                <a:endParaRPr lang="ca-ES"/>
              </a:p>
            </c:txPr>
            <c:dLblPos val="ct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multiLvlStrRef>
              <c:f>('Resultats individuals'!$E$320,'Resultats individuals'!$H$320,'Resultats individuals'!$K$320)</c:f>
            </c:multiLvlStrRef>
          </c:cat>
          <c:val>
            <c:numRef>
              <c:f>('Resultats individuals'!$E$399,'Resultats individuals'!$H$399,'Resultats individuals'!$K$399)</c:f>
            </c:numRef>
          </c:val>
          <c:extLst>
            <c:ext xmlns:c16="http://schemas.microsoft.com/office/drawing/2014/chart" uri="{C3380CC4-5D6E-409C-BE32-E72D297353CC}">
              <c16:uniqueId val="{00000001-8099-4856-BC02-1C4AF3D5B243}"/>
            </c:ext>
          </c:extLst>
        </c:ser>
        <c:ser>
          <c:idx val="2"/>
          <c:order val="2"/>
          <c:tx>
            <c:strRef>
              <c:f>'Resultats individuals'!$C$401</c:f>
              <c:strCache>
                <c:ptCount val="1"/>
              </c:strCache>
            </c:strRef>
          </c:tx>
          <c:spPr>
            <a:solidFill>
              <a:schemeClr val="accent4">
                <a:alpha val="7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Neue Haas Grotesk Text Pro" panose="020B0504020202020204" pitchFamily="34" charset="0"/>
                    <a:ea typeface="+mn-ea"/>
                    <a:cs typeface="+mn-cs"/>
                  </a:defRPr>
                </a:pPr>
                <a:endParaRPr lang="ca-ES"/>
              </a:p>
            </c:txPr>
            <c:dLblPos val="ct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multiLvlStrRef>
              <c:f>('Resultats individuals'!$E$320,'Resultats individuals'!$H$320,'Resultats individuals'!$K$320)</c:f>
            </c:multiLvlStrRef>
          </c:cat>
          <c:val>
            <c:numRef>
              <c:f>('Resultats individuals'!$E$401,'Resultats individuals'!$H$401,'Resultats individuals'!$K$401)</c:f>
            </c:numRef>
          </c:val>
          <c:extLst>
            <c:ext xmlns:c16="http://schemas.microsoft.com/office/drawing/2014/chart" uri="{C3380CC4-5D6E-409C-BE32-E72D297353CC}">
              <c16:uniqueId val="{00000002-8099-4856-BC02-1C4AF3D5B243}"/>
            </c:ext>
          </c:extLst>
        </c:ser>
        <c:ser>
          <c:idx val="3"/>
          <c:order val="3"/>
          <c:tx>
            <c:strRef>
              <c:f>'Resultats individuals'!$C$403</c:f>
              <c:strCache>
                <c:ptCount val="1"/>
              </c:strCache>
            </c:strRef>
          </c:tx>
          <c:spPr>
            <a:solidFill>
              <a:schemeClr val="accent6">
                <a:lumMod val="60000"/>
                <a:alpha val="7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Neue Haas Grotesk Text Pro" panose="020B0504020202020204" pitchFamily="34" charset="0"/>
                    <a:ea typeface="+mn-ea"/>
                    <a:cs typeface="+mn-cs"/>
                  </a:defRPr>
                </a:pPr>
                <a:endParaRPr lang="ca-ES"/>
              </a:p>
            </c:txPr>
            <c:dLblPos val="ct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multiLvlStrRef>
              <c:f>('Resultats individuals'!$E$320,'Resultats individuals'!$H$320,'Resultats individuals'!$K$320)</c:f>
            </c:multiLvlStrRef>
          </c:cat>
          <c:val>
            <c:numRef>
              <c:f>('Resultats individuals'!$E$403,'Resultats individuals'!$H$403,'Resultats individuals'!$K$403)</c:f>
            </c:numRef>
          </c:val>
          <c:extLst>
            <c:ext xmlns:c16="http://schemas.microsoft.com/office/drawing/2014/chart" uri="{C3380CC4-5D6E-409C-BE32-E72D297353CC}">
              <c16:uniqueId val="{00000003-8099-4856-BC02-1C4AF3D5B243}"/>
            </c:ext>
          </c:extLst>
        </c:ser>
        <c:ser>
          <c:idx val="4"/>
          <c:order val="4"/>
          <c:tx>
            <c:strRef>
              <c:f>'Resultats individuals'!$C$405</c:f>
              <c:strCache>
                <c:ptCount val="1"/>
              </c:strCache>
            </c:strRef>
          </c:tx>
          <c:spPr>
            <a:solidFill>
              <a:schemeClr val="accent5">
                <a:lumMod val="60000"/>
                <a:alpha val="7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Neue Haas Grotesk Text Pro" panose="020B0504020202020204" pitchFamily="34" charset="0"/>
                    <a:ea typeface="+mn-ea"/>
                    <a:cs typeface="+mn-cs"/>
                  </a:defRPr>
                </a:pPr>
                <a:endParaRPr lang="ca-ES"/>
              </a:p>
            </c:txPr>
            <c:dLblPos val="ct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multiLvlStrRef>
              <c:f>('Resultats individuals'!$E$320,'Resultats individuals'!$H$320,'Resultats individuals'!$K$320)</c:f>
            </c:multiLvlStrRef>
          </c:cat>
          <c:val>
            <c:numRef>
              <c:f>('Resultats individuals'!$E$405,'Resultats individuals'!$H$405,'Resultats individuals'!$K$405)</c:f>
            </c:numRef>
          </c:val>
          <c:extLst>
            <c:ext xmlns:c16="http://schemas.microsoft.com/office/drawing/2014/chart" uri="{C3380CC4-5D6E-409C-BE32-E72D297353CC}">
              <c16:uniqueId val="{00000004-8099-4856-BC02-1C4AF3D5B243}"/>
            </c:ext>
          </c:extLst>
        </c:ser>
        <c:dLbls>
          <c:dLblPos val="ctr"/>
          <c:showLegendKey val="0"/>
          <c:showVal val="1"/>
          <c:showCatName val="0"/>
          <c:showSerName val="0"/>
          <c:showPercent val="0"/>
          <c:showBubbleSize val="0"/>
        </c:dLbls>
        <c:gapWidth val="50"/>
        <c:overlap val="100"/>
        <c:axId val="1119987432"/>
        <c:axId val="1119984912"/>
      </c:barChart>
      <c:catAx>
        <c:axId val="1119987432"/>
        <c:scaling>
          <c:orientation val="minMax"/>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headEnd type="none" w="sm" len="sm"/>
            <a:tailEnd type="none" w="sm" len="sm"/>
          </a:ln>
          <a:effectLst/>
        </c:spPr>
        <c:txPr>
          <a:bodyPr rot="-60000000" spcFirstLastPara="1" vertOverflow="ellipsis" vert="horz" wrap="square" anchor="ctr" anchorCtr="1"/>
          <a:lstStyle/>
          <a:p>
            <a:pPr>
              <a:defRPr sz="1000" b="1"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crossAx val="1119984912"/>
        <c:crosses val="autoZero"/>
        <c:auto val="1"/>
        <c:lblAlgn val="ctr"/>
        <c:lblOffset val="100"/>
        <c:noMultiLvlLbl val="0"/>
      </c:catAx>
      <c:valAx>
        <c:axId val="1119984912"/>
        <c:scaling>
          <c:orientation val="minMax"/>
        </c:scaling>
        <c:delete val="0"/>
        <c:axPos val="l"/>
        <c:majorGridlines>
          <c:spPr>
            <a:ln w="9525" cap="flat" cmpd="sng" algn="ctr">
              <a:gradFill>
                <a:gsLst>
                  <a:gs pos="0">
                    <a:schemeClr val="tx1">
                      <a:lumMod val="5000"/>
                      <a:lumOff val="95000"/>
                    </a:schemeClr>
                  </a:gs>
                  <a:gs pos="100000">
                    <a:schemeClr val="tx1">
                      <a:lumMod val="15000"/>
                      <a:lumOff val="85000"/>
                    </a:schemeClr>
                  </a:gs>
                </a:gsLst>
                <a:lin ang="5400000" scaled="0"/>
              </a:gra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crossAx val="1119987432"/>
        <c:crosses val="autoZero"/>
        <c:crossBetween val="between"/>
      </c:valAx>
      <c:spPr>
        <a:noFill/>
        <a:ln>
          <a:noFill/>
        </a:ln>
        <a:effectLst/>
      </c:spPr>
    </c:plotArea>
    <c:plotVisOnly val="1"/>
    <c:dispBlanksAs val="gap"/>
    <c:showDLblsOverMax val="0"/>
    <c:extLst/>
  </c:chart>
  <c:spPr>
    <a:solidFill>
      <a:schemeClr val="bg1"/>
    </a:solidFill>
    <a:ln w="9525" cap="flat" cmpd="sng" algn="ctr">
      <a:noFill/>
      <a:round/>
    </a:ln>
    <a:effectLst/>
  </c:spPr>
  <c:txPr>
    <a:bodyPr/>
    <a:lstStyle/>
    <a:p>
      <a:pPr>
        <a:defRPr/>
      </a:pPr>
      <a:endParaRPr lang="ca-ES"/>
    </a:p>
  </c:txPr>
  <c:printSettings>
    <c:headerFooter/>
    <c:pageMargins b="0.75" l="0.7" r="0.7" t="0.75" header="0.3" footer="0.3"/>
    <c:pageSetup/>
  </c:printSettings>
</c:chartSpace>
</file>

<file path=xl/charts/chart8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ca-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099829109036325E-2"/>
          <c:y val="6.7358383281081152E-2"/>
          <c:w val="0.90178595464028533"/>
          <c:h val="0.82776883771396448"/>
        </c:manualLayout>
      </c:layout>
      <c:barChart>
        <c:barDir val="col"/>
        <c:grouping val="percentStacked"/>
        <c:varyColors val="0"/>
        <c:ser>
          <c:idx val="0"/>
          <c:order val="0"/>
          <c:tx>
            <c:strRef>
              <c:f>'Resultats individuals'!$C$472</c:f>
              <c:strCache>
                <c:ptCount val="1"/>
                <c:pt idx="0">
                  <c:v>ELECTRICITAT</c:v>
                </c:pt>
              </c:strCache>
            </c:strRef>
          </c:tx>
          <c:spPr>
            <a:solidFill>
              <a:schemeClr val="accent6">
                <a:alpha val="7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Neue Haas Grotesk Text Pro" panose="020B0504020202020204" pitchFamily="34" charset="0"/>
                    <a:ea typeface="+mn-ea"/>
                    <a:cs typeface="+mn-cs"/>
                  </a:defRPr>
                </a:pPr>
                <a:endParaRPr lang="ca-ES"/>
              </a:p>
            </c:txPr>
            <c:dLblPos val="ct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multiLvlStrRef>
              <c:f>('Resultats individuals'!$E$320,'Resultats individuals'!$H$320,'Resultats individuals'!$K$320,'Resultats individuals'!$E$470,'Resultats individuals'!$H$470,'Resultats individuals'!$K$470)</c:f>
            </c:multiLvlStrRef>
          </c:cat>
          <c:val>
            <c:numRef>
              <c:f>('Resultats individuals'!$E$472,'Resultats individuals'!$H$472,'Resultats individuals'!$K$472)</c:f>
            </c:numRef>
          </c:val>
          <c:extLst>
            <c:ext xmlns:c16="http://schemas.microsoft.com/office/drawing/2014/chart" uri="{C3380CC4-5D6E-409C-BE32-E72D297353CC}">
              <c16:uniqueId val="{00000000-AFC6-4E6A-892C-48170F2468F6}"/>
            </c:ext>
          </c:extLst>
        </c:ser>
        <c:ser>
          <c:idx val="1"/>
          <c:order val="1"/>
          <c:tx>
            <c:strRef>
              <c:f>'Resultats individuals'!$C$474</c:f>
              <c:strCache>
                <c:ptCount val="1"/>
              </c:strCache>
            </c:strRef>
          </c:tx>
          <c:spPr>
            <a:solidFill>
              <a:schemeClr val="accent5">
                <a:alpha val="7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Neue Haas Grotesk Text Pro" panose="020B0504020202020204" pitchFamily="34" charset="0"/>
                    <a:ea typeface="+mn-ea"/>
                    <a:cs typeface="+mn-cs"/>
                  </a:defRPr>
                </a:pPr>
                <a:endParaRPr lang="ca-ES"/>
              </a:p>
            </c:txPr>
            <c:dLblPos val="ct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multiLvlStrRef>
              <c:f>('Resultats individuals'!$E$320,'Resultats individuals'!$H$320,'Resultats individuals'!$K$320,'Resultats individuals'!$E$470,'Resultats individuals'!$H$470,'Resultats individuals'!$K$470)</c:f>
            </c:multiLvlStrRef>
          </c:cat>
          <c:val>
            <c:numRef>
              <c:f>('Resultats individuals'!$E$474,'Resultats individuals'!$H$474,'Resultats individuals'!$K$474)</c:f>
            </c:numRef>
          </c:val>
          <c:extLst>
            <c:ext xmlns:c16="http://schemas.microsoft.com/office/drawing/2014/chart" uri="{C3380CC4-5D6E-409C-BE32-E72D297353CC}">
              <c16:uniqueId val="{00000001-AFC6-4E6A-892C-48170F2468F6}"/>
            </c:ext>
          </c:extLst>
        </c:ser>
        <c:ser>
          <c:idx val="2"/>
          <c:order val="2"/>
          <c:tx>
            <c:strRef>
              <c:f>'Resultats individuals'!$C$476</c:f>
              <c:strCache>
                <c:ptCount val="1"/>
              </c:strCache>
            </c:strRef>
          </c:tx>
          <c:spPr>
            <a:solidFill>
              <a:schemeClr val="accent4">
                <a:alpha val="7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Neue Haas Grotesk Text Pro" panose="020B0504020202020204" pitchFamily="34" charset="0"/>
                    <a:ea typeface="+mn-ea"/>
                    <a:cs typeface="+mn-cs"/>
                  </a:defRPr>
                </a:pPr>
                <a:endParaRPr lang="ca-ES"/>
              </a:p>
            </c:txPr>
            <c:dLblPos val="ct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multiLvlStrRef>
              <c:f>('Resultats individuals'!$E$320,'Resultats individuals'!$H$320,'Resultats individuals'!$K$320,'Resultats individuals'!$E$470,'Resultats individuals'!$H$470,'Resultats individuals'!$K$470)</c:f>
            </c:multiLvlStrRef>
          </c:cat>
          <c:val>
            <c:numRef>
              <c:f>('Resultats individuals'!$E$476,'Resultats individuals'!$H$476,'Resultats individuals'!$K$476)</c:f>
            </c:numRef>
          </c:val>
          <c:extLst>
            <c:ext xmlns:c16="http://schemas.microsoft.com/office/drawing/2014/chart" uri="{C3380CC4-5D6E-409C-BE32-E72D297353CC}">
              <c16:uniqueId val="{00000002-AFC6-4E6A-892C-48170F2468F6}"/>
            </c:ext>
          </c:extLst>
        </c:ser>
        <c:ser>
          <c:idx val="3"/>
          <c:order val="3"/>
          <c:tx>
            <c:strRef>
              <c:f>'Resultats individuals'!$C$478</c:f>
              <c:strCache>
                <c:ptCount val="1"/>
              </c:strCache>
            </c:strRef>
          </c:tx>
          <c:spPr>
            <a:solidFill>
              <a:schemeClr val="accent6">
                <a:lumMod val="60000"/>
                <a:alpha val="7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Neue Haas Grotesk Text Pro" panose="020B0504020202020204" pitchFamily="34" charset="0"/>
                    <a:ea typeface="+mn-ea"/>
                    <a:cs typeface="+mn-cs"/>
                  </a:defRPr>
                </a:pPr>
                <a:endParaRPr lang="ca-ES"/>
              </a:p>
            </c:txPr>
            <c:dLblPos val="ct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multiLvlStrRef>
              <c:f>('Resultats individuals'!$E$320,'Resultats individuals'!$H$320,'Resultats individuals'!$K$320,'Resultats individuals'!$E$470,'Resultats individuals'!$H$470,'Resultats individuals'!$K$470)</c:f>
            </c:multiLvlStrRef>
          </c:cat>
          <c:val>
            <c:numRef>
              <c:f>('Resultats individuals'!$E$478,'Resultats individuals'!$H$478,'Resultats individuals'!$K$478)</c:f>
            </c:numRef>
          </c:val>
          <c:extLst>
            <c:ext xmlns:c16="http://schemas.microsoft.com/office/drawing/2014/chart" uri="{C3380CC4-5D6E-409C-BE32-E72D297353CC}">
              <c16:uniqueId val="{00000003-AFC6-4E6A-892C-48170F2468F6}"/>
            </c:ext>
          </c:extLst>
        </c:ser>
        <c:ser>
          <c:idx val="4"/>
          <c:order val="4"/>
          <c:tx>
            <c:strRef>
              <c:f>'Resultats individuals'!$C$480</c:f>
              <c:strCache>
                <c:ptCount val="1"/>
              </c:strCache>
            </c:strRef>
          </c:tx>
          <c:spPr>
            <a:solidFill>
              <a:schemeClr val="accent5">
                <a:lumMod val="60000"/>
                <a:alpha val="7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Neue Haas Grotesk Text Pro" panose="020B0504020202020204" pitchFamily="34" charset="0"/>
                    <a:ea typeface="+mn-ea"/>
                    <a:cs typeface="+mn-cs"/>
                  </a:defRPr>
                </a:pPr>
                <a:endParaRPr lang="ca-ES"/>
              </a:p>
            </c:txPr>
            <c:dLblPos val="ct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multiLvlStrRef>
              <c:f>('Resultats individuals'!$E$320,'Resultats individuals'!$H$320,'Resultats individuals'!$K$320,'Resultats individuals'!$E$470,'Resultats individuals'!$H$470,'Resultats individuals'!$K$470)</c:f>
            </c:multiLvlStrRef>
          </c:cat>
          <c:val>
            <c:numRef>
              <c:f>('Resultats individuals'!$E$480,'Resultats individuals'!$H$480,'Resultats individuals'!$K$480)</c:f>
            </c:numRef>
          </c:val>
          <c:extLst>
            <c:ext xmlns:c16="http://schemas.microsoft.com/office/drawing/2014/chart" uri="{C3380CC4-5D6E-409C-BE32-E72D297353CC}">
              <c16:uniqueId val="{00000004-AFC6-4E6A-892C-48170F2468F6}"/>
            </c:ext>
          </c:extLst>
        </c:ser>
        <c:dLbls>
          <c:dLblPos val="ctr"/>
          <c:showLegendKey val="0"/>
          <c:showVal val="1"/>
          <c:showCatName val="0"/>
          <c:showSerName val="0"/>
          <c:showPercent val="0"/>
          <c:showBubbleSize val="0"/>
        </c:dLbls>
        <c:gapWidth val="50"/>
        <c:overlap val="100"/>
        <c:axId val="1119987432"/>
        <c:axId val="1119984912"/>
      </c:barChart>
      <c:catAx>
        <c:axId val="1119987432"/>
        <c:scaling>
          <c:orientation val="minMax"/>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headEnd type="none" w="sm" len="sm"/>
            <a:tailEnd type="none" w="sm" len="sm"/>
          </a:ln>
          <a:effectLst/>
        </c:spPr>
        <c:txPr>
          <a:bodyPr rot="-60000000" spcFirstLastPara="1" vertOverflow="ellipsis" vert="horz" wrap="square" anchor="ctr" anchorCtr="1"/>
          <a:lstStyle/>
          <a:p>
            <a:pPr>
              <a:defRPr sz="1000" b="1"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crossAx val="1119984912"/>
        <c:crosses val="autoZero"/>
        <c:auto val="1"/>
        <c:lblAlgn val="ctr"/>
        <c:lblOffset val="100"/>
        <c:noMultiLvlLbl val="0"/>
      </c:catAx>
      <c:valAx>
        <c:axId val="1119984912"/>
        <c:scaling>
          <c:orientation val="minMax"/>
        </c:scaling>
        <c:delete val="0"/>
        <c:axPos val="l"/>
        <c:majorGridlines>
          <c:spPr>
            <a:ln w="9525" cap="flat" cmpd="sng" algn="ctr">
              <a:gradFill>
                <a:gsLst>
                  <a:gs pos="0">
                    <a:schemeClr val="tx1">
                      <a:lumMod val="5000"/>
                      <a:lumOff val="95000"/>
                    </a:schemeClr>
                  </a:gs>
                  <a:gs pos="100000">
                    <a:schemeClr val="tx1">
                      <a:lumMod val="15000"/>
                      <a:lumOff val="85000"/>
                    </a:schemeClr>
                  </a:gs>
                </a:gsLst>
                <a:lin ang="5400000" scaled="0"/>
              </a:gra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crossAx val="1119987432"/>
        <c:crosses val="autoZero"/>
        <c:crossBetween val="between"/>
      </c:valAx>
      <c:spPr>
        <a:noFill/>
        <a:ln>
          <a:noFill/>
        </a:ln>
        <a:effectLst/>
      </c:spPr>
    </c:plotArea>
    <c:plotVisOnly val="1"/>
    <c:dispBlanksAs val="gap"/>
    <c:showDLblsOverMax val="0"/>
    <c:extLst/>
  </c:chart>
  <c:spPr>
    <a:solidFill>
      <a:schemeClr val="bg1"/>
    </a:solidFill>
    <a:ln w="9525" cap="flat" cmpd="sng" algn="ctr">
      <a:noFill/>
      <a:round/>
    </a:ln>
    <a:effectLst/>
  </c:spPr>
  <c:txPr>
    <a:bodyPr/>
    <a:lstStyle/>
    <a:p>
      <a:pPr>
        <a:defRPr/>
      </a:pPr>
      <a:endParaRPr lang="ca-ES"/>
    </a:p>
  </c:txPr>
  <c:printSettings>
    <c:headerFooter/>
    <c:pageMargins b="0.75" l="0.7" r="0.7" t="0.75" header="0.3" footer="0.3"/>
    <c:pageSetup/>
  </c:printSettings>
</c:chartSpace>
</file>

<file path=xl/charts/chart8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ca-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099829109036325E-2"/>
          <c:y val="6.7358383281081152E-2"/>
          <c:w val="0.90178595464028533"/>
          <c:h val="0.82776883771396448"/>
        </c:manualLayout>
      </c:layout>
      <c:barChart>
        <c:barDir val="col"/>
        <c:grouping val="percentStacked"/>
        <c:varyColors val="0"/>
        <c:ser>
          <c:idx val="0"/>
          <c:order val="0"/>
          <c:tx>
            <c:strRef>
              <c:f>'Resultats individuals'!$C$547</c:f>
              <c:strCache>
                <c:ptCount val="1"/>
                <c:pt idx="0">
                  <c:v>ELECTRICITAT</c:v>
                </c:pt>
              </c:strCache>
            </c:strRef>
          </c:tx>
          <c:spPr>
            <a:solidFill>
              <a:schemeClr val="accent6">
                <a:alpha val="7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Neue Haas Grotesk Text Pro" panose="020B0504020202020204" pitchFamily="34" charset="0"/>
                    <a:ea typeface="+mn-ea"/>
                    <a:cs typeface="+mn-cs"/>
                  </a:defRPr>
                </a:pPr>
                <a:endParaRPr lang="ca-ES"/>
              </a:p>
            </c:txPr>
            <c:dLblPos val="ct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multiLvlStrRef>
              <c:f>('Resultats individuals'!$E$545,'Resultats individuals'!$H$545,'Resultats individuals'!$K$545)</c:f>
            </c:multiLvlStrRef>
          </c:cat>
          <c:val>
            <c:numRef>
              <c:f>('Resultats individuals'!$E$547,'Resultats individuals'!$H$547,'Resultats individuals'!$K$547)</c:f>
            </c:numRef>
          </c:val>
          <c:extLst>
            <c:ext xmlns:c16="http://schemas.microsoft.com/office/drawing/2014/chart" uri="{C3380CC4-5D6E-409C-BE32-E72D297353CC}">
              <c16:uniqueId val="{00000000-7659-4A55-A11C-6A9F0FB198E3}"/>
            </c:ext>
          </c:extLst>
        </c:ser>
        <c:ser>
          <c:idx val="1"/>
          <c:order val="1"/>
          <c:tx>
            <c:strRef>
              <c:f>'Resultats individuals'!$C$549</c:f>
              <c:strCache>
                <c:ptCount val="1"/>
              </c:strCache>
            </c:strRef>
          </c:tx>
          <c:spPr>
            <a:solidFill>
              <a:schemeClr val="accent5">
                <a:alpha val="7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Neue Haas Grotesk Text Pro" panose="020B0504020202020204" pitchFamily="34" charset="0"/>
                    <a:ea typeface="+mn-ea"/>
                    <a:cs typeface="+mn-cs"/>
                  </a:defRPr>
                </a:pPr>
                <a:endParaRPr lang="ca-ES"/>
              </a:p>
            </c:txPr>
            <c:dLblPos val="ct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multiLvlStrRef>
              <c:f>('Resultats individuals'!$E$545,'Resultats individuals'!$H$545,'Resultats individuals'!$K$545)</c:f>
            </c:multiLvlStrRef>
          </c:cat>
          <c:val>
            <c:numRef>
              <c:f>('Resultats individuals'!$E$549,'Resultats individuals'!$H$549,'Resultats individuals'!$K$549)</c:f>
            </c:numRef>
          </c:val>
          <c:extLst>
            <c:ext xmlns:c16="http://schemas.microsoft.com/office/drawing/2014/chart" uri="{C3380CC4-5D6E-409C-BE32-E72D297353CC}">
              <c16:uniqueId val="{00000001-7659-4A55-A11C-6A9F0FB198E3}"/>
            </c:ext>
          </c:extLst>
        </c:ser>
        <c:ser>
          <c:idx val="2"/>
          <c:order val="2"/>
          <c:tx>
            <c:strRef>
              <c:f>'Resultats individuals'!$C$551</c:f>
              <c:strCache>
                <c:ptCount val="1"/>
              </c:strCache>
            </c:strRef>
          </c:tx>
          <c:spPr>
            <a:solidFill>
              <a:schemeClr val="accent4">
                <a:alpha val="7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Neue Haas Grotesk Text Pro" panose="020B0504020202020204" pitchFamily="34" charset="0"/>
                    <a:ea typeface="+mn-ea"/>
                    <a:cs typeface="+mn-cs"/>
                  </a:defRPr>
                </a:pPr>
                <a:endParaRPr lang="ca-ES"/>
              </a:p>
            </c:txPr>
            <c:dLblPos val="ct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multiLvlStrRef>
              <c:f>('Resultats individuals'!$E$545,'Resultats individuals'!$H$545,'Resultats individuals'!$K$545)</c:f>
            </c:multiLvlStrRef>
          </c:cat>
          <c:val>
            <c:numRef>
              <c:f>('Resultats individuals'!$E$551,'Resultats individuals'!$H$551,'Resultats individuals'!$K$551)</c:f>
            </c:numRef>
          </c:val>
          <c:extLst>
            <c:ext xmlns:c16="http://schemas.microsoft.com/office/drawing/2014/chart" uri="{C3380CC4-5D6E-409C-BE32-E72D297353CC}">
              <c16:uniqueId val="{00000002-7659-4A55-A11C-6A9F0FB198E3}"/>
            </c:ext>
          </c:extLst>
        </c:ser>
        <c:ser>
          <c:idx val="3"/>
          <c:order val="3"/>
          <c:tx>
            <c:strRef>
              <c:f>'Resultats individuals'!$C$553</c:f>
              <c:strCache>
                <c:ptCount val="1"/>
              </c:strCache>
            </c:strRef>
          </c:tx>
          <c:spPr>
            <a:solidFill>
              <a:schemeClr val="accent6">
                <a:lumMod val="60000"/>
                <a:alpha val="7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Neue Haas Grotesk Text Pro" panose="020B0504020202020204" pitchFamily="34" charset="0"/>
                    <a:ea typeface="+mn-ea"/>
                    <a:cs typeface="+mn-cs"/>
                  </a:defRPr>
                </a:pPr>
                <a:endParaRPr lang="ca-ES"/>
              </a:p>
            </c:txPr>
            <c:dLblPos val="ct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multiLvlStrRef>
              <c:f>('Resultats individuals'!$E$545,'Resultats individuals'!$H$545,'Resultats individuals'!$K$545)</c:f>
            </c:multiLvlStrRef>
          </c:cat>
          <c:val>
            <c:numRef>
              <c:f>('Resultats individuals'!$E$553,'Resultats individuals'!$H$553,'Resultats individuals'!$K$553)</c:f>
            </c:numRef>
          </c:val>
          <c:extLst>
            <c:ext xmlns:c16="http://schemas.microsoft.com/office/drawing/2014/chart" uri="{C3380CC4-5D6E-409C-BE32-E72D297353CC}">
              <c16:uniqueId val="{00000003-7659-4A55-A11C-6A9F0FB198E3}"/>
            </c:ext>
          </c:extLst>
        </c:ser>
        <c:ser>
          <c:idx val="4"/>
          <c:order val="4"/>
          <c:tx>
            <c:strRef>
              <c:f>'Resultats individuals'!$C$555</c:f>
              <c:strCache>
                <c:ptCount val="1"/>
              </c:strCache>
            </c:strRef>
          </c:tx>
          <c:spPr>
            <a:solidFill>
              <a:schemeClr val="accent5">
                <a:lumMod val="60000"/>
                <a:alpha val="7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Neue Haas Grotesk Text Pro" panose="020B0504020202020204" pitchFamily="34" charset="0"/>
                    <a:ea typeface="+mn-ea"/>
                    <a:cs typeface="+mn-cs"/>
                  </a:defRPr>
                </a:pPr>
                <a:endParaRPr lang="ca-ES"/>
              </a:p>
            </c:txPr>
            <c:dLblPos val="ct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multiLvlStrRef>
              <c:f>('Resultats individuals'!$E$545,'Resultats individuals'!$H$545,'Resultats individuals'!$K$545)</c:f>
            </c:multiLvlStrRef>
          </c:cat>
          <c:val>
            <c:numRef>
              <c:f>('Resultats individuals'!$E$555,'Resultats individuals'!$H$555,'Resultats individuals'!$K$555)</c:f>
            </c:numRef>
          </c:val>
          <c:extLst>
            <c:ext xmlns:c16="http://schemas.microsoft.com/office/drawing/2014/chart" uri="{C3380CC4-5D6E-409C-BE32-E72D297353CC}">
              <c16:uniqueId val="{00000004-7659-4A55-A11C-6A9F0FB198E3}"/>
            </c:ext>
          </c:extLst>
        </c:ser>
        <c:dLbls>
          <c:dLblPos val="ctr"/>
          <c:showLegendKey val="0"/>
          <c:showVal val="1"/>
          <c:showCatName val="0"/>
          <c:showSerName val="0"/>
          <c:showPercent val="0"/>
          <c:showBubbleSize val="0"/>
        </c:dLbls>
        <c:gapWidth val="50"/>
        <c:overlap val="100"/>
        <c:axId val="1119987432"/>
        <c:axId val="1119984912"/>
      </c:barChart>
      <c:catAx>
        <c:axId val="1119987432"/>
        <c:scaling>
          <c:orientation val="minMax"/>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headEnd type="none" w="sm" len="sm"/>
            <a:tailEnd type="none" w="sm" len="sm"/>
          </a:ln>
          <a:effectLst/>
        </c:spPr>
        <c:txPr>
          <a:bodyPr rot="-60000000" spcFirstLastPara="1" vertOverflow="ellipsis" vert="horz" wrap="square" anchor="ctr" anchorCtr="1"/>
          <a:lstStyle/>
          <a:p>
            <a:pPr>
              <a:defRPr sz="1000" b="1"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crossAx val="1119984912"/>
        <c:crosses val="autoZero"/>
        <c:auto val="1"/>
        <c:lblAlgn val="ctr"/>
        <c:lblOffset val="100"/>
        <c:noMultiLvlLbl val="0"/>
      </c:catAx>
      <c:valAx>
        <c:axId val="1119984912"/>
        <c:scaling>
          <c:orientation val="minMax"/>
        </c:scaling>
        <c:delete val="0"/>
        <c:axPos val="l"/>
        <c:majorGridlines>
          <c:spPr>
            <a:ln w="9525" cap="flat" cmpd="sng" algn="ctr">
              <a:gradFill>
                <a:gsLst>
                  <a:gs pos="0">
                    <a:schemeClr val="tx1">
                      <a:lumMod val="5000"/>
                      <a:lumOff val="95000"/>
                    </a:schemeClr>
                  </a:gs>
                  <a:gs pos="100000">
                    <a:schemeClr val="tx1">
                      <a:lumMod val="15000"/>
                      <a:lumOff val="85000"/>
                    </a:schemeClr>
                  </a:gs>
                </a:gsLst>
                <a:lin ang="5400000" scaled="0"/>
              </a:gra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crossAx val="1119987432"/>
        <c:crosses val="autoZero"/>
        <c:crossBetween val="between"/>
      </c:valAx>
      <c:spPr>
        <a:noFill/>
        <a:ln>
          <a:noFill/>
        </a:ln>
        <a:effectLst/>
      </c:spPr>
    </c:plotArea>
    <c:plotVisOnly val="1"/>
    <c:dispBlanksAs val="gap"/>
    <c:showDLblsOverMax val="0"/>
    <c:extLst/>
  </c:chart>
  <c:spPr>
    <a:solidFill>
      <a:schemeClr val="bg1"/>
    </a:solidFill>
    <a:ln w="9525" cap="flat" cmpd="sng" algn="ctr">
      <a:noFill/>
      <a:round/>
    </a:ln>
    <a:effectLst/>
  </c:spPr>
  <c:txPr>
    <a:bodyPr/>
    <a:lstStyle/>
    <a:p>
      <a:pPr>
        <a:defRPr/>
      </a:pPr>
      <a:endParaRPr lang="ca-ES"/>
    </a:p>
  </c:txPr>
  <c:printSettings>
    <c:headerFooter/>
    <c:pageMargins b="0.75" l="0.7" r="0.7" t="0.75" header="0.3" footer="0.3"/>
    <c:pageSetup/>
  </c:printSettings>
</c:chartSpace>
</file>

<file path=xl/charts/chart8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ca-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099829109036325E-2"/>
          <c:y val="6.7358383281081152E-2"/>
          <c:w val="0.90178595464028533"/>
          <c:h val="0.82776883771396448"/>
        </c:manualLayout>
      </c:layout>
      <c:barChart>
        <c:barDir val="col"/>
        <c:grouping val="percentStacked"/>
        <c:varyColors val="0"/>
        <c:ser>
          <c:idx val="0"/>
          <c:order val="0"/>
          <c:tx>
            <c:strRef>
              <c:f>'Resultats individuals'!$C$622</c:f>
              <c:strCache>
                <c:ptCount val="1"/>
                <c:pt idx="0">
                  <c:v>ELECTRICITAT</c:v>
                </c:pt>
              </c:strCache>
            </c:strRef>
          </c:tx>
          <c:spPr>
            <a:solidFill>
              <a:schemeClr val="accent6">
                <a:alpha val="7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Neue Haas Grotesk Text Pro" panose="020B0504020202020204" pitchFamily="34" charset="0"/>
                    <a:ea typeface="+mn-ea"/>
                    <a:cs typeface="+mn-cs"/>
                  </a:defRPr>
                </a:pPr>
                <a:endParaRPr lang="ca-ES"/>
              </a:p>
            </c:txPr>
            <c:dLblPos val="ct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multiLvlStrRef>
              <c:f>('Resultats individuals'!$E$620,'Resultats individuals'!$H$620,'Resultats individuals'!$K$620)</c:f>
            </c:multiLvlStrRef>
          </c:cat>
          <c:val>
            <c:numRef>
              <c:f>('Resultats individuals'!$E$622,'Resultats individuals'!$H$622,'Resultats individuals'!$K$622)</c:f>
            </c:numRef>
          </c:val>
          <c:extLst>
            <c:ext xmlns:c16="http://schemas.microsoft.com/office/drawing/2014/chart" uri="{C3380CC4-5D6E-409C-BE32-E72D297353CC}">
              <c16:uniqueId val="{00000000-1B35-4414-9F5E-5DCDEFEABF11}"/>
            </c:ext>
          </c:extLst>
        </c:ser>
        <c:ser>
          <c:idx val="1"/>
          <c:order val="1"/>
          <c:tx>
            <c:strRef>
              <c:f>'Resultats individuals'!$C$624</c:f>
              <c:strCache>
                <c:ptCount val="1"/>
              </c:strCache>
            </c:strRef>
          </c:tx>
          <c:spPr>
            <a:solidFill>
              <a:schemeClr val="accent5">
                <a:alpha val="7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Neue Haas Grotesk Text Pro" panose="020B0504020202020204" pitchFamily="34" charset="0"/>
                    <a:ea typeface="+mn-ea"/>
                    <a:cs typeface="+mn-cs"/>
                  </a:defRPr>
                </a:pPr>
                <a:endParaRPr lang="ca-ES"/>
              </a:p>
            </c:txPr>
            <c:dLblPos val="ct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multiLvlStrRef>
              <c:f>('Resultats individuals'!$E$620,'Resultats individuals'!$H$620,'Resultats individuals'!$K$620)</c:f>
            </c:multiLvlStrRef>
          </c:cat>
          <c:val>
            <c:numRef>
              <c:f>('Resultats individuals'!$E$624,'Resultats individuals'!$H$624,'Resultats individuals'!$K$624)</c:f>
            </c:numRef>
          </c:val>
          <c:extLst>
            <c:ext xmlns:c16="http://schemas.microsoft.com/office/drawing/2014/chart" uri="{C3380CC4-5D6E-409C-BE32-E72D297353CC}">
              <c16:uniqueId val="{00000001-1B35-4414-9F5E-5DCDEFEABF11}"/>
            </c:ext>
          </c:extLst>
        </c:ser>
        <c:ser>
          <c:idx val="2"/>
          <c:order val="2"/>
          <c:tx>
            <c:strRef>
              <c:f>'Resultats individuals'!$C$626</c:f>
              <c:strCache>
                <c:ptCount val="1"/>
              </c:strCache>
            </c:strRef>
          </c:tx>
          <c:spPr>
            <a:solidFill>
              <a:schemeClr val="accent4">
                <a:alpha val="7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Neue Haas Grotesk Text Pro" panose="020B0504020202020204" pitchFamily="34" charset="0"/>
                    <a:ea typeface="+mn-ea"/>
                    <a:cs typeface="+mn-cs"/>
                  </a:defRPr>
                </a:pPr>
                <a:endParaRPr lang="ca-ES"/>
              </a:p>
            </c:txPr>
            <c:dLblPos val="ct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multiLvlStrRef>
              <c:f>('Resultats individuals'!$E$620,'Resultats individuals'!$H$620,'Resultats individuals'!$K$620)</c:f>
            </c:multiLvlStrRef>
          </c:cat>
          <c:val>
            <c:numRef>
              <c:f>('Resultats individuals'!$E$626,'Resultats individuals'!$H$626,'Resultats individuals'!$K$626)</c:f>
            </c:numRef>
          </c:val>
          <c:extLst>
            <c:ext xmlns:c16="http://schemas.microsoft.com/office/drawing/2014/chart" uri="{C3380CC4-5D6E-409C-BE32-E72D297353CC}">
              <c16:uniqueId val="{00000002-1B35-4414-9F5E-5DCDEFEABF11}"/>
            </c:ext>
          </c:extLst>
        </c:ser>
        <c:ser>
          <c:idx val="3"/>
          <c:order val="3"/>
          <c:tx>
            <c:strRef>
              <c:f>'Resultats individuals'!$C$628</c:f>
              <c:strCache>
                <c:ptCount val="1"/>
              </c:strCache>
            </c:strRef>
          </c:tx>
          <c:spPr>
            <a:solidFill>
              <a:schemeClr val="accent6">
                <a:lumMod val="60000"/>
                <a:alpha val="7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Neue Haas Grotesk Text Pro" panose="020B0504020202020204" pitchFamily="34" charset="0"/>
                    <a:ea typeface="+mn-ea"/>
                    <a:cs typeface="+mn-cs"/>
                  </a:defRPr>
                </a:pPr>
                <a:endParaRPr lang="ca-ES"/>
              </a:p>
            </c:txPr>
            <c:dLblPos val="ct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multiLvlStrRef>
              <c:f>('Resultats individuals'!$E$620,'Resultats individuals'!$H$620,'Resultats individuals'!$K$620)</c:f>
            </c:multiLvlStrRef>
          </c:cat>
          <c:val>
            <c:numRef>
              <c:f>('Resultats individuals'!$E$628,'Resultats individuals'!$H$628,'Resultats individuals'!$K$628)</c:f>
            </c:numRef>
          </c:val>
          <c:extLst>
            <c:ext xmlns:c16="http://schemas.microsoft.com/office/drawing/2014/chart" uri="{C3380CC4-5D6E-409C-BE32-E72D297353CC}">
              <c16:uniqueId val="{00000003-1B35-4414-9F5E-5DCDEFEABF11}"/>
            </c:ext>
          </c:extLst>
        </c:ser>
        <c:ser>
          <c:idx val="4"/>
          <c:order val="4"/>
          <c:tx>
            <c:strRef>
              <c:f>'Resultats individuals'!$C$630</c:f>
              <c:strCache>
                <c:ptCount val="1"/>
              </c:strCache>
            </c:strRef>
          </c:tx>
          <c:spPr>
            <a:solidFill>
              <a:schemeClr val="accent5">
                <a:lumMod val="60000"/>
                <a:alpha val="7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Neue Haas Grotesk Text Pro" panose="020B0504020202020204" pitchFamily="34" charset="0"/>
                    <a:ea typeface="+mn-ea"/>
                    <a:cs typeface="+mn-cs"/>
                  </a:defRPr>
                </a:pPr>
                <a:endParaRPr lang="ca-ES"/>
              </a:p>
            </c:txPr>
            <c:dLblPos val="ct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multiLvlStrRef>
              <c:f>('Resultats individuals'!$E$620,'Resultats individuals'!$H$620,'Resultats individuals'!$K$620)</c:f>
            </c:multiLvlStrRef>
          </c:cat>
          <c:val>
            <c:numRef>
              <c:f>('Resultats individuals'!$E$630,'Resultats individuals'!$H$630,'Resultats individuals'!$K$630)</c:f>
            </c:numRef>
          </c:val>
          <c:extLst>
            <c:ext xmlns:c16="http://schemas.microsoft.com/office/drawing/2014/chart" uri="{C3380CC4-5D6E-409C-BE32-E72D297353CC}">
              <c16:uniqueId val="{00000004-1B35-4414-9F5E-5DCDEFEABF11}"/>
            </c:ext>
          </c:extLst>
        </c:ser>
        <c:dLbls>
          <c:dLblPos val="ctr"/>
          <c:showLegendKey val="0"/>
          <c:showVal val="1"/>
          <c:showCatName val="0"/>
          <c:showSerName val="0"/>
          <c:showPercent val="0"/>
          <c:showBubbleSize val="0"/>
        </c:dLbls>
        <c:gapWidth val="50"/>
        <c:overlap val="100"/>
        <c:axId val="1119987432"/>
        <c:axId val="1119984912"/>
      </c:barChart>
      <c:catAx>
        <c:axId val="1119987432"/>
        <c:scaling>
          <c:orientation val="minMax"/>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headEnd type="none" w="sm" len="sm"/>
            <a:tailEnd type="none" w="sm" len="sm"/>
          </a:ln>
          <a:effectLst/>
        </c:spPr>
        <c:txPr>
          <a:bodyPr rot="-60000000" spcFirstLastPara="1" vertOverflow="ellipsis" vert="horz" wrap="square" anchor="ctr" anchorCtr="1"/>
          <a:lstStyle/>
          <a:p>
            <a:pPr>
              <a:defRPr sz="1000" b="1"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crossAx val="1119984912"/>
        <c:crosses val="autoZero"/>
        <c:auto val="1"/>
        <c:lblAlgn val="ctr"/>
        <c:lblOffset val="100"/>
        <c:noMultiLvlLbl val="0"/>
      </c:catAx>
      <c:valAx>
        <c:axId val="1119984912"/>
        <c:scaling>
          <c:orientation val="minMax"/>
        </c:scaling>
        <c:delete val="0"/>
        <c:axPos val="l"/>
        <c:majorGridlines>
          <c:spPr>
            <a:ln w="9525" cap="flat" cmpd="sng" algn="ctr">
              <a:gradFill>
                <a:gsLst>
                  <a:gs pos="0">
                    <a:schemeClr val="tx1">
                      <a:lumMod val="5000"/>
                      <a:lumOff val="95000"/>
                    </a:schemeClr>
                  </a:gs>
                  <a:gs pos="100000">
                    <a:schemeClr val="tx1">
                      <a:lumMod val="15000"/>
                      <a:lumOff val="85000"/>
                    </a:schemeClr>
                  </a:gs>
                </a:gsLst>
                <a:lin ang="5400000" scaled="0"/>
              </a:gra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crossAx val="1119987432"/>
        <c:crosses val="autoZero"/>
        <c:crossBetween val="between"/>
      </c:valAx>
      <c:spPr>
        <a:noFill/>
        <a:ln>
          <a:noFill/>
        </a:ln>
        <a:effectLst/>
      </c:spPr>
    </c:plotArea>
    <c:plotVisOnly val="1"/>
    <c:dispBlanksAs val="gap"/>
    <c:showDLblsOverMax val="0"/>
    <c:extLst/>
  </c:chart>
  <c:spPr>
    <a:solidFill>
      <a:schemeClr val="bg1"/>
    </a:solidFill>
    <a:ln w="9525" cap="flat" cmpd="sng" algn="ctr">
      <a:noFill/>
      <a:round/>
    </a:ln>
    <a:effectLst/>
  </c:spPr>
  <c:txPr>
    <a:bodyPr/>
    <a:lstStyle/>
    <a:p>
      <a:pPr>
        <a:defRPr/>
      </a:pPr>
      <a:endParaRPr lang="ca-ES"/>
    </a:p>
  </c:txPr>
  <c:printSettings>
    <c:headerFooter/>
    <c:pageMargins b="0.75" l="0.7" r="0.7" t="0.75" header="0.3" footer="0.3"/>
    <c:pageSetup/>
  </c:printSettings>
</c:chartSpace>
</file>

<file path=xl/charts/chart8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ca-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099829109036325E-2"/>
          <c:y val="6.7358383281081152E-2"/>
          <c:w val="0.90178595464028533"/>
          <c:h val="0.82776883771396448"/>
        </c:manualLayout>
      </c:layout>
      <c:barChart>
        <c:barDir val="col"/>
        <c:grouping val="percentStacked"/>
        <c:varyColors val="0"/>
        <c:ser>
          <c:idx val="0"/>
          <c:order val="0"/>
          <c:tx>
            <c:strRef>
              <c:f>'Resultats individuals'!$C$697</c:f>
              <c:strCache>
                <c:ptCount val="1"/>
                <c:pt idx="0">
                  <c:v>ELECTRICITAT</c:v>
                </c:pt>
              </c:strCache>
            </c:strRef>
          </c:tx>
          <c:spPr>
            <a:solidFill>
              <a:schemeClr val="accent6">
                <a:alpha val="7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Neue Haas Grotesk Text Pro" panose="020B0504020202020204" pitchFamily="34" charset="0"/>
                    <a:ea typeface="+mn-ea"/>
                    <a:cs typeface="+mn-cs"/>
                  </a:defRPr>
                </a:pPr>
                <a:endParaRPr lang="ca-ES"/>
              </a:p>
            </c:txPr>
            <c:dLblPos val="ct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multiLvlStrRef>
              <c:f>('Resultats individuals'!$E$695,'Resultats individuals'!$H$695,'Resultats individuals'!$K$695)</c:f>
            </c:multiLvlStrRef>
          </c:cat>
          <c:val>
            <c:numRef>
              <c:f>('Resultats individuals'!$E$697,'Resultats individuals'!$H$697,'Resultats individuals'!$K$697)</c:f>
            </c:numRef>
          </c:val>
          <c:extLst>
            <c:ext xmlns:c16="http://schemas.microsoft.com/office/drawing/2014/chart" uri="{C3380CC4-5D6E-409C-BE32-E72D297353CC}">
              <c16:uniqueId val="{00000000-6EC7-4DD3-818A-1D44EFA4E609}"/>
            </c:ext>
          </c:extLst>
        </c:ser>
        <c:ser>
          <c:idx val="1"/>
          <c:order val="1"/>
          <c:tx>
            <c:strRef>
              <c:f>'Resultats individuals'!$C$699</c:f>
              <c:strCache>
                <c:ptCount val="1"/>
              </c:strCache>
            </c:strRef>
          </c:tx>
          <c:spPr>
            <a:solidFill>
              <a:schemeClr val="accent5">
                <a:alpha val="7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Neue Haas Grotesk Text Pro" panose="020B0504020202020204" pitchFamily="34" charset="0"/>
                    <a:ea typeface="+mn-ea"/>
                    <a:cs typeface="+mn-cs"/>
                  </a:defRPr>
                </a:pPr>
                <a:endParaRPr lang="ca-ES"/>
              </a:p>
            </c:txPr>
            <c:dLblPos val="ct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multiLvlStrRef>
              <c:f>('Resultats individuals'!$E$695,'Resultats individuals'!$H$695,'Resultats individuals'!$K$695)</c:f>
            </c:multiLvlStrRef>
          </c:cat>
          <c:val>
            <c:numRef>
              <c:f>('Resultats individuals'!$E$699,'Resultats individuals'!$H$699,'Resultats individuals'!$K$699)</c:f>
            </c:numRef>
          </c:val>
          <c:extLst>
            <c:ext xmlns:c16="http://schemas.microsoft.com/office/drawing/2014/chart" uri="{C3380CC4-5D6E-409C-BE32-E72D297353CC}">
              <c16:uniqueId val="{00000001-6EC7-4DD3-818A-1D44EFA4E609}"/>
            </c:ext>
          </c:extLst>
        </c:ser>
        <c:ser>
          <c:idx val="2"/>
          <c:order val="2"/>
          <c:tx>
            <c:strRef>
              <c:f>'Resultats individuals'!$C$701</c:f>
              <c:strCache>
                <c:ptCount val="1"/>
              </c:strCache>
            </c:strRef>
          </c:tx>
          <c:spPr>
            <a:solidFill>
              <a:schemeClr val="accent4">
                <a:alpha val="7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Neue Haas Grotesk Text Pro" panose="020B0504020202020204" pitchFamily="34" charset="0"/>
                    <a:ea typeface="+mn-ea"/>
                    <a:cs typeface="+mn-cs"/>
                  </a:defRPr>
                </a:pPr>
                <a:endParaRPr lang="ca-ES"/>
              </a:p>
            </c:txPr>
            <c:dLblPos val="ct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multiLvlStrRef>
              <c:f>('Resultats individuals'!$E$695,'Resultats individuals'!$H$695,'Resultats individuals'!$K$695)</c:f>
            </c:multiLvlStrRef>
          </c:cat>
          <c:val>
            <c:numRef>
              <c:f>('Resultats individuals'!$E$701,'Resultats individuals'!$H$701,'Resultats individuals'!$K$701)</c:f>
            </c:numRef>
          </c:val>
          <c:extLst>
            <c:ext xmlns:c16="http://schemas.microsoft.com/office/drawing/2014/chart" uri="{C3380CC4-5D6E-409C-BE32-E72D297353CC}">
              <c16:uniqueId val="{00000002-6EC7-4DD3-818A-1D44EFA4E609}"/>
            </c:ext>
          </c:extLst>
        </c:ser>
        <c:ser>
          <c:idx val="3"/>
          <c:order val="3"/>
          <c:tx>
            <c:strRef>
              <c:f>'Resultats individuals'!$C$703</c:f>
              <c:strCache>
                <c:ptCount val="1"/>
              </c:strCache>
            </c:strRef>
          </c:tx>
          <c:spPr>
            <a:solidFill>
              <a:schemeClr val="accent6">
                <a:lumMod val="60000"/>
                <a:alpha val="7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Neue Haas Grotesk Text Pro" panose="020B0504020202020204" pitchFamily="34" charset="0"/>
                    <a:ea typeface="+mn-ea"/>
                    <a:cs typeface="+mn-cs"/>
                  </a:defRPr>
                </a:pPr>
                <a:endParaRPr lang="ca-ES"/>
              </a:p>
            </c:txPr>
            <c:dLblPos val="ct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multiLvlStrRef>
              <c:f>('Resultats individuals'!$E$695,'Resultats individuals'!$H$695,'Resultats individuals'!$K$695)</c:f>
            </c:multiLvlStrRef>
          </c:cat>
          <c:val>
            <c:numRef>
              <c:f>('Resultats individuals'!$E$703,'Resultats individuals'!$H$703,'Resultats individuals'!$K$703)</c:f>
            </c:numRef>
          </c:val>
          <c:extLst>
            <c:ext xmlns:c16="http://schemas.microsoft.com/office/drawing/2014/chart" uri="{C3380CC4-5D6E-409C-BE32-E72D297353CC}">
              <c16:uniqueId val="{00000003-6EC7-4DD3-818A-1D44EFA4E609}"/>
            </c:ext>
          </c:extLst>
        </c:ser>
        <c:ser>
          <c:idx val="4"/>
          <c:order val="4"/>
          <c:tx>
            <c:strRef>
              <c:f>'Resultats individuals'!$C$705</c:f>
              <c:strCache>
                <c:ptCount val="1"/>
              </c:strCache>
            </c:strRef>
          </c:tx>
          <c:spPr>
            <a:solidFill>
              <a:schemeClr val="accent5">
                <a:lumMod val="60000"/>
                <a:alpha val="7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Neue Haas Grotesk Text Pro" panose="020B0504020202020204" pitchFamily="34" charset="0"/>
                    <a:ea typeface="+mn-ea"/>
                    <a:cs typeface="+mn-cs"/>
                  </a:defRPr>
                </a:pPr>
                <a:endParaRPr lang="ca-ES"/>
              </a:p>
            </c:txPr>
            <c:dLblPos val="ct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multiLvlStrRef>
              <c:f>('Resultats individuals'!$E$695,'Resultats individuals'!$H$695,'Resultats individuals'!$K$695)</c:f>
            </c:multiLvlStrRef>
          </c:cat>
          <c:val>
            <c:numRef>
              <c:f>('Resultats individuals'!$E$705,'Resultats individuals'!$H$705,'Resultats individuals'!$K$705)</c:f>
            </c:numRef>
          </c:val>
          <c:extLst>
            <c:ext xmlns:c16="http://schemas.microsoft.com/office/drawing/2014/chart" uri="{C3380CC4-5D6E-409C-BE32-E72D297353CC}">
              <c16:uniqueId val="{00000004-6EC7-4DD3-818A-1D44EFA4E609}"/>
            </c:ext>
          </c:extLst>
        </c:ser>
        <c:dLbls>
          <c:dLblPos val="ctr"/>
          <c:showLegendKey val="0"/>
          <c:showVal val="1"/>
          <c:showCatName val="0"/>
          <c:showSerName val="0"/>
          <c:showPercent val="0"/>
          <c:showBubbleSize val="0"/>
        </c:dLbls>
        <c:gapWidth val="50"/>
        <c:overlap val="100"/>
        <c:axId val="1119987432"/>
        <c:axId val="1119984912"/>
      </c:barChart>
      <c:catAx>
        <c:axId val="1119987432"/>
        <c:scaling>
          <c:orientation val="minMax"/>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headEnd type="none" w="sm" len="sm"/>
            <a:tailEnd type="none" w="sm" len="sm"/>
          </a:ln>
          <a:effectLst/>
        </c:spPr>
        <c:txPr>
          <a:bodyPr rot="-60000000" spcFirstLastPara="1" vertOverflow="ellipsis" vert="horz" wrap="square" anchor="ctr" anchorCtr="1"/>
          <a:lstStyle/>
          <a:p>
            <a:pPr>
              <a:defRPr sz="1000" b="1"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crossAx val="1119984912"/>
        <c:crosses val="autoZero"/>
        <c:auto val="1"/>
        <c:lblAlgn val="ctr"/>
        <c:lblOffset val="100"/>
        <c:noMultiLvlLbl val="0"/>
      </c:catAx>
      <c:valAx>
        <c:axId val="1119984912"/>
        <c:scaling>
          <c:orientation val="minMax"/>
        </c:scaling>
        <c:delete val="0"/>
        <c:axPos val="l"/>
        <c:majorGridlines>
          <c:spPr>
            <a:ln w="9525" cap="flat" cmpd="sng" algn="ctr">
              <a:gradFill>
                <a:gsLst>
                  <a:gs pos="0">
                    <a:schemeClr val="tx1">
                      <a:lumMod val="5000"/>
                      <a:lumOff val="95000"/>
                    </a:schemeClr>
                  </a:gs>
                  <a:gs pos="100000">
                    <a:schemeClr val="tx1">
                      <a:lumMod val="15000"/>
                      <a:lumOff val="85000"/>
                    </a:schemeClr>
                  </a:gs>
                </a:gsLst>
                <a:lin ang="5400000" scaled="0"/>
              </a:gra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crossAx val="1119987432"/>
        <c:crosses val="autoZero"/>
        <c:crossBetween val="between"/>
      </c:valAx>
      <c:spPr>
        <a:noFill/>
        <a:ln>
          <a:noFill/>
        </a:ln>
        <a:effectLst/>
      </c:spPr>
    </c:plotArea>
    <c:plotVisOnly val="1"/>
    <c:dispBlanksAs val="gap"/>
    <c:showDLblsOverMax val="0"/>
    <c:extLst/>
  </c:chart>
  <c:spPr>
    <a:solidFill>
      <a:schemeClr val="bg1"/>
    </a:solidFill>
    <a:ln w="9525" cap="flat" cmpd="sng" algn="ctr">
      <a:noFill/>
      <a:round/>
    </a:ln>
    <a:effectLst/>
  </c:spPr>
  <c:txPr>
    <a:bodyPr/>
    <a:lstStyle/>
    <a:p>
      <a:pPr>
        <a:defRPr/>
      </a:pPr>
      <a:endParaRPr lang="ca-ES"/>
    </a:p>
  </c:txPr>
  <c:printSettings>
    <c:headerFooter/>
    <c:pageMargins b="0.75" l="0.7" r="0.7" t="0.75" header="0.3" footer="0.3"/>
    <c:pageSetup/>
  </c:printSettings>
</c:chartSpace>
</file>

<file path=xl/charts/chart8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ca-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099829109036325E-2"/>
          <c:y val="6.7358383281081152E-2"/>
          <c:w val="0.90178595464028533"/>
          <c:h val="0.82776883771396448"/>
        </c:manualLayout>
      </c:layout>
      <c:barChart>
        <c:barDir val="col"/>
        <c:grouping val="percentStacked"/>
        <c:varyColors val="0"/>
        <c:ser>
          <c:idx val="0"/>
          <c:order val="0"/>
          <c:tx>
            <c:strRef>
              <c:f>'Resultats individuals'!$C$772</c:f>
              <c:strCache>
                <c:ptCount val="1"/>
                <c:pt idx="0">
                  <c:v>ELECTRICITAT</c:v>
                </c:pt>
              </c:strCache>
            </c:strRef>
          </c:tx>
          <c:spPr>
            <a:solidFill>
              <a:schemeClr val="accent6">
                <a:alpha val="7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Neue Haas Grotesk Text Pro" panose="020B0504020202020204" pitchFamily="34" charset="0"/>
                    <a:ea typeface="+mn-ea"/>
                    <a:cs typeface="+mn-cs"/>
                  </a:defRPr>
                </a:pPr>
                <a:endParaRPr lang="ca-ES"/>
              </a:p>
            </c:txPr>
            <c:dLblPos val="ct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multiLvlStrRef>
              <c:f>('Resultats individuals'!$E$770,'Resultats individuals'!$H$770,'Resultats individuals'!$K$770)</c:f>
            </c:multiLvlStrRef>
          </c:cat>
          <c:val>
            <c:numRef>
              <c:f>('Resultats individuals'!$E$772,'Resultats individuals'!$H$772,'Resultats individuals'!$K$772)</c:f>
            </c:numRef>
          </c:val>
          <c:extLst>
            <c:ext xmlns:c16="http://schemas.microsoft.com/office/drawing/2014/chart" uri="{C3380CC4-5D6E-409C-BE32-E72D297353CC}">
              <c16:uniqueId val="{00000000-0336-4135-845E-3E7A1B41C399}"/>
            </c:ext>
          </c:extLst>
        </c:ser>
        <c:ser>
          <c:idx val="1"/>
          <c:order val="1"/>
          <c:tx>
            <c:strRef>
              <c:f>'Resultats individuals'!$C$774</c:f>
              <c:strCache>
                <c:ptCount val="1"/>
              </c:strCache>
            </c:strRef>
          </c:tx>
          <c:spPr>
            <a:solidFill>
              <a:schemeClr val="accent5">
                <a:alpha val="7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Neue Haas Grotesk Text Pro" panose="020B0504020202020204" pitchFamily="34" charset="0"/>
                    <a:ea typeface="+mn-ea"/>
                    <a:cs typeface="+mn-cs"/>
                  </a:defRPr>
                </a:pPr>
                <a:endParaRPr lang="ca-ES"/>
              </a:p>
            </c:txPr>
            <c:dLblPos val="ct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multiLvlStrRef>
              <c:f>('Resultats individuals'!$E$770,'Resultats individuals'!$H$770,'Resultats individuals'!$K$770)</c:f>
            </c:multiLvlStrRef>
          </c:cat>
          <c:val>
            <c:numRef>
              <c:f>('Resultats individuals'!$E$774,'Resultats individuals'!$H$774,'Resultats individuals'!$K$774)</c:f>
            </c:numRef>
          </c:val>
          <c:extLst>
            <c:ext xmlns:c16="http://schemas.microsoft.com/office/drawing/2014/chart" uri="{C3380CC4-5D6E-409C-BE32-E72D297353CC}">
              <c16:uniqueId val="{00000001-0336-4135-845E-3E7A1B41C399}"/>
            </c:ext>
          </c:extLst>
        </c:ser>
        <c:ser>
          <c:idx val="2"/>
          <c:order val="2"/>
          <c:tx>
            <c:strRef>
              <c:f>'Resultats individuals'!$C$776</c:f>
              <c:strCache>
                <c:ptCount val="1"/>
              </c:strCache>
            </c:strRef>
          </c:tx>
          <c:spPr>
            <a:solidFill>
              <a:schemeClr val="accent4">
                <a:alpha val="7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Neue Haas Grotesk Text Pro" panose="020B0504020202020204" pitchFamily="34" charset="0"/>
                    <a:ea typeface="+mn-ea"/>
                    <a:cs typeface="+mn-cs"/>
                  </a:defRPr>
                </a:pPr>
                <a:endParaRPr lang="ca-ES"/>
              </a:p>
            </c:txPr>
            <c:dLblPos val="ct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multiLvlStrRef>
              <c:f>('Resultats individuals'!$E$770,'Resultats individuals'!$H$770,'Resultats individuals'!$K$770)</c:f>
            </c:multiLvlStrRef>
          </c:cat>
          <c:val>
            <c:numRef>
              <c:f>('Resultats individuals'!$E$776,'Resultats individuals'!$H$776,'Resultats individuals'!$K$776)</c:f>
            </c:numRef>
          </c:val>
          <c:extLst>
            <c:ext xmlns:c16="http://schemas.microsoft.com/office/drawing/2014/chart" uri="{C3380CC4-5D6E-409C-BE32-E72D297353CC}">
              <c16:uniqueId val="{00000002-0336-4135-845E-3E7A1B41C399}"/>
            </c:ext>
          </c:extLst>
        </c:ser>
        <c:ser>
          <c:idx val="3"/>
          <c:order val="3"/>
          <c:tx>
            <c:strRef>
              <c:f>'Resultats individuals'!$C$778</c:f>
              <c:strCache>
                <c:ptCount val="1"/>
              </c:strCache>
            </c:strRef>
          </c:tx>
          <c:spPr>
            <a:solidFill>
              <a:schemeClr val="accent6">
                <a:lumMod val="60000"/>
                <a:alpha val="7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Neue Haas Grotesk Text Pro" panose="020B0504020202020204" pitchFamily="34" charset="0"/>
                    <a:ea typeface="+mn-ea"/>
                    <a:cs typeface="+mn-cs"/>
                  </a:defRPr>
                </a:pPr>
                <a:endParaRPr lang="ca-ES"/>
              </a:p>
            </c:txPr>
            <c:dLblPos val="ct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multiLvlStrRef>
              <c:f>('Resultats individuals'!$E$770,'Resultats individuals'!$H$770,'Resultats individuals'!$K$770)</c:f>
            </c:multiLvlStrRef>
          </c:cat>
          <c:val>
            <c:numRef>
              <c:f>('Resultats individuals'!$E$778,'Resultats individuals'!$H$778,'Resultats individuals'!$K$778)</c:f>
            </c:numRef>
          </c:val>
          <c:extLst>
            <c:ext xmlns:c16="http://schemas.microsoft.com/office/drawing/2014/chart" uri="{C3380CC4-5D6E-409C-BE32-E72D297353CC}">
              <c16:uniqueId val="{00000003-0336-4135-845E-3E7A1B41C399}"/>
            </c:ext>
          </c:extLst>
        </c:ser>
        <c:ser>
          <c:idx val="4"/>
          <c:order val="4"/>
          <c:tx>
            <c:strRef>
              <c:f>'Resultats individuals'!$C$780</c:f>
              <c:strCache>
                <c:ptCount val="1"/>
              </c:strCache>
            </c:strRef>
          </c:tx>
          <c:spPr>
            <a:solidFill>
              <a:schemeClr val="accent5">
                <a:lumMod val="60000"/>
                <a:alpha val="7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Neue Haas Grotesk Text Pro" panose="020B0504020202020204" pitchFamily="34" charset="0"/>
                    <a:ea typeface="+mn-ea"/>
                    <a:cs typeface="+mn-cs"/>
                  </a:defRPr>
                </a:pPr>
                <a:endParaRPr lang="ca-ES"/>
              </a:p>
            </c:txPr>
            <c:dLblPos val="ct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multiLvlStrRef>
              <c:f>('Resultats individuals'!$E$770,'Resultats individuals'!$H$770,'Resultats individuals'!$K$770)</c:f>
            </c:multiLvlStrRef>
          </c:cat>
          <c:val>
            <c:numRef>
              <c:f>('Resultats individuals'!$E$780,'Resultats individuals'!$H$780,'Resultats individuals'!$K$780)</c:f>
            </c:numRef>
          </c:val>
          <c:extLst>
            <c:ext xmlns:c16="http://schemas.microsoft.com/office/drawing/2014/chart" uri="{C3380CC4-5D6E-409C-BE32-E72D297353CC}">
              <c16:uniqueId val="{00000004-0336-4135-845E-3E7A1B41C399}"/>
            </c:ext>
          </c:extLst>
        </c:ser>
        <c:dLbls>
          <c:dLblPos val="ctr"/>
          <c:showLegendKey val="0"/>
          <c:showVal val="1"/>
          <c:showCatName val="0"/>
          <c:showSerName val="0"/>
          <c:showPercent val="0"/>
          <c:showBubbleSize val="0"/>
        </c:dLbls>
        <c:gapWidth val="50"/>
        <c:overlap val="100"/>
        <c:axId val="1119987432"/>
        <c:axId val="1119984912"/>
      </c:barChart>
      <c:catAx>
        <c:axId val="1119987432"/>
        <c:scaling>
          <c:orientation val="minMax"/>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headEnd type="none" w="sm" len="sm"/>
            <a:tailEnd type="none" w="sm" len="sm"/>
          </a:ln>
          <a:effectLst/>
        </c:spPr>
        <c:txPr>
          <a:bodyPr rot="-60000000" spcFirstLastPara="1" vertOverflow="ellipsis" vert="horz" wrap="square" anchor="ctr" anchorCtr="1"/>
          <a:lstStyle/>
          <a:p>
            <a:pPr>
              <a:defRPr sz="1000" b="1"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crossAx val="1119984912"/>
        <c:crosses val="autoZero"/>
        <c:auto val="1"/>
        <c:lblAlgn val="ctr"/>
        <c:lblOffset val="100"/>
        <c:noMultiLvlLbl val="0"/>
      </c:catAx>
      <c:valAx>
        <c:axId val="1119984912"/>
        <c:scaling>
          <c:orientation val="minMax"/>
        </c:scaling>
        <c:delete val="0"/>
        <c:axPos val="l"/>
        <c:majorGridlines>
          <c:spPr>
            <a:ln w="9525" cap="flat" cmpd="sng" algn="ctr">
              <a:gradFill>
                <a:gsLst>
                  <a:gs pos="0">
                    <a:schemeClr val="tx1">
                      <a:lumMod val="5000"/>
                      <a:lumOff val="95000"/>
                    </a:schemeClr>
                  </a:gs>
                  <a:gs pos="100000">
                    <a:schemeClr val="tx1">
                      <a:lumMod val="15000"/>
                      <a:lumOff val="85000"/>
                    </a:schemeClr>
                  </a:gs>
                </a:gsLst>
                <a:lin ang="5400000" scaled="0"/>
              </a:gra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crossAx val="1119987432"/>
        <c:crosses val="autoZero"/>
        <c:crossBetween val="between"/>
      </c:valAx>
      <c:spPr>
        <a:noFill/>
        <a:ln>
          <a:noFill/>
        </a:ln>
        <a:effectLst/>
      </c:spPr>
    </c:plotArea>
    <c:plotVisOnly val="1"/>
    <c:dispBlanksAs val="gap"/>
    <c:showDLblsOverMax val="0"/>
    <c:extLst/>
  </c:chart>
  <c:spPr>
    <a:solidFill>
      <a:schemeClr val="bg1"/>
    </a:solidFill>
    <a:ln w="9525" cap="flat" cmpd="sng" algn="ctr">
      <a:noFill/>
      <a:round/>
    </a:ln>
    <a:effectLst/>
  </c:spPr>
  <c:txPr>
    <a:bodyPr/>
    <a:lstStyle/>
    <a:p>
      <a:pPr>
        <a:defRPr/>
      </a:pPr>
      <a:endParaRPr lang="ca-ES"/>
    </a:p>
  </c:txPr>
  <c:printSettings>
    <c:headerFooter/>
    <c:pageMargins b="0.75" l="0.7" r="0.7" t="0.75" header="0.3" footer="0.3"/>
    <c:pageSetup/>
  </c:printSettings>
</c:chartSpace>
</file>

<file path=xl/charts/chart8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ca-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099829109036325E-2"/>
          <c:y val="6.7358383281081152E-2"/>
          <c:w val="0.90178595464028533"/>
          <c:h val="0.82776883771396448"/>
        </c:manualLayout>
      </c:layout>
      <c:barChart>
        <c:barDir val="col"/>
        <c:grouping val="percentStacked"/>
        <c:varyColors val="0"/>
        <c:ser>
          <c:idx val="0"/>
          <c:order val="0"/>
          <c:tx>
            <c:strRef>
              <c:f>'Resultats individuals'!$C$847</c:f>
              <c:strCache>
                <c:ptCount val="1"/>
                <c:pt idx="0">
                  <c:v>ELECTRICITAT</c:v>
                </c:pt>
              </c:strCache>
            </c:strRef>
          </c:tx>
          <c:spPr>
            <a:solidFill>
              <a:schemeClr val="accent6">
                <a:alpha val="7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Neue Haas Grotesk Text Pro" panose="020B0504020202020204" pitchFamily="34" charset="0"/>
                    <a:ea typeface="+mn-ea"/>
                    <a:cs typeface="+mn-cs"/>
                  </a:defRPr>
                </a:pPr>
                <a:endParaRPr lang="ca-ES"/>
              </a:p>
            </c:txPr>
            <c:dLblPos val="ct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multiLvlStrRef>
              <c:f>('Resultats individuals'!$E$845,'Resultats individuals'!$H$845,'Resultats individuals'!$K$845)</c:f>
            </c:multiLvlStrRef>
          </c:cat>
          <c:val>
            <c:numRef>
              <c:f>('Resultats individuals'!$E$847,'Resultats individuals'!$H$847,'Resultats individuals'!$K$847)</c:f>
            </c:numRef>
          </c:val>
          <c:extLst>
            <c:ext xmlns:c16="http://schemas.microsoft.com/office/drawing/2014/chart" uri="{C3380CC4-5D6E-409C-BE32-E72D297353CC}">
              <c16:uniqueId val="{00000000-2C49-446A-A919-3E0B751EE231}"/>
            </c:ext>
          </c:extLst>
        </c:ser>
        <c:ser>
          <c:idx val="1"/>
          <c:order val="1"/>
          <c:tx>
            <c:strRef>
              <c:f>'Resultats individuals'!$C$849</c:f>
              <c:strCache>
                <c:ptCount val="1"/>
              </c:strCache>
            </c:strRef>
          </c:tx>
          <c:spPr>
            <a:solidFill>
              <a:schemeClr val="accent5">
                <a:alpha val="7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Neue Haas Grotesk Text Pro" panose="020B0504020202020204" pitchFamily="34" charset="0"/>
                    <a:ea typeface="+mn-ea"/>
                    <a:cs typeface="+mn-cs"/>
                  </a:defRPr>
                </a:pPr>
                <a:endParaRPr lang="ca-ES"/>
              </a:p>
            </c:txPr>
            <c:dLblPos val="ct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multiLvlStrRef>
              <c:f>('Resultats individuals'!$E$845,'Resultats individuals'!$H$845,'Resultats individuals'!$K$845)</c:f>
            </c:multiLvlStrRef>
          </c:cat>
          <c:val>
            <c:numRef>
              <c:f>('Resultats individuals'!$E$849,'Resultats individuals'!$H$849,'Resultats individuals'!$K$849)</c:f>
            </c:numRef>
          </c:val>
          <c:extLst>
            <c:ext xmlns:c16="http://schemas.microsoft.com/office/drawing/2014/chart" uri="{C3380CC4-5D6E-409C-BE32-E72D297353CC}">
              <c16:uniqueId val="{00000001-2C49-446A-A919-3E0B751EE231}"/>
            </c:ext>
          </c:extLst>
        </c:ser>
        <c:ser>
          <c:idx val="2"/>
          <c:order val="2"/>
          <c:tx>
            <c:strRef>
              <c:f>'Resultats individuals'!$C$851</c:f>
              <c:strCache>
                <c:ptCount val="1"/>
              </c:strCache>
            </c:strRef>
          </c:tx>
          <c:spPr>
            <a:solidFill>
              <a:schemeClr val="accent4">
                <a:alpha val="7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Neue Haas Grotesk Text Pro" panose="020B0504020202020204" pitchFamily="34" charset="0"/>
                    <a:ea typeface="+mn-ea"/>
                    <a:cs typeface="+mn-cs"/>
                  </a:defRPr>
                </a:pPr>
                <a:endParaRPr lang="ca-ES"/>
              </a:p>
            </c:txPr>
            <c:dLblPos val="ct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multiLvlStrRef>
              <c:f>('Resultats individuals'!$E$845,'Resultats individuals'!$H$845,'Resultats individuals'!$K$845)</c:f>
            </c:multiLvlStrRef>
          </c:cat>
          <c:val>
            <c:numRef>
              <c:f>('Resultats individuals'!$E$851,'Resultats individuals'!$H$851,'Resultats individuals'!$K$851)</c:f>
            </c:numRef>
          </c:val>
          <c:extLst>
            <c:ext xmlns:c16="http://schemas.microsoft.com/office/drawing/2014/chart" uri="{C3380CC4-5D6E-409C-BE32-E72D297353CC}">
              <c16:uniqueId val="{00000002-2C49-446A-A919-3E0B751EE231}"/>
            </c:ext>
          </c:extLst>
        </c:ser>
        <c:ser>
          <c:idx val="3"/>
          <c:order val="3"/>
          <c:tx>
            <c:strRef>
              <c:f>'Resultats individuals'!$C$853</c:f>
              <c:strCache>
                <c:ptCount val="1"/>
              </c:strCache>
            </c:strRef>
          </c:tx>
          <c:spPr>
            <a:solidFill>
              <a:schemeClr val="accent6">
                <a:lumMod val="60000"/>
                <a:alpha val="7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Neue Haas Grotesk Text Pro" panose="020B0504020202020204" pitchFamily="34" charset="0"/>
                    <a:ea typeface="+mn-ea"/>
                    <a:cs typeface="+mn-cs"/>
                  </a:defRPr>
                </a:pPr>
                <a:endParaRPr lang="ca-ES"/>
              </a:p>
            </c:txPr>
            <c:dLblPos val="ct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multiLvlStrRef>
              <c:f>('Resultats individuals'!$E$845,'Resultats individuals'!$H$845,'Resultats individuals'!$K$845)</c:f>
            </c:multiLvlStrRef>
          </c:cat>
          <c:val>
            <c:numRef>
              <c:f>('Resultats individuals'!$E$853,'Resultats individuals'!$H$853,'Resultats individuals'!$K$853)</c:f>
            </c:numRef>
          </c:val>
          <c:extLst>
            <c:ext xmlns:c16="http://schemas.microsoft.com/office/drawing/2014/chart" uri="{C3380CC4-5D6E-409C-BE32-E72D297353CC}">
              <c16:uniqueId val="{00000003-2C49-446A-A919-3E0B751EE231}"/>
            </c:ext>
          </c:extLst>
        </c:ser>
        <c:ser>
          <c:idx val="4"/>
          <c:order val="4"/>
          <c:tx>
            <c:strRef>
              <c:f>'Resultats individuals'!$C$855</c:f>
              <c:strCache>
                <c:ptCount val="1"/>
              </c:strCache>
            </c:strRef>
          </c:tx>
          <c:spPr>
            <a:solidFill>
              <a:schemeClr val="accent5">
                <a:lumMod val="60000"/>
                <a:alpha val="7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Neue Haas Grotesk Text Pro" panose="020B0504020202020204" pitchFamily="34" charset="0"/>
                    <a:ea typeface="+mn-ea"/>
                    <a:cs typeface="+mn-cs"/>
                  </a:defRPr>
                </a:pPr>
                <a:endParaRPr lang="ca-ES"/>
              </a:p>
            </c:txPr>
            <c:dLblPos val="ct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multiLvlStrRef>
              <c:f>('Resultats individuals'!$E$845,'Resultats individuals'!$H$845,'Resultats individuals'!$K$845)</c:f>
            </c:multiLvlStrRef>
          </c:cat>
          <c:val>
            <c:numRef>
              <c:f>('Resultats individuals'!$E$855,'Resultats individuals'!$H$855,'Resultats individuals'!$K$855)</c:f>
            </c:numRef>
          </c:val>
          <c:extLst>
            <c:ext xmlns:c16="http://schemas.microsoft.com/office/drawing/2014/chart" uri="{C3380CC4-5D6E-409C-BE32-E72D297353CC}">
              <c16:uniqueId val="{00000004-2C49-446A-A919-3E0B751EE231}"/>
            </c:ext>
          </c:extLst>
        </c:ser>
        <c:dLbls>
          <c:dLblPos val="ctr"/>
          <c:showLegendKey val="0"/>
          <c:showVal val="1"/>
          <c:showCatName val="0"/>
          <c:showSerName val="0"/>
          <c:showPercent val="0"/>
          <c:showBubbleSize val="0"/>
        </c:dLbls>
        <c:gapWidth val="50"/>
        <c:overlap val="100"/>
        <c:axId val="1119987432"/>
        <c:axId val="1119984912"/>
      </c:barChart>
      <c:catAx>
        <c:axId val="1119987432"/>
        <c:scaling>
          <c:orientation val="minMax"/>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headEnd type="none" w="sm" len="sm"/>
            <a:tailEnd type="none" w="sm" len="sm"/>
          </a:ln>
          <a:effectLst/>
        </c:spPr>
        <c:txPr>
          <a:bodyPr rot="-60000000" spcFirstLastPara="1" vertOverflow="ellipsis" vert="horz" wrap="square" anchor="ctr" anchorCtr="1"/>
          <a:lstStyle/>
          <a:p>
            <a:pPr>
              <a:defRPr sz="1000" b="1"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crossAx val="1119984912"/>
        <c:crosses val="autoZero"/>
        <c:auto val="1"/>
        <c:lblAlgn val="ctr"/>
        <c:lblOffset val="100"/>
        <c:noMultiLvlLbl val="0"/>
      </c:catAx>
      <c:valAx>
        <c:axId val="1119984912"/>
        <c:scaling>
          <c:orientation val="minMax"/>
        </c:scaling>
        <c:delete val="0"/>
        <c:axPos val="l"/>
        <c:majorGridlines>
          <c:spPr>
            <a:ln w="9525" cap="flat" cmpd="sng" algn="ctr">
              <a:gradFill>
                <a:gsLst>
                  <a:gs pos="0">
                    <a:schemeClr val="tx1">
                      <a:lumMod val="5000"/>
                      <a:lumOff val="95000"/>
                    </a:schemeClr>
                  </a:gs>
                  <a:gs pos="100000">
                    <a:schemeClr val="tx1">
                      <a:lumMod val="15000"/>
                      <a:lumOff val="85000"/>
                    </a:schemeClr>
                  </a:gs>
                </a:gsLst>
                <a:lin ang="5400000" scaled="0"/>
              </a:gra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crossAx val="1119987432"/>
        <c:crosses val="autoZero"/>
        <c:crossBetween val="between"/>
      </c:valAx>
      <c:spPr>
        <a:noFill/>
        <a:ln>
          <a:noFill/>
        </a:ln>
        <a:effectLst/>
      </c:spPr>
    </c:plotArea>
    <c:plotVisOnly val="1"/>
    <c:dispBlanksAs val="gap"/>
    <c:showDLblsOverMax val="0"/>
    <c:extLst/>
  </c:chart>
  <c:spPr>
    <a:solidFill>
      <a:schemeClr val="bg1"/>
    </a:solidFill>
    <a:ln w="9525" cap="flat" cmpd="sng" algn="ctr">
      <a:noFill/>
      <a:round/>
    </a:ln>
    <a:effectLst/>
  </c:spPr>
  <c:txPr>
    <a:bodyPr/>
    <a:lstStyle/>
    <a:p>
      <a:pPr>
        <a:defRPr/>
      </a:pPr>
      <a:endParaRPr lang="ca-ES"/>
    </a:p>
  </c:txPr>
  <c:printSettings>
    <c:headerFooter/>
    <c:pageMargins b="0.75" l="0.7" r="0.7" t="0.75" header="0.3" footer="0.3"/>
    <c:pageSetup/>
  </c:printSettings>
</c:chartSpace>
</file>

<file path=xl/charts/chart8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ca-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099829109036325E-2"/>
          <c:y val="6.7358383281081152E-2"/>
          <c:w val="0.90178595464028533"/>
          <c:h val="0.82776883771396448"/>
        </c:manualLayout>
      </c:layout>
      <c:barChart>
        <c:barDir val="col"/>
        <c:grouping val="percentStacked"/>
        <c:varyColors val="0"/>
        <c:ser>
          <c:idx val="0"/>
          <c:order val="0"/>
          <c:tx>
            <c:strRef>
              <c:f>'Resultats individuals'!$C$922</c:f>
              <c:strCache>
                <c:ptCount val="1"/>
                <c:pt idx="0">
                  <c:v>ELECTRICITAT</c:v>
                </c:pt>
              </c:strCache>
            </c:strRef>
          </c:tx>
          <c:spPr>
            <a:solidFill>
              <a:schemeClr val="accent6">
                <a:alpha val="7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Neue Haas Grotesk Text Pro" panose="020B0504020202020204" pitchFamily="34" charset="0"/>
                    <a:ea typeface="+mn-ea"/>
                    <a:cs typeface="+mn-cs"/>
                  </a:defRPr>
                </a:pPr>
                <a:endParaRPr lang="ca-ES"/>
              </a:p>
            </c:txPr>
            <c:dLblPos val="ct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multiLvlStrRef>
              <c:f>('Resultats individuals'!$E$920,'Resultats individuals'!$H$920,'Resultats individuals'!$K$920)</c:f>
            </c:multiLvlStrRef>
          </c:cat>
          <c:val>
            <c:numRef>
              <c:f>('Resultats individuals'!$E$922,'Resultats individuals'!$H$922,'Resultats individuals'!$K$922)</c:f>
            </c:numRef>
          </c:val>
          <c:extLst>
            <c:ext xmlns:c16="http://schemas.microsoft.com/office/drawing/2014/chart" uri="{C3380CC4-5D6E-409C-BE32-E72D297353CC}">
              <c16:uniqueId val="{00000000-DB59-4077-B1D3-2886C18079D5}"/>
            </c:ext>
          </c:extLst>
        </c:ser>
        <c:ser>
          <c:idx val="1"/>
          <c:order val="1"/>
          <c:tx>
            <c:strRef>
              <c:f>'Resultats individuals'!$C$924</c:f>
              <c:strCache>
                <c:ptCount val="1"/>
              </c:strCache>
            </c:strRef>
          </c:tx>
          <c:spPr>
            <a:solidFill>
              <a:schemeClr val="accent5">
                <a:alpha val="7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Neue Haas Grotesk Text Pro" panose="020B0504020202020204" pitchFamily="34" charset="0"/>
                    <a:ea typeface="+mn-ea"/>
                    <a:cs typeface="+mn-cs"/>
                  </a:defRPr>
                </a:pPr>
                <a:endParaRPr lang="ca-ES"/>
              </a:p>
            </c:txPr>
            <c:dLblPos val="ct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multiLvlStrRef>
              <c:f>('Resultats individuals'!$E$920,'Resultats individuals'!$H$920,'Resultats individuals'!$K$920)</c:f>
            </c:multiLvlStrRef>
          </c:cat>
          <c:val>
            <c:numRef>
              <c:f>('Resultats individuals'!$E$924,'Resultats individuals'!$H$924,'Resultats individuals'!$K$924)</c:f>
            </c:numRef>
          </c:val>
          <c:extLst>
            <c:ext xmlns:c16="http://schemas.microsoft.com/office/drawing/2014/chart" uri="{C3380CC4-5D6E-409C-BE32-E72D297353CC}">
              <c16:uniqueId val="{00000001-DB59-4077-B1D3-2886C18079D5}"/>
            </c:ext>
          </c:extLst>
        </c:ser>
        <c:ser>
          <c:idx val="2"/>
          <c:order val="2"/>
          <c:tx>
            <c:strRef>
              <c:f>'Resultats individuals'!$C$926</c:f>
              <c:strCache>
                <c:ptCount val="1"/>
              </c:strCache>
            </c:strRef>
          </c:tx>
          <c:spPr>
            <a:solidFill>
              <a:schemeClr val="accent4">
                <a:alpha val="7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Neue Haas Grotesk Text Pro" panose="020B0504020202020204" pitchFamily="34" charset="0"/>
                    <a:ea typeface="+mn-ea"/>
                    <a:cs typeface="+mn-cs"/>
                  </a:defRPr>
                </a:pPr>
                <a:endParaRPr lang="ca-ES"/>
              </a:p>
            </c:txPr>
            <c:dLblPos val="ct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multiLvlStrRef>
              <c:f>('Resultats individuals'!$E$920,'Resultats individuals'!$H$920,'Resultats individuals'!$K$920)</c:f>
            </c:multiLvlStrRef>
          </c:cat>
          <c:val>
            <c:numRef>
              <c:f>('Resultats individuals'!$E$926,'Resultats individuals'!$H$926,'Resultats individuals'!$K$926)</c:f>
            </c:numRef>
          </c:val>
          <c:extLst>
            <c:ext xmlns:c16="http://schemas.microsoft.com/office/drawing/2014/chart" uri="{C3380CC4-5D6E-409C-BE32-E72D297353CC}">
              <c16:uniqueId val="{00000002-DB59-4077-B1D3-2886C18079D5}"/>
            </c:ext>
          </c:extLst>
        </c:ser>
        <c:ser>
          <c:idx val="3"/>
          <c:order val="3"/>
          <c:tx>
            <c:strRef>
              <c:f>'Resultats individuals'!$C$928</c:f>
              <c:strCache>
                <c:ptCount val="1"/>
              </c:strCache>
            </c:strRef>
          </c:tx>
          <c:spPr>
            <a:solidFill>
              <a:schemeClr val="accent6">
                <a:lumMod val="60000"/>
                <a:alpha val="7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Neue Haas Grotesk Text Pro" panose="020B0504020202020204" pitchFamily="34" charset="0"/>
                    <a:ea typeface="+mn-ea"/>
                    <a:cs typeface="+mn-cs"/>
                  </a:defRPr>
                </a:pPr>
                <a:endParaRPr lang="ca-ES"/>
              </a:p>
            </c:txPr>
            <c:dLblPos val="ct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multiLvlStrRef>
              <c:f>('Resultats individuals'!$E$920,'Resultats individuals'!$H$920,'Resultats individuals'!$K$920)</c:f>
            </c:multiLvlStrRef>
          </c:cat>
          <c:val>
            <c:numRef>
              <c:f>('Resultats individuals'!$E$928,'Resultats individuals'!$H$928,'Resultats individuals'!$K$928)</c:f>
            </c:numRef>
          </c:val>
          <c:extLst>
            <c:ext xmlns:c16="http://schemas.microsoft.com/office/drawing/2014/chart" uri="{C3380CC4-5D6E-409C-BE32-E72D297353CC}">
              <c16:uniqueId val="{00000003-DB59-4077-B1D3-2886C18079D5}"/>
            </c:ext>
          </c:extLst>
        </c:ser>
        <c:ser>
          <c:idx val="4"/>
          <c:order val="4"/>
          <c:tx>
            <c:strRef>
              <c:f>'Resultats individuals'!$C$930</c:f>
              <c:strCache>
                <c:ptCount val="1"/>
              </c:strCache>
            </c:strRef>
          </c:tx>
          <c:spPr>
            <a:solidFill>
              <a:schemeClr val="accent5">
                <a:lumMod val="60000"/>
                <a:alpha val="7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Neue Haas Grotesk Text Pro" panose="020B0504020202020204" pitchFamily="34" charset="0"/>
                    <a:ea typeface="+mn-ea"/>
                    <a:cs typeface="+mn-cs"/>
                  </a:defRPr>
                </a:pPr>
                <a:endParaRPr lang="ca-ES"/>
              </a:p>
            </c:txPr>
            <c:dLblPos val="ct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multiLvlStrRef>
              <c:f>('Resultats individuals'!$E$920,'Resultats individuals'!$H$920,'Resultats individuals'!$K$920)</c:f>
            </c:multiLvlStrRef>
          </c:cat>
          <c:val>
            <c:numRef>
              <c:f>('Resultats individuals'!$E$930,'Resultats individuals'!$H$930,'Resultats individuals'!$K$930)</c:f>
            </c:numRef>
          </c:val>
          <c:extLst>
            <c:ext xmlns:c16="http://schemas.microsoft.com/office/drawing/2014/chart" uri="{C3380CC4-5D6E-409C-BE32-E72D297353CC}">
              <c16:uniqueId val="{00000004-DB59-4077-B1D3-2886C18079D5}"/>
            </c:ext>
          </c:extLst>
        </c:ser>
        <c:dLbls>
          <c:dLblPos val="ctr"/>
          <c:showLegendKey val="0"/>
          <c:showVal val="1"/>
          <c:showCatName val="0"/>
          <c:showSerName val="0"/>
          <c:showPercent val="0"/>
          <c:showBubbleSize val="0"/>
        </c:dLbls>
        <c:gapWidth val="50"/>
        <c:overlap val="100"/>
        <c:axId val="1119987432"/>
        <c:axId val="1119984912"/>
      </c:barChart>
      <c:catAx>
        <c:axId val="1119987432"/>
        <c:scaling>
          <c:orientation val="minMax"/>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headEnd type="none" w="sm" len="sm"/>
            <a:tailEnd type="none" w="sm" len="sm"/>
          </a:ln>
          <a:effectLst/>
        </c:spPr>
        <c:txPr>
          <a:bodyPr rot="-60000000" spcFirstLastPara="1" vertOverflow="ellipsis" vert="horz" wrap="square" anchor="ctr" anchorCtr="1"/>
          <a:lstStyle/>
          <a:p>
            <a:pPr>
              <a:defRPr sz="1000" b="1"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crossAx val="1119984912"/>
        <c:crosses val="autoZero"/>
        <c:auto val="1"/>
        <c:lblAlgn val="ctr"/>
        <c:lblOffset val="100"/>
        <c:noMultiLvlLbl val="0"/>
      </c:catAx>
      <c:valAx>
        <c:axId val="1119984912"/>
        <c:scaling>
          <c:orientation val="minMax"/>
        </c:scaling>
        <c:delete val="0"/>
        <c:axPos val="l"/>
        <c:majorGridlines>
          <c:spPr>
            <a:ln w="9525" cap="flat" cmpd="sng" algn="ctr">
              <a:gradFill>
                <a:gsLst>
                  <a:gs pos="0">
                    <a:schemeClr val="tx1">
                      <a:lumMod val="5000"/>
                      <a:lumOff val="95000"/>
                    </a:schemeClr>
                  </a:gs>
                  <a:gs pos="100000">
                    <a:schemeClr val="tx1">
                      <a:lumMod val="15000"/>
                      <a:lumOff val="85000"/>
                    </a:schemeClr>
                  </a:gs>
                </a:gsLst>
                <a:lin ang="5400000" scaled="0"/>
              </a:gra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crossAx val="1119987432"/>
        <c:crosses val="autoZero"/>
        <c:crossBetween val="between"/>
      </c:valAx>
      <c:spPr>
        <a:noFill/>
        <a:ln>
          <a:noFill/>
        </a:ln>
        <a:effectLst/>
      </c:spPr>
    </c:plotArea>
    <c:plotVisOnly val="1"/>
    <c:dispBlanksAs val="gap"/>
    <c:showDLblsOverMax val="0"/>
    <c:extLst/>
  </c:chart>
  <c:spPr>
    <a:solidFill>
      <a:schemeClr val="bg1"/>
    </a:solidFill>
    <a:ln w="9525" cap="flat" cmpd="sng" algn="ctr">
      <a:noFill/>
      <a:round/>
    </a:ln>
    <a:effectLst/>
  </c:spPr>
  <c:txPr>
    <a:bodyPr/>
    <a:lstStyle/>
    <a:p>
      <a:pPr>
        <a:defRPr/>
      </a:pPr>
      <a:endParaRPr lang="ca-ES"/>
    </a:p>
  </c:txPr>
  <c:printSettings>
    <c:headerFooter/>
    <c:pageMargins b="0.75" l="0.7" r="0.7" t="0.75" header="0.3" footer="0.3"/>
    <c:pageSetup/>
  </c:printSettings>
</c:chartSpace>
</file>

<file path=xl/charts/chart8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ca-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099829109036325E-2"/>
          <c:y val="6.7358383281081152E-2"/>
          <c:w val="0.90178595464028533"/>
          <c:h val="0.82776883771396448"/>
        </c:manualLayout>
      </c:layout>
      <c:barChart>
        <c:barDir val="col"/>
        <c:grouping val="percentStacked"/>
        <c:varyColors val="0"/>
        <c:ser>
          <c:idx val="0"/>
          <c:order val="0"/>
          <c:tx>
            <c:strRef>
              <c:f>'Resultats individuals'!$C$997</c:f>
              <c:strCache>
                <c:ptCount val="1"/>
                <c:pt idx="0">
                  <c:v>ELECTRICITAT</c:v>
                </c:pt>
              </c:strCache>
            </c:strRef>
          </c:tx>
          <c:spPr>
            <a:solidFill>
              <a:schemeClr val="accent6">
                <a:alpha val="7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Neue Haas Grotesk Text Pro" panose="020B0504020202020204" pitchFamily="34" charset="0"/>
                    <a:ea typeface="+mn-ea"/>
                    <a:cs typeface="+mn-cs"/>
                  </a:defRPr>
                </a:pPr>
                <a:endParaRPr lang="ca-ES"/>
              </a:p>
            </c:txPr>
            <c:dLblPos val="ct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multiLvlStrRef>
              <c:f>('Resultats individuals'!$E$995,'Resultats individuals'!$H$995,'Resultats individuals'!$K$995)</c:f>
            </c:multiLvlStrRef>
          </c:cat>
          <c:val>
            <c:numRef>
              <c:f>('Resultats individuals'!$E$997,'Resultats individuals'!$H$997,'Resultats individuals'!$K$997)</c:f>
            </c:numRef>
          </c:val>
          <c:extLst>
            <c:ext xmlns:c16="http://schemas.microsoft.com/office/drawing/2014/chart" uri="{C3380CC4-5D6E-409C-BE32-E72D297353CC}">
              <c16:uniqueId val="{00000000-B2F0-4FAD-8A73-568218A98BCE}"/>
            </c:ext>
          </c:extLst>
        </c:ser>
        <c:ser>
          <c:idx val="1"/>
          <c:order val="1"/>
          <c:tx>
            <c:strRef>
              <c:f>'Resultats individuals'!$C$999</c:f>
              <c:strCache>
                <c:ptCount val="1"/>
              </c:strCache>
            </c:strRef>
          </c:tx>
          <c:spPr>
            <a:solidFill>
              <a:schemeClr val="accent5">
                <a:alpha val="7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Neue Haas Grotesk Text Pro" panose="020B0504020202020204" pitchFamily="34" charset="0"/>
                    <a:ea typeface="+mn-ea"/>
                    <a:cs typeface="+mn-cs"/>
                  </a:defRPr>
                </a:pPr>
                <a:endParaRPr lang="ca-ES"/>
              </a:p>
            </c:txPr>
            <c:dLblPos val="ct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multiLvlStrRef>
              <c:f>('Resultats individuals'!$E$995,'Resultats individuals'!$H$995,'Resultats individuals'!$K$995)</c:f>
            </c:multiLvlStrRef>
          </c:cat>
          <c:val>
            <c:numRef>
              <c:f>('Resultats individuals'!$E$999,'Resultats individuals'!$H$999,'Resultats individuals'!$K$999)</c:f>
            </c:numRef>
          </c:val>
          <c:extLst>
            <c:ext xmlns:c16="http://schemas.microsoft.com/office/drawing/2014/chart" uri="{C3380CC4-5D6E-409C-BE32-E72D297353CC}">
              <c16:uniqueId val="{00000001-B2F0-4FAD-8A73-568218A98BCE}"/>
            </c:ext>
          </c:extLst>
        </c:ser>
        <c:ser>
          <c:idx val="2"/>
          <c:order val="2"/>
          <c:tx>
            <c:strRef>
              <c:f>'Resultats individuals'!$C$1001</c:f>
              <c:strCache>
                <c:ptCount val="1"/>
              </c:strCache>
            </c:strRef>
          </c:tx>
          <c:spPr>
            <a:solidFill>
              <a:schemeClr val="accent4">
                <a:alpha val="7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Neue Haas Grotesk Text Pro" panose="020B0504020202020204" pitchFamily="34" charset="0"/>
                    <a:ea typeface="+mn-ea"/>
                    <a:cs typeface="+mn-cs"/>
                  </a:defRPr>
                </a:pPr>
                <a:endParaRPr lang="ca-ES"/>
              </a:p>
            </c:txPr>
            <c:dLblPos val="ct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multiLvlStrRef>
              <c:f>('Resultats individuals'!$E$995,'Resultats individuals'!$H$995,'Resultats individuals'!$K$995)</c:f>
            </c:multiLvlStrRef>
          </c:cat>
          <c:val>
            <c:numRef>
              <c:f>('Resultats individuals'!$E$1001,'Resultats individuals'!$H$1001,'Resultats individuals'!$K$1001)</c:f>
            </c:numRef>
          </c:val>
          <c:extLst>
            <c:ext xmlns:c16="http://schemas.microsoft.com/office/drawing/2014/chart" uri="{C3380CC4-5D6E-409C-BE32-E72D297353CC}">
              <c16:uniqueId val="{00000002-B2F0-4FAD-8A73-568218A98BCE}"/>
            </c:ext>
          </c:extLst>
        </c:ser>
        <c:ser>
          <c:idx val="3"/>
          <c:order val="3"/>
          <c:tx>
            <c:strRef>
              <c:f>'Resultats individuals'!$C$1003</c:f>
              <c:strCache>
                <c:ptCount val="1"/>
              </c:strCache>
            </c:strRef>
          </c:tx>
          <c:spPr>
            <a:solidFill>
              <a:schemeClr val="accent6">
                <a:lumMod val="60000"/>
                <a:alpha val="7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Neue Haas Grotesk Text Pro" panose="020B0504020202020204" pitchFamily="34" charset="0"/>
                    <a:ea typeface="+mn-ea"/>
                    <a:cs typeface="+mn-cs"/>
                  </a:defRPr>
                </a:pPr>
                <a:endParaRPr lang="ca-ES"/>
              </a:p>
            </c:txPr>
            <c:dLblPos val="ct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multiLvlStrRef>
              <c:f>('Resultats individuals'!$E$995,'Resultats individuals'!$H$995,'Resultats individuals'!$K$995)</c:f>
            </c:multiLvlStrRef>
          </c:cat>
          <c:val>
            <c:numRef>
              <c:f>('Resultats individuals'!$E$1003,'Resultats individuals'!$H$1003,'Resultats individuals'!$K$1003)</c:f>
            </c:numRef>
          </c:val>
          <c:extLst>
            <c:ext xmlns:c16="http://schemas.microsoft.com/office/drawing/2014/chart" uri="{C3380CC4-5D6E-409C-BE32-E72D297353CC}">
              <c16:uniqueId val="{00000003-B2F0-4FAD-8A73-568218A98BCE}"/>
            </c:ext>
          </c:extLst>
        </c:ser>
        <c:ser>
          <c:idx val="4"/>
          <c:order val="4"/>
          <c:tx>
            <c:strRef>
              <c:f>'Resultats individuals'!$C$1005</c:f>
              <c:strCache>
                <c:ptCount val="1"/>
              </c:strCache>
            </c:strRef>
          </c:tx>
          <c:spPr>
            <a:solidFill>
              <a:schemeClr val="accent5">
                <a:lumMod val="60000"/>
                <a:alpha val="7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Neue Haas Grotesk Text Pro" panose="020B0504020202020204" pitchFamily="34" charset="0"/>
                    <a:ea typeface="+mn-ea"/>
                    <a:cs typeface="+mn-cs"/>
                  </a:defRPr>
                </a:pPr>
                <a:endParaRPr lang="ca-ES"/>
              </a:p>
            </c:txPr>
            <c:dLblPos val="ct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multiLvlStrRef>
              <c:f>('Resultats individuals'!$E$995,'Resultats individuals'!$H$995,'Resultats individuals'!$K$995)</c:f>
            </c:multiLvlStrRef>
          </c:cat>
          <c:val>
            <c:numRef>
              <c:f>('Resultats individuals'!$E$1005,'Resultats individuals'!$H$1005,'Resultats individuals'!$K$1005)</c:f>
            </c:numRef>
          </c:val>
          <c:extLst>
            <c:ext xmlns:c16="http://schemas.microsoft.com/office/drawing/2014/chart" uri="{C3380CC4-5D6E-409C-BE32-E72D297353CC}">
              <c16:uniqueId val="{00000004-B2F0-4FAD-8A73-568218A98BCE}"/>
            </c:ext>
          </c:extLst>
        </c:ser>
        <c:dLbls>
          <c:dLblPos val="ctr"/>
          <c:showLegendKey val="0"/>
          <c:showVal val="1"/>
          <c:showCatName val="0"/>
          <c:showSerName val="0"/>
          <c:showPercent val="0"/>
          <c:showBubbleSize val="0"/>
        </c:dLbls>
        <c:gapWidth val="50"/>
        <c:overlap val="100"/>
        <c:axId val="1119987432"/>
        <c:axId val="1119984912"/>
      </c:barChart>
      <c:catAx>
        <c:axId val="1119987432"/>
        <c:scaling>
          <c:orientation val="minMax"/>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headEnd type="none" w="sm" len="sm"/>
            <a:tailEnd type="none" w="sm" len="sm"/>
          </a:ln>
          <a:effectLst/>
        </c:spPr>
        <c:txPr>
          <a:bodyPr rot="-60000000" spcFirstLastPara="1" vertOverflow="ellipsis" vert="horz" wrap="square" anchor="ctr" anchorCtr="1"/>
          <a:lstStyle/>
          <a:p>
            <a:pPr>
              <a:defRPr sz="1000" b="1"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crossAx val="1119984912"/>
        <c:crosses val="autoZero"/>
        <c:auto val="1"/>
        <c:lblAlgn val="ctr"/>
        <c:lblOffset val="100"/>
        <c:noMultiLvlLbl val="0"/>
      </c:catAx>
      <c:valAx>
        <c:axId val="1119984912"/>
        <c:scaling>
          <c:orientation val="minMax"/>
        </c:scaling>
        <c:delete val="0"/>
        <c:axPos val="l"/>
        <c:majorGridlines>
          <c:spPr>
            <a:ln w="9525" cap="flat" cmpd="sng" algn="ctr">
              <a:gradFill>
                <a:gsLst>
                  <a:gs pos="0">
                    <a:schemeClr val="tx1">
                      <a:lumMod val="5000"/>
                      <a:lumOff val="95000"/>
                    </a:schemeClr>
                  </a:gs>
                  <a:gs pos="100000">
                    <a:schemeClr val="tx1">
                      <a:lumMod val="15000"/>
                      <a:lumOff val="85000"/>
                    </a:schemeClr>
                  </a:gs>
                </a:gsLst>
                <a:lin ang="5400000" scaled="0"/>
              </a:gra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crossAx val="1119987432"/>
        <c:crosses val="autoZero"/>
        <c:crossBetween val="between"/>
      </c:valAx>
      <c:spPr>
        <a:noFill/>
        <a:ln>
          <a:noFill/>
        </a:ln>
        <a:effectLst/>
      </c:spPr>
    </c:plotArea>
    <c:plotVisOnly val="1"/>
    <c:dispBlanksAs val="gap"/>
    <c:showDLblsOverMax val="0"/>
    <c:extLst/>
  </c:chart>
  <c:spPr>
    <a:solidFill>
      <a:schemeClr val="bg1"/>
    </a:solidFill>
    <a:ln w="9525" cap="flat" cmpd="sng" algn="ctr">
      <a:noFill/>
      <a:round/>
    </a:ln>
    <a:effectLst/>
  </c:spPr>
  <c:txPr>
    <a:bodyPr/>
    <a:lstStyle/>
    <a:p>
      <a:pPr>
        <a:defRPr/>
      </a:pPr>
      <a:endParaRPr lang="ca-E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ca-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2020955200554695"/>
          <c:y val="7.496882278243143E-2"/>
          <c:w val="0.85182963627392172"/>
          <c:h val="0.78037088076351435"/>
        </c:manualLayout>
      </c:layout>
      <c:barChart>
        <c:barDir val="col"/>
        <c:grouping val="clustered"/>
        <c:varyColors val="0"/>
        <c:ser>
          <c:idx val="0"/>
          <c:order val="0"/>
          <c:tx>
            <c:strRef>
              <c:f>'Introducció dades'!$J$246</c:f>
              <c:strCache>
                <c:ptCount val="1"/>
                <c:pt idx="0">
                  <c:v>kWh/dia</c:v>
                </c:pt>
              </c:strCache>
            </c:strRef>
          </c:tx>
          <c:spPr>
            <a:solidFill>
              <a:schemeClr val="accent1"/>
            </a:solidFill>
            <a:ln>
              <a:noFill/>
            </a:ln>
            <a:effectLst/>
          </c:spPr>
          <c:invertIfNegative val="0"/>
          <c:cat>
            <c:multiLvlStrRef>
              <c:f>'Introducció dades'!$D$247:$D$260</c:f>
            </c:multiLvlStrRef>
          </c:cat>
          <c:val>
            <c:numRef>
              <c:f>'Introducció dades'!$J$247:$J$260</c:f>
            </c:numRef>
          </c:val>
          <c:extLst>
            <c:ext xmlns:c16="http://schemas.microsoft.com/office/drawing/2014/chart" uri="{C3380CC4-5D6E-409C-BE32-E72D297353CC}">
              <c16:uniqueId val="{00000000-FC76-421C-AF8E-6546CD445C6C}"/>
            </c:ext>
          </c:extLst>
        </c:ser>
        <c:dLbls>
          <c:showLegendKey val="0"/>
          <c:showVal val="0"/>
          <c:showCatName val="0"/>
          <c:showSerName val="0"/>
          <c:showPercent val="0"/>
          <c:showBubbleSize val="0"/>
        </c:dLbls>
        <c:gapWidth val="219"/>
        <c:overlap val="-27"/>
        <c:axId val="1839333680"/>
        <c:axId val="1839336560"/>
      </c:barChart>
      <c:catAx>
        <c:axId val="1839333680"/>
        <c:scaling>
          <c:orientation val="minMax"/>
        </c:scaling>
        <c:delete val="0"/>
        <c:axPos val="b"/>
        <c:title>
          <c:tx>
            <c:rich>
              <a:bodyPr rot="0" spcFirstLastPara="1" vertOverflow="ellipsis" vert="horz" wrap="square" anchor="ctr" anchorCtr="1"/>
              <a:lstStyle/>
              <a:p>
                <a:pPr>
                  <a:defRPr sz="1100" b="0" i="0" u="none" strike="noStrike" kern="1200" baseline="0">
                    <a:solidFill>
                      <a:schemeClr val="tx1">
                        <a:lumMod val="65000"/>
                        <a:lumOff val="35000"/>
                      </a:schemeClr>
                    </a:solidFill>
                    <a:latin typeface="Neue Haas Grotesk Text Pro" panose="020B0504020202020204" pitchFamily="34" charset="0"/>
                    <a:ea typeface="+mn-ea"/>
                    <a:cs typeface="+mn-cs"/>
                  </a:defRPr>
                </a:pPr>
                <a:r>
                  <a:rPr lang="ca-ES" sz="1100">
                    <a:latin typeface="Neue Haas Grotesk Text Pro" panose="020B0504020202020204" pitchFamily="34" charset="0"/>
                  </a:rPr>
                  <a:t>Factura</a:t>
                </a:r>
              </a:p>
            </c:rich>
          </c:tx>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title>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crossAx val="1839336560"/>
        <c:crosses val="autoZero"/>
        <c:auto val="1"/>
        <c:lblAlgn val="ctr"/>
        <c:lblOffset val="100"/>
        <c:noMultiLvlLbl val="0"/>
      </c:catAx>
      <c:valAx>
        <c:axId val="183933656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Neue Haas Grotesk Text Pro" panose="020B0504020202020204" pitchFamily="34" charset="0"/>
                    <a:ea typeface="+mn-ea"/>
                    <a:cs typeface="+mn-cs"/>
                  </a:defRPr>
                </a:pPr>
                <a:r>
                  <a:rPr lang="ca-ES" sz="1200">
                    <a:latin typeface="Neue Haas Grotesk Text Pro" panose="020B0504020202020204" pitchFamily="34" charset="0"/>
                  </a:rPr>
                  <a:t>kWh/dia</a:t>
                </a:r>
              </a:p>
            </c:rich>
          </c:tx>
          <c:layout>
            <c:manualLayout>
              <c:xMode val="edge"/>
              <c:yMode val="edge"/>
              <c:x val="2.1747807536461574E-2"/>
              <c:y val="0.35351975126559571"/>
            </c:manualLayout>
          </c:layout>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title>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crossAx val="1839333680"/>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ca-ES"/>
    </a:p>
  </c:txPr>
  <c:printSettings>
    <c:headerFooter/>
    <c:pageMargins b="0.75" l="0.7" r="0.7" t="0.75" header="0.3" footer="0.3"/>
    <c:pageSetup/>
  </c:printSettings>
</c:chartSpace>
</file>

<file path=xl/charts/chart9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ca-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099829109036325E-2"/>
          <c:y val="6.7358383281081152E-2"/>
          <c:w val="0.90178595464028533"/>
          <c:h val="0.82776883771396448"/>
        </c:manualLayout>
      </c:layout>
      <c:barChart>
        <c:barDir val="col"/>
        <c:grouping val="percentStacked"/>
        <c:varyColors val="0"/>
        <c:ser>
          <c:idx val="0"/>
          <c:order val="0"/>
          <c:tx>
            <c:strRef>
              <c:f>'Resultats individuals'!$C$1072</c:f>
              <c:strCache>
                <c:ptCount val="1"/>
                <c:pt idx="0">
                  <c:v>ELECTRICITAT</c:v>
                </c:pt>
              </c:strCache>
            </c:strRef>
          </c:tx>
          <c:spPr>
            <a:solidFill>
              <a:schemeClr val="accent6">
                <a:alpha val="7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Neue Haas Grotesk Text Pro" panose="020B0504020202020204" pitchFamily="34" charset="0"/>
                    <a:ea typeface="+mn-ea"/>
                    <a:cs typeface="+mn-cs"/>
                  </a:defRPr>
                </a:pPr>
                <a:endParaRPr lang="ca-ES"/>
              </a:p>
            </c:txPr>
            <c:dLblPos val="ct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multiLvlStrRef>
              <c:f>('Resultats individuals'!$E$1070,'Resultats individuals'!$H$1070,'Resultats individuals'!$K$1070)</c:f>
            </c:multiLvlStrRef>
          </c:cat>
          <c:val>
            <c:numRef>
              <c:f>('Resultats individuals'!$E$1072,'Resultats individuals'!$H$1072,'Resultats individuals'!$K$1072)</c:f>
            </c:numRef>
          </c:val>
          <c:extLst>
            <c:ext xmlns:c16="http://schemas.microsoft.com/office/drawing/2014/chart" uri="{C3380CC4-5D6E-409C-BE32-E72D297353CC}">
              <c16:uniqueId val="{00000000-519C-4B56-929D-3CA094E241ED}"/>
            </c:ext>
          </c:extLst>
        </c:ser>
        <c:ser>
          <c:idx val="1"/>
          <c:order val="1"/>
          <c:tx>
            <c:strRef>
              <c:f>'Resultats individuals'!$C$1074</c:f>
              <c:strCache>
                <c:ptCount val="1"/>
              </c:strCache>
            </c:strRef>
          </c:tx>
          <c:spPr>
            <a:solidFill>
              <a:schemeClr val="accent5">
                <a:alpha val="7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Neue Haas Grotesk Text Pro" panose="020B0504020202020204" pitchFamily="34" charset="0"/>
                    <a:ea typeface="+mn-ea"/>
                    <a:cs typeface="+mn-cs"/>
                  </a:defRPr>
                </a:pPr>
                <a:endParaRPr lang="ca-ES"/>
              </a:p>
            </c:txPr>
            <c:dLblPos val="ct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multiLvlStrRef>
              <c:f>('Resultats individuals'!$E$1070,'Resultats individuals'!$H$1070,'Resultats individuals'!$K$1070)</c:f>
            </c:multiLvlStrRef>
          </c:cat>
          <c:val>
            <c:numRef>
              <c:f>('Resultats individuals'!$E$1074,'Resultats individuals'!$H$1074,'Resultats individuals'!$K$1074)</c:f>
            </c:numRef>
          </c:val>
          <c:extLst>
            <c:ext xmlns:c16="http://schemas.microsoft.com/office/drawing/2014/chart" uri="{C3380CC4-5D6E-409C-BE32-E72D297353CC}">
              <c16:uniqueId val="{00000001-519C-4B56-929D-3CA094E241ED}"/>
            </c:ext>
          </c:extLst>
        </c:ser>
        <c:ser>
          <c:idx val="2"/>
          <c:order val="2"/>
          <c:tx>
            <c:strRef>
              <c:f>'Resultats individuals'!$C$1076</c:f>
              <c:strCache>
                <c:ptCount val="1"/>
              </c:strCache>
            </c:strRef>
          </c:tx>
          <c:spPr>
            <a:solidFill>
              <a:schemeClr val="accent4">
                <a:alpha val="7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Neue Haas Grotesk Text Pro" panose="020B0504020202020204" pitchFamily="34" charset="0"/>
                    <a:ea typeface="+mn-ea"/>
                    <a:cs typeface="+mn-cs"/>
                  </a:defRPr>
                </a:pPr>
                <a:endParaRPr lang="ca-ES"/>
              </a:p>
            </c:txPr>
            <c:dLblPos val="ct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multiLvlStrRef>
              <c:f>('Resultats individuals'!$E$1070,'Resultats individuals'!$H$1070,'Resultats individuals'!$K$1070)</c:f>
            </c:multiLvlStrRef>
          </c:cat>
          <c:val>
            <c:numRef>
              <c:f>('Resultats individuals'!$E$1076,'Resultats individuals'!$H$1076,'Resultats individuals'!$K$1076)</c:f>
            </c:numRef>
          </c:val>
          <c:extLst>
            <c:ext xmlns:c16="http://schemas.microsoft.com/office/drawing/2014/chart" uri="{C3380CC4-5D6E-409C-BE32-E72D297353CC}">
              <c16:uniqueId val="{00000002-519C-4B56-929D-3CA094E241ED}"/>
            </c:ext>
          </c:extLst>
        </c:ser>
        <c:ser>
          <c:idx val="3"/>
          <c:order val="3"/>
          <c:tx>
            <c:strRef>
              <c:f>'Resultats individuals'!$C$1078</c:f>
              <c:strCache>
                <c:ptCount val="1"/>
              </c:strCache>
            </c:strRef>
          </c:tx>
          <c:spPr>
            <a:solidFill>
              <a:schemeClr val="accent6">
                <a:lumMod val="60000"/>
                <a:alpha val="7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Neue Haas Grotesk Text Pro" panose="020B0504020202020204" pitchFamily="34" charset="0"/>
                    <a:ea typeface="+mn-ea"/>
                    <a:cs typeface="+mn-cs"/>
                  </a:defRPr>
                </a:pPr>
                <a:endParaRPr lang="ca-ES"/>
              </a:p>
            </c:txPr>
            <c:dLblPos val="ct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multiLvlStrRef>
              <c:f>('Resultats individuals'!$E$1070,'Resultats individuals'!$H$1070,'Resultats individuals'!$K$1070)</c:f>
            </c:multiLvlStrRef>
          </c:cat>
          <c:val>
            <c:numRef>
              <c:f>('Resultats individuals'!$E$1078,'Resultats individuals'!$H$1078,'Resultats individuals'!$K$1078)</c:f>
            </c:numRef>
          </c:val>
          <c:extLst>
            <c:ext xmlns:c16="http://schemas.microsoft.com/office/drawing/2014/chart" uri="{C3380CC4-5D6E-409C-BE32-E72D297353CC}">
              <c16:uniqueId val="{00000003-519C-4B56-929D-3CA094E241ED}"/>
            </c:ext>
          </c:extLst>
        </c:ser>
        <c:ser>
          <c:idx val="4"/>
          <c:order val="4"/>
          <c:tx>
            <c:strRef>
              <c:f>'Resultats individuals'!$C$1080</c:f>
              <c:strCache>
                <c:ptCount val="1"/>
              </c:strCache>
            </c:strRef>
          </c:tx>
          <c:spPr>
            <a:solidFill>
              <a:schemeClr val="accent5">
                <a:lumMod val="60000"/>
                <a:alpha val="7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Neue Haas Grotesk Text Pro" panose="020B0504020202020204" pitchFamily="34" charset="0"/>
                    <a:ea typeface="+mn-ea"/>
                    <a:cs typeface="+mn-cs"/>
                  </a:defRPr>
                </a:pPr>
                <a:endParaRPr lang="ca-ES"/>
              </a:p>
            </c:txPr>
            <c:dLblPos val="ct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multiLvlStrRef>
              <c:f>('Resultats individuals'!$E$1070,'Resultats individuals'!$H$1070,'Resultats individuals'!$K$1070)</c:f>
            </c:multiLvlStrRef>
          </c:cat>
          <c:val>
            <c:numRef>
              <c:f>('Resultats individuals'!$E$1080,'Resultats individuals'!$H$1080,'Resultats individuals'!$K$1080)</c:f>
            </c:numRef>
          </c:val>
          <c:extLst>
            <c:ext xmlns:c16="http://schemas.microsoft.com/office/drawing/2014/chart" uri="{C3380CC4-5D6E-409C-BE32-E72D297353CC}">
              <c16:uniqueId val="{00000004-519C-4B56-929D-3CA094E241ED}"/>
            </c:ext>
          </c:extLst>
        </c:ser>
        <c:dLbls>
          <c:dLblPos val="ctr"/>
          <c:showLegendKey val="0"/>
          <c:showVal val="1"/>
          <c:showCatName val="0"/>
          <c:showSerName val="0"/>
          <c:showPercent val="0"/>
          <c:showBubbleSize val="0"/>
        </c:dLbls>
        <c:gapWidth val="50"/>
        <c:overlap val="100"/>
        <c:axId val="1119987432"/>
        <c:axId val="1119984912"/>
      </c:barChart>
      <c:catAx>
        <c:axId val="1119987432"/>
        <c:scaling>
          <c:orientation val="minMax"/>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headEnd type="none" w="sm" len="sm"/>
            <a:tailEnd type="none" w="sm" len="sm"/>
          </a:ln>
          <a:effectLst/>
        </c:spPr>
        <c:txPr>
          <a:bodyPr rot="-60000000" spcFirstLastPara="1" vertOverflow="ellipsis" vert="horz" wrap="square" anchor="ctr" anchorCtr="1"/>
          <a:lstStyle/>
          <a:p>
            <a:pPr>
              <a:defRPr sz="1000" b="1"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crossAx val="1119984912"/>
        <c:crosses val="autoZero"/>
        <c:auto val="1"/>
        <c:lblAlgn val="ctr"/>
        <c:lblOffset val="100"/>
        <c:noMultiLvlLbl val="0"/>
      </c:catAx>
      <c:valAx>
        <c:axId val="1119984912"/>
        <c:scaling>
          <c:orientation val="minMax"/>
        </c:scaling>
        <c:delete val="0"/>
        <c:axPos val="l"/>
        <c:majorGridlines>
          <c:spPr>
            <a:ln w="9525" cap="flat" cmpd="sng" algn="ctr">
              <a:gradFill>
                <a:gsLst>
                  <a:gs pos="0">
                    <a:schemeClr val="tx1">
                      <a:lumMod val="5000"/>
                      <a:lumOff val="95000"/>
                    </a:schemeClr>
                  </a:gs>
                  <a:gs pos="100000">
                    <a:schemeClr val="tx1">
                      <a:lumMod val="15000"/>
                      <a:lumOff val="85000"/>
                    </a:schemeClr>
                  </a:gs>
                </a:gsLst>
                <a:lin ang="5400000" scaled="0"/>
              </a:gra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crossAx val="1119987432"/>
        <c:crosses val="autoZero"/>
        <c:crossBetween val="between"/>
      </c:valAx>
      <c:spPr>
        <a:noFill/>
        <a:ln>
          <a:noFill/>
        </a:ln>
        <a:effectLst/>
      </c:spPr>
    </c:plotArea>
    <c:plotVisOnly val="1"/>
    <c:dispBlanksAs val="gap"/>
    <c:showDLblsOverMax val="0"/>
    <c:extLst/>
  </c:chart>
  <c:spPr>
    <a:solidFill>
      <a:schemeClr val="bg1"/>
    </a:solidFill>
    <a:ln w="9525" cap="flat" cmpd="sng" algn="ctr">
      <a:noFill/>
      <a:round/>
    </a:ln>
    <a:effectLst/>
  </c:spPr>
  <c:txPr>
    <a:bodyPr/>
    <a:lstStyle/>
    <a:p>
      <a:pPr>
        <a:defRPr/>
      </a:pPr>
      <a:endParaRPr lang="ca-ES"/>
    </a:p>
  </c:txPr>
  <c:printSettings>
    <c:headerFooter/>
    <c:pageMargins b="0.75" l="0.7" r="0.7" t="0.75" header="0.3" footer="0.3"/>
    <c:pageSetup/>
  </c:printSettings>
</c:chartSpace>
</file>

<file path=xl/charts/chart9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ca-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Neue Haas Grotesk Text Pro" panose="020B0504020202020204" pitchFamily="34" charset="0"/>
                <a:ea typeface="+mn-ea"/>
                <a:cs typeface="+mn-cs"/>
              </a:defRPr>
            </a:pPr>
            <a:r>
              <a:rPr lang="ca-ES" sz="1200">
                <a:latin typeface="Neue Haas Grotesk Text Pro" panose="020B0504020202020204" pitchFamily="34" charset="0"/>
              </a:rPr>
              <a:t>ENERGIA</a:t>
            </a: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Neue Haas Grotesk Text Pro" panose="020B0504020202020204" pitchFamily="34" charset="0"/>
              <a:ea typeface="+mn-ea"/>
              <a:cs typeface="+mn-cs"/>
            </a:defRPr>
          </a:pPr>
          <a:endParaRPr lang="ca-ES"/>
        </a:p>
      </c:txPr>
    </c:title>
    <c:autoTitleDeleted val="0"/>
    <c:plotArea>
      <c:layout>
        <c:manualLayout>
          <c:layoutTarget val="inner"/>
          <c:xMode val="edge"/>
          <c:yMode val="edge"/>
          <c:x val="0.11876508967263898"/>
          <c:y val="0.1119104681232032"/>
          <c:w val="0.77755051069367576"/>
          <c:h val="0.62134753132064557"/>
        </c:manualLayout>
      </c:layout>
      <c:barChart>
        <c:barDir val="col"/>
        <c:grouping val="stacked"/>
        <c:varyColors val="0"/>
        <c:ser>
          <c:idx val="0"/>
          <c:order val="0"/>
          <c:tx>
            <c:strRef>
              <c:f>'Resultats comparatius'!$G$6</c:f>
              <c:strCache>
                <c:ptCount val="1"/>
                <c:pt idx="0">
                  <c:v>Electricitat
kWh</c:v>
                </c:pt>
              </c:strCache>
            </c:strRef>
          </c:tx>
          <c:spPr>
            <a:solidFill>
              <a:schemeClr val="accent1"/>
            </a:solidFill>
            <a:ln>
              <a:noFill/>
            </a:ln>
            <a:effectLst/>
          </c:spPr>
          <c:invertIfNegative val="0"/>
          <c:cat>
            <c:numRef>
              <c:f>'Resultats comparatius'!$C$7:$C$21</c:f>
              <c:numCache>
                <c:formatCode>General</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formatCode="@">
                  <c:v>0</c:v>
                </c:pt>
                <c:pt idx="14" formatCode="@">
                  <c:v>0</c:v>
                </c:pt>
              </c:numCache>
            </c:numRef>
          </c:cat>
          <c:val>
            <c:numRef>
              <c:f>'Resultats comparatius'!$G$7:$G$21</c:f>
              <c:numCache>
                <c:formatCode>#,##0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00-584F-4EB5-9966-7D6AF6413DE2}"/>
            </c:ext>
          </c:extLst>
        </c:ser>
        <c:ser>
          <c:idx val="1"/>
          <c:order val="1"/>
          <c:tx>
            <c:strRef>
              <c:f>'Resultats comparatius'!$H$6</c:f>
              <c:strCache>
                <c:ptCount val="1"/>
                <c:pt idx="0">
                  <c:v>Combustible
kWh</c:v>
                </c:pt>
              </c:strCache>
            </c:strRef>
          </c:tx>
          <c:spPr>
            <a:solidFill>
              <a:schemeClr val="accent6"/>
            </a:solidFill>
            <a:ln>
              <a:noFill/>
            </a:ln>
            <a:effectLst/>
          </c:spPr>
          <c:invertIfNegative val="0"/>
          <c:cat>
            <c:numRef>
              <c:f>'Resultats comparatius'!$C$7:$C$21</c:f>
              <c:numCache>
                <c:formatCode>General</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formatCode="@">
                  <c:v>0</c:v>
                </c:pt>
                <c:pt idx="14" formatCode="@">
                  <c:v>0</c:v>
                </c:pt>
              </c:numCache>
            </c:numRef>
          </c:cat>
          <c:val>
            <c:numRef>
              <c:f>'Resultats comparatius'!$H$7:$H$21</c:f>
              <c:numCache>
                <c:formatCode>#,##0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01-584F-4EB5-9966-7D6AF6413DE2}"/>
            </c:ext>
          </c:extLst>
        </c:ser>
        <c:dLbls>
          <c:showLegendKey val="0"/>
          <c:showVal val="0"/>
          <c:showCatName val="0"/>
          <c:showSerName val="0"/>
          <c:showPercent val="0"/>
          <c:showBubbleSize val="0"/>
        </c:dLbls>
        <c:gapWidth val="150"/>
        <c:overlap val="100"/>
        <c:axId val="548594576"/>
        <c:axId val="548591336"/>
      </c:barChart>
      <c:lineChart>
        <c:grouping val="standard"/>
        <c:varyColors val="0"/>
        <c:ser>
          <c:idx val="2"/>
          <c:order val="2"/>
          <c:tx>
            <c:strRef>
              <c:f>'Resultats comparatius'!$P$6</c:f>
              <c:strCache>
                <c:ptCount val="1"/>
                <c:pt idx="0">
                  <c:v>Intensitat energètica
kWh/m2</c:v>
                </c:pt>
              </c:strCache>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val>
            <c:numRef>
              <c:f>'Resultats comparatius'!$P$7:$P$21</c:f>
              <c:numCache>
                <c:formatCode>#,##0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smooth val="0"/>
          <c:extLst>
            <c:ext xmlns:c16="http://schemas.microsoft.com/office/drawing/2014/chart" uri="{C3380CC4-5D6E-409C-BE32-E72D297353CC}">
              <c16:uniqueId val="{00000002-584F-4EB5-9966-7D6AF6413DE2}"/>
            </c:ext>
          </c:extLst>
        </c:ser>
        <c:ser>
          <c:idx val="3"/>
          <c:order val="3"/>
          <c:tx>
            <c:strRef>
              <c:f>'Resultats comparatius'!$R$6</c:f>
              <c:strCache>
                <c:ptCount val="1"/>
                <c:pt idx="0">
                  <c:v>Intens.ener. cada 1000h
kWh/m2</c:v>
                </c:pt>
              </c:strCache>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val>
            <c:numRef>
              <c:f>'Resultats comparatius'!$R$7:$R$21</c:f>
              <c:numCache>
                <c:formatCode>#,##0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smooth val="0"/>
          <c:extLst>
            <c:ext xmlns:c16="http://schemas.microsoft.com/office/drawing/2014/chart" uri="{C3380CC4-5D6E-409C-BE32-E72D297353CC}">
              <c16:uniqueId val="{00000000-3822-4AD5-B8EC-85F1C70D586D}"/>
            </c:ext>
          </c:extLst>
        </c:ser>
        <c:dLbls>
          <c:showLegendKey val="0"/>
          <c:showVal val="0"/>
          <c:showCatName val="0"/>
          <c:showSerName val="0"/>
          <c:showPercent val="0"/>
          <c:showBubbleSize val="0"/>
        </c:dLbls>
        <c:marker val="1"/>
        <c:smooth val="0"/>
        <c:axId val="957696728"/>
        <c:axId val="982010432"/>
      </c:lineChart>
      <c:catAx>
        <c:axId val="5485945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crossAx val="548591336"/>
        <c:crosses val="autoZero"/>
        <c:auto val="1"/>
        <c:lblAlgn val="ctr"/>
        <c:lblOffset val="100"/>
        <c:noMultiLvlLbl val="0"/>
      </c:catAx>
      <c:valAx>
        <c:axId val="54859133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Neue Haas Grotesk Text Pro" panose="020B0504020202020204" pitchFamily="34" charset="0"/>
                    <a:ea typeface="+mn-ea"/>
                    <a:cs typeface="+mn-cs"/>
                  </a:defRPr>
                </a:pPr>
                <a:r>
                  <a:rPr lang="ca-ES">
                    <a:latin typeface="Neue Haas Grotesk Text Pro" panose="020B0504020202020204" pitchFamily="34" charset="0"/>
                  </a:rPr>
                  <a:t>kWh</a:t>
                </a:r>
              </a:p>
            </c:rich>
          </c:tx>
          <c:layout>
            <c:manualLayout>
              <c:xMode val="edge"/>
              <c:yMode val="edge"/>
              <c:x val="2.5041736227045076E-2"/>
              <c:y val="4.4542393268144992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crossAx val="548594576"/>
        <c:crosses val="autoZero"/>
        <c:crossBetween val="between"/>
      </c:valAx>
      <c:valAx>
        <c:axId val="982010432"/>
        <c:scaling>
          <c:orientation val="minMax"/>
        </c:scaling>
        <c:delete val="0"/>
        <c:axPos val="r"/>
        <c:title>
          <c:tx>
            <c:rich>
              <a:bodyPr rot="0" spcFirstLastPara="1" vertOverflow="ellipsis" wrap="square" anchor="ctr" anchorCtr="1"/>
              <a:lstStyle/>
              <a:p>
                <a:pPr>
                  <a:defRPr sz="900" b="0" i="0" u="none" strike="noStrike" kern="1200" baseline="0">
                    <a:solidFill>
                      <a:schemeClr val="tx1">
                        <a:lumMod val="65000"/>
                        <a:lumOff val="35000"/>
                      </a:schemeClr>
                    </a:solidFill>
                    <a:latin typeface="Neue Haas Grotesk Text Pro" panose="020B0504020202020204" pitchFamily="34" charset="0"/>
                    <a:ea typeface="+mn-ea"/>
                    <a:cs typeface="+mn-cs"/>
                  </a:defRPr>
                </a:pPr>
                <a:r>
                  <a:rPr lang="ca-ES" sz="900">
                    <a:latin typeface="Neue Haas Grotesk Text Pro" panose="020B0504020202020204" pitchFamily="34" charset="0"/>
                  </a:rPr>
                  <a:t>kWh/xx</a:t>
                </a:r>
              </a:p>
            </c:rich>
          </c:tx>
          <c:layout>
            <c:manualLayout>
              <c:xMode val="edge"/>
              <c:yMode val="edge"/>
              <c:x val="0.86161647365030969"/>
              <c:y val="3.4117583644048294E-2"/>
            </c:manualLayout>
          </c:layout>
          <c:overlay val="0"/>
          <c:spPr>
            <a:noFill/>
            <a:ln>
              <a:noFill/>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title>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crossAx val="957696728"/>
        <c:crosses val="max"/>
        <c:crossBetween val="between"/>
      </c:valAx>
      <c:catAx>
        <c:axId val="957696728"/>
        <c:scaling>
          <c:orientation val="minMax"/>
        </c:scaling>
        <c:delete val="1"/>
        <c:axPos val="b"/>
        <c:majorTickMark val="out"/>
        <c:minorTickMark val="none"/>
        <c:tickLblPos val="nextTo"/>
        <c:crossAx val="982010432"/>
        <c:crosses val="autoZero"/>
        <c:auto val="1"/>
        <c:lblAlgn val="ctr"/>
        <c:lblOffset val="100"/>
        <c:noMultiLvlLbl val="0"/>
      </c:catAx>
      <c:spPr>
        <a:solidFill>
          <a:schemeClr val="bg1"/>
        </a:solidFill>
        <a:ln>
          <a:noFill/>
        </a:ln>
        <a:effectLst/>
      </c:spPr>
    </c:plotArea>
    <c:legend>
      <c:legendPos val="b"/>
      <c:layout>
        <c:manualLayout>
          <c:xMode val="edge"/>
          <c:yMode val="edge"/>
          <c:x val="1.490510944721919E-2"/>
          <c:y val="0.91114639787358898"/>
          <c:w val="0.96048533683304627"/>
          <c:h val="8.8853602126410997E-2"/>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ca-ES"/>
    </a:p>
  </c:txPr>
  <c:printSettings>
    <c:headerFooter/>
    <c:pageMargins b="0.75" l="0.7" r="0.7" t="0.75" header="0.3" footer="0.3"/>
    <c:pageSetup/>
  </c:printSettings>
</c:chartSpace>
</file>

<file path=xl/charts/chart9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ca-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Neue Haas Grotesk Text Pro" panose="020B0504020202020204" pitchFamily="34" charset="0"/>
                <a:ea typeface="+mn-ea"/>
                <a:cs typeface="+mn-cs"/>
              </a:defRPr>
            </a:pPr>
            <a:r>
              <a:rPr lang="ca-ES" sz="1200">
                <a:latin typeface="Neue Haas Grotesk Text Pro" panose="020B0504020202020204" pitchFamily="34" charset="0"/>
              </a:rPr>
              <a:t>EMISSIONS</a:t>
            </a: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Neue Haas Grotesk Text Pro" panose="020B0504020202020204" pitchFamily="34" charset="0"/>
              <a:ea typeface="+mn-ea"/>
              <a:cs typeface="+mn-cs"/>
            </a:defRPr>
          </a:pPr>
          <a:endParaRPr lang="ca-ES"/>
        </a:p>
      </c:txPr>
    </c:title>
    <c:autoTitleDeleted val="0"/>
    <c:plotArea>
      <c:layout>
        <c:manualLayout>
          <c:layoutTarget val="inner"/>
          <c:xMode val="edge"/>
          <c:yMode val="edge"/>
          <c:x val="0.10939539450214925"/>
          <c:y val="0.11294942869964443"/>
          <c:w val="0.80095267513465895"/>
          <c:h val="0.62594505512363507"/>
        </c:manualLayout>
      </c:layout>
      <c:barChart>
        <c:barDir val="col"/>
        <c:grouping val="stacked"/>
        <c:varyColors val="0"/>
        <c:ser>
          <c:idx val="0"/>
          <c:order val="0"/>
          <c:tx>
            <c:strRef>
              <c:f>'Resultats comparatius'!$M$6</c:f>
              <c:strCache>
                <c:ptCount val="1"/>
                <c:pt idx="0">
                  <c:v>Electricitat
kgCO2eq</c:v>
                </c:pt>
              </c:strCache>
            </c:strRef>
          </c:tx>
          <c:spPr>
            <a:solidFill>
              <a:schemeClr val="accent1"/>
            </a:solidFill>
            <a:ln>
              <a:noFill/>
            </a:ln>
            <a:effectLst/>
          </c:spPr>
          <c:invertIfNegative val="0"/>
          <c:cat>
            <c:numRef>
              <c:f>'Resultats comparatius'!$C$7:$C$21</c:f>
              <c:numCache>
                <c:formatCode>General</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formatCode="@">
                  <c:v>0</c:v>
                </c:pt>
                <c:pt idx="14" formatCode="@">
                  <c:v>0</c:v>
                </c:pt>
              </c:numCache>
            </c:numRef>
          </c:cat>
          <c:val>
            <c:numRef>
              <c:f>'Resultats comparatius'!$M$7:$M$21</c:f>
              <c:numCache>
                <c:formatCode>#,##0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00-584F-4EB5-9966-7D6AF6413DE2}"/>
            </c:ext>
          </c:extLst>
        </c:ser>
        <c:ser>
          <c:idx val="1"/>
          <c:order val="1"/>
          <c:tx>
            <c:strRef>
              <c:f>'Resultats comparatius'!$N$6</c:f>
              <c:strCache>
                <c:ptCount val="1"/>
                <c:pt idx="0">
                  <c:v>Combustible
kgCO2eq</c:v>
                </c:pt>
              </c:strCache>
            </c:strRef>
          </c:tx>
          <c:spPr>
            <a:solidFill>
              <a:schemeClr val="accent6"/>
            </a:solidFill>
            <a:ln>
              <a:noFill/>
            </a:ln>
            <a:effectLst/>
          </c:spPr>
          <c:invertIfNegative val="0"/>
          <c:cat>
            <c:numRef>
              <c:f>'Resultats comparatius'!$C$7:$C$21</c:f>
              <c:numCache>
                <c:formatCode>General</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formatCode="@">
                  <c:v>0</c:v>
                </c:pt>
                <c:pt idx="14" formatCode="@">
                  <c:v>0</c:v>
                </c:pt>
              </c:numCache>
            </c:numRef>
          </c:cat>
          <c:val>
            <c:numRef>
              <c:f>'Resultats comparatius'!$N$7:$N$21</c:f>
              <c:numCache>
                <c:formatCode>#,##0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01-584F-4EB5-9966-7D6AF6413DE2}"/>
            </c:ext>
          </c:extLst>
        </c:ser>
        <c:dLbls>
          <c:showLegendKey val="0"/>
          <c:showVal val="0"/>
          <c:showCatName val="0"/>
          <c:showSerName val="0"/>
          <c:showPercent val="0"/>
          <c:showBubbleSize val="0"/>
        </c:dLbls>
        <c:gapWidth val="150"/>
        <c:overlap val="100"/>
        <c:axId val="548594576"/>
        <c:axId val="548591336"/>
      </c:barChart>
      <c:lineChart>
        <c:grouping val="standard"/>
        <c:varyColors val="0"/>
        <c:ser>
          <c:idx val="2"/>
          <c:order val="2"/>
          <c:tx>
            <c:strRef>
              <c:f>'Resultats comparatius'!$U$6</c:f>
              <c:strCache>
                <c:ptCount val="1"/>
                <c:pt idx="0">
                  <c:v>Intensitat emissions
kgCO2eq/m2</c:v>
                </c:pt>
              </c:strCache>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val>
            <c:numRef>
              <c:f>'Resultats comparatius'!$U$7:$U$21</c:f>
              <c:numCache>
                <c:formatCode>#,##0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smooth val="0"/>
          <c:extLst>
            <c:ext xmlns:c16="http://schemas.microsoft.com/office/drawing/2014/chart" uri="{C3380CC4-5D6E-409C-BE32-E72D297353CC}">
              <c16:uniqueId val="{00000000-AF52-4C08-A34A-D82E8E144784}"/>
            </c:ext>
          </c:extLst>
        </c:ser>
        <c:dLbls>
          <c:showLegendKey val="0"/>
          <c:showVal val="0"/>
          <c:showCatName val="0"/>
          <c:showSerName val="0"/>
          <c:showPercent val="0"/>
          <c:showBubbleSize val="0"/>
        </c:dLbls>
        <c:marker val="1"/>
        <c:smooth val="0"/>
        <c:axId val="624354600"/>
        <c:axId val="624358920"/>
      </c:lineChart>
      <c:catAx>
        <c:axId val="5485945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ca-ES"/>
          </a:p>
        </c:txPr>
        <c:crossAx val="548591336"/>
        <c:crosses val="autoZero"/>
        <c:auto val="1"/>
        <c:lblAlgn val="ctr"/>
        <c:lblOffset val="100"/>
        <c:noMultiLvlLbl val="0"/>
      </c:catAx>
      <c:valAx>
        <c:axId val="54859133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t" anchorCtr="0"/>
              <a:lstStyle/>
              <a:p>
                <a:pPr>
                  <a:defRPr sz="1000" b="0" i="0" u="none" strike="noStrike" kern="1200" baseline="0">
                    <a:solidFill>
                      <a:schemeClr val="tx1">
                        <a:lumMod val="65000"/>
                        <a:lumOff val="35000"/>
                      </a:schemeClr>
                    </a:solidFill>
                    <a:latin typeface="Neue Haas Grotesk Text Pro" panose="020B0504020202020204" pitchFamily="34" charset="0"/>
                    <a:ea typeface="+mn-ea"/>
                    <a:cs typeface="+mn-cs"/>
                  </a:defRPr>
                </a:pPr>
                <a:r>
                  <a:rPr lang="ca-ES">
                    <a:latin typeface="Neue Haas Grotesk Text Pro" panose="020B0504020202020204" pitchFamily="34" charset="0"/>
                  </a:rPr>
                  <a:t>kgCO2</a:t>
                </a:r>
              </a:p>
            </c:rich>
          </c:tx>
          <c:layout>
            <c:manualLayout>
              <c:xMode val="edge"/>
              <c:yMode val="edge"/>
              <c:x val="1.0566789703204254E-2"/>
              <c:y val="4.4154786150712833E-2"/>
            </c:manualLayout>
          </c:layout>
          <c:overlay val="0"/>
          <c:spPr>
            <a:noFill/>
            <a:ln>
              <a:noFill/>
            </a:ln>
            <a:effectLst/>
          </c:spPr>
          <c:txPr>
            <a:bodyPr rot="0" spcFirstLastPara="1" vertOverflow="ellipsis" wrap="square" anchor="t" anchorCtr="0"/>
            <a:lstStyle/>
            <a:p>
              <a:pPr>
                <a:defRPr sz="10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crossAx val="548594576"/>
        <c:crosses val="autoZero"/>
        <c:crossBetween val="between"/>
      </c:valAx>
      <c:valAx>
        <c:axId val="624358920"/>
        <c:scaling>
          <c:orientation val="minMax"/>
        </c:scaling>
        <c:delete val="0"/>
        <c:axPos val="r"/>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Neue Haas Grotesk Text Pro" panose="020B0504020202020204" pitchFamily="34" charset="0"/>
                    <a:ea typeface="+mn-ea"/>
                    <a:cs typeface="+mn-cs"/>
                  </a:defRPr>
                </a:pPr>
                <a:r>
                  <a:rPr lang="ca-ES">
                    <a:latin typeface="Neue Haas Grotesk Text Pro" panose="020B0504020202020204" pitchFamily="34" charset="0"/>
                  </a:rPr>
                  <a:t>kgCO2/m2</a:t>
                </a:r>
              </a:p>
            </c:rich>
          </c:tx>
          <c:layout>
            <c:manualLayout>
              <c:xMode val="edge"/>
              <c:yMode val="edge"/>
              <c:x val="0.84484000569941031"/>
              <c:y val="3.7140381196346106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title>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crossAx val="624354600"/>
        <c:crosses val="max"/>
        <c:crossBetween val="between"/>
      </c:valAx>
      <c:catAx>
        <c:axId val="624354600"/>
        <c:scaling>
          <c:orientation val="minMax"/>
        </c:scaling>
        <c:delete val="1"/>
        <c:axPos val="b"/>
        <c:majorTickMark val="out"/>
        <c:minorTickMark val="none"/>
        <c:tickLblPos val="nextTo"/>
        <c:crossAx val="624358920"/>
        <c:crosses val="autoZero"/>
        <c:auto val="1"/>
        <c:lblAlgn val="ctr"/>
        <c:lblOffset val="100"/>
        <c:noMultiLvlLbl val="0"/>
      </c:catAx>
      <c:spPr>
        <a:solidFill>
          <a:schemeClr val="bg1"/>
        </a:solidFill>
        <a:ln w="25400">
          <a:noFill/>
        </a:ln>
        <a:effectLst/>
      </c:spPr>
    </c:plotArea>
    <c:legend>
      <c:legendPos val="b"/>
      <c:layout>
        <c:manualLayout>
          <c:xMode val="edge"/>
          <c:yMode val="edge"/>
          <c:x val="0"/>
          <c:y val="0.91652789049657668"/>
          <c:w val="1"/>
          <c:h val="7.992819910939282E-2"/>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ca-ES"/>
    </a:p>
  </c:txPr>
  <c:printSettings>
    <c:headerFooter/>
    <c:pageMargins b="0.75" l="0.7" r="0.7" t="0.75" header="0.3" footer="0.3"/>
    <c:pageSetup/>
  </c:printSettings>
</c:chartSpace>
</file>

<file path=xl/charts/chart9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ca-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lang="en-US" sz="1080" b="0" i="0" u="none" strike="noStrike" kern="1200" spc="0" baseline="0">
              <a:solidFill>
                <a:schemeClr val="tx1"/>
              </a:solidFill>
              <a:latin typeface="+mn-lt"/>
              <a:ea typeface="+mn-ea"/>
              <a:cs typeface="+mn-cs"/>
            </a:defRPr>
          </a:pPr>
          <a:endParaRPr lang="ca-ES"/>
        </a:p>
      </c:txPr>
    </c:title>
    <c:autoTitleDeleted val="0"/>
    <c:plotArea>
      <c:layout/>
      <c:pieChart>
        <c:varyColors val="1"/>
        <c:ser>
          <c:idx val="0"/>
          <c:order val="0"/>
          <c:tx>
            <c:strRef>
              <c:f>'Resultats comparatius'!$G$5</c:f>
              <c:strCache>
                <c:ptCount val="1"/>
                <c:pt idx="0">
                  <c:v>ENERGIA</c:v>
                </c:pt>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01-C847-49AB-9C29-D972C3EB3747}"/>
              </c:ext>
            </c:extLst>
          </c:dPt>
          <c:dPt>
            <c:idx val="1"/>
            <c:bubble3D val="0"/>
            <c:spPr>
              <a:solidFill>
                <a:schemeClr val="accent6"/>
              </a:solidFill>
              <a:ln w="19050">
                <a:solidFill>
                  <a:schemeClr val="lt1"/>
                </a:solidFill>
              </a:ln>
              <a:effectLst/>
            </c:spPr>
            <c:extLst>
              <c:ext xmlns:c16="http://schemas.microsoft.com/office/drawing/2014/chart" uri="{C3380CC4-5D6E-409C-BE32-E72D297353CC}">
                <c16:uniqueId val="{00000002-1988-4D39-8ED8-706044FD049C}"/>
              </c:ext>
            </c:extLst>
          </c:dPt>
          <c:dLbls>
            <c:dLbl>
              <c:idx val="0"/>
              <c:layout>
                <c:manualLayout>
                  <c:x val="-0.10012592717893268"/>
                  <c:y val="0.12377596642082386"/>
                </c:manualLayout>
              </c:layout>
              <c:dLblPos val="bestFi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C847-49AB-9C29-D972C3EB3747}"/>
                </c:ext>
              </c:extLst>
            </c:dLbl>
            <c:dLbl>
              <c:idx val="1"/>
              <c:dLblPos val="ctr"/>
              <c:showLegendKey val="0"/>
              <c:showVal val="1"/>
              <c:showCatName val="1"/>
              <c:showSerName val="0"/>
              <c:showPercent val="1"/>
              <c:showBubbleSize val="0"/>
              <c:separator>
</c:separator>
              <c:extLst>
                <c:ext xmlns:c15="http://schemas.microsoft.com/office/drawing/2012/chart" uri="{CE6537A1-D6FC-4f65-9D91-7224C49458BB}">
                  <c15:layout>
                    <c:manualLayout>
                      <c:w val="0.30690065752089235"/>
                      <c:h val="0.28940750863474873"/>
                    </c:manualLayout>
                  </c15:layout>
                </c:ext>
                <c:ext xmlns:c16="http://schemas.microsoft.com/office/drawing/2014/chart" uri="{C3380CC4-5D6E-409C-BE32-E72D297353CC}">
                  <c16:uniqueId val="{00000002-1988-4D39-8ED8-706044FD049C}"/>
                </c:ext>
              </c:extLst>
            </c:dLbl>
            <c:spPr>
              <a:noFill/>
              <a:ln>
                <a:noFill/>
              </a:ln>
              <a:effectLst/>
            </c:spPr>
            <c:txPr>
              <a:bodyPr rot="0" spcFirstLastPara="1" vertOverflow="ellipsis" vert="horz" wrap="square" lIns="38100" tIns="19050" rIns="38100" bIns="19050" anchor="ctr" anchorCtr="1">
                <a:spAutoFit/>
              </a:bodyPr>
              <a:lstStyle/>
              <a:p>
                <a:pPr>
                  <a:defRPr lang="en-US" sz="1000" b="0" i="0" u="none" strike="noStrike" kern="1200" baseline="0">
                    <a:solidFill>
                      <a:sysClr val="windowText" lastClr="000000"/>
                    </a:solidFill>
                    <a:latin typeface="Neue Haas Grotesk Text Pro" panose="020B0504020202020204" pitchFamily="34" charset="0"/>
                    <a:ea typeface="+mn-ea"/>
                    <a:cs typeface="+mn-cs"/>
                  </a:defRPr>
                </a:pPr>
                <a:endParaRPr lang="ca-ES"/>
              </a:p>
            </c:txPr>
            <c:dLblPos val="ctr"/>
            <c:showLegendKey val="0"/>
            <c:showVal val="1"/>
            <c:showCatName val="0"/>
            <c:showSerName val="0"/>
            <c:showPercent val="0"/>
            <c:showBubbleSize val="0"/>
            <c:separator>
</c:separator>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'Resultats comparatius'!$G$6:$H$6</c:f>
              <c:strCache>
                <c:ptCount val="2"/>
                <c:pt idx="0">
                  <c:v>Electricitat
kWh</c:v>
                </c:pt>
                <c:pt idx="1">
                  <c:v>Combustible
kWh</c:v>
                </c:pt>
              </c:strCache>
            </c:strRef>
          </c:cat>
          <c:val>
            <c:numRef>
              <c:f>'Resultats comparatius'!$G$23:$H$23</c:f>
              <c:numCache>
                <c:formatCode>#,##0</c:formatCode>
                <c:ptCount val="2"/>
                <c:pt idx="0">
                  <c:v>0</c:v>
                </c:pt>
                <c:pt idx="1">
                  <c:v>0</c:v>
                </c:pt>
              </c:numCache>
            </c:numRef>
          </c:val>
          <c:extLst>
            <c:ext xmlns:c16="http://schemas.microsoft.com/office/drawing/2014/chart" uri="{C3380CC4-5D6E-409C-BE32-E72D297353CC}">
              <c16:uniqueId val="{00000000-1988-4D39-8ED8-706044FD049C}"/>
            </c:ext>
          </c:extLst>
        </c:ser>
        <c:dLbls>
          <c:dLblPos val="ctr"/>
          <c:showLegendKey val="0"/>
          <c:showVal val="1"/>
          <c:showCatName val="0"/>
          <c:showSerName val="0"/>
          <c:showPercent val="0"/>
          <c:showBubbleSize val="0"/>
          <c:showLeaderLines val="1"/>
        </c:dLbls>
        <c:firstSliceAng val="0"/>
      </c:pie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lang="en-US" sz="900" b="0" i="0" u="none" strike="noStrike" kern="1200" baseline="0">
          <a:solidFill>
            <a:schemeClr val="tx1"/>
          </a:solidFill>
          <a:latin typeface="+mn-lt"/>
          <a:ea typeface="+mn-ea"/>
          <a:cs typeface="+mn-cs"/>
        </a:defRPr>
      </a:pPr>
      <a:endParaRPr lang="ca-ES"/>
    </a:p>
  </c:txPr>
  <c:printSettings>
    <c:headerFooter/>
    <c:pageMargins b="0.75" l="0.7" r="0.7" t="0.75" header="0.3" footer="0.3"/>
    <c:pageSetup/>
  </c:printSettings>
</c:chartSpace>
</file>

<file path=xl/charts/chart9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ca-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lang="en-US" sz="1080" b="0" i="0" u="none" strike="noStrike" kern="1200" spc="0" baseline="0">
              <a:solidFill>
                <a:schemeClr val="tx1"/>
              </a:solidFill>
              <a:latin typeface="+mn-lt"/>
              <a:ea typeface="+mn-ea"/>
              <a:cs typeface="+mn-cs"/>
            </a:defRPr>
          </a:pPr>
          <a:endParaRPr lang="ca-ES"/>
        </a:p>
      </c:txPr>
    </c:title>
    <c:autoTitleDeleted val="0"/>
    <c:plotArea>
      <c:layout/>
      <c:pieChart>
        <c:varyColors val="1"/>
        <c:ser>
          <c:idx val="0"/>
          <c:order val="0"/>
          <c:tx>
            <c:strRef>
              <c:f>'Resultats comparatius'!$J$5</c:f>
              <c:strCache>
                <c:ptCount val="1"/>
                <c:pt idx="0">
                  <c:v>COST</c:v>
                </c:pt>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01-963A-4C95-9BF3-64FB373727C2}"/>
              </c:ext>
            </c:extLst>
          </c:dPt>
          <c:dPt>
            <c:idx val="1"/>
            <c:bubble3D val="0"/>
            <c:spPr>
              <a:solidFill>
                <a:schemeClr val="accent6"/>
              </a:solidFill>
              <a:ln w="19050">
                <a:solidFill>
                  <a:schemeClr val="lt1"/>
                </a:solidFill>
              </a:ln>
              <a:effectLst/>
            </c:spPr>
            <c:extLst>
              <c:ext xmlns:c16="http://schemas.microsoft.com/office/drawing/2014/chart" uri="{C3380CC4-5D6E-409C-BE32-E72D297353CC}">
                <c16:uniqueId val="{00000002-1988-4D39-8ED8-706044FD049C}"/>
              </c:ext>
            </c:extLst>
          </c:dPt>
          <c:dLbls>
            <c:dLbl>
              <c:idx val="0"/>
              <c:layout>
                <c:manualLayout>
                  <c:x val="-0.21344419730479669"/>
                  <c:y val="0.22316034945673438"/>
                </c:manualLayout>
              </c:layout>
              <c:dLblPos val="bestFit"/>
              <c:showLegendKey val="0"/>
              <c:showVal val="1"/>
              <c:showCatName val="1"/>
              <c:showSerName val="0"/>
              <c:showPercent val="1"/>
              <c:showBubbleSize val="0"/>
              <c:separator>
</c:separator>
              <c:extLst>
                <c:ext xmlns:c15="http://schemas.microsoft.com/office/drawing/2012/chart" uri="{CE6537A1-D6FC-4f65-9D91-7224C49458BB}">
                  <c15:layout>
                    <c:manualLayout>
                      <c:w val="0.224080928665263"/>
                      <c:h val="0.29714444735009832"/>
                    </c:manualLayout>
                  </c15:layout>
                </c:ext>
                <c:ext xmlns:c16="http://schemas.microsoft.com/office/drawing/2014/chart" uri="{C3380CC4-5D6E-409C-BE32-E72D297353CC}">
                  <c16:uniqueId val="{00000001-963A-4C95-9BF3-64FB373727C2}"/>
                </c:ext>
              </c:extLst>
            </c:dLbl>
            <c:dLbl>
              <c:idx val="1"/>
              <c:dLblPos val="ctr"/>
              <c:showLegendKey val="0"/>
              <c:showVal val="1"/>
              <c:showCatName val="1"/>
              <c:showSerName val="0"/>
              <c:showPercent val="1"/>
              <c:showBubbleSize val="0"/>
              <c:separator>
</c:separator>
              <c:extLst>
                <c:ext xmlns:c15="http://schemas.microsoft.com/office/drawing/2012/chart" uri="{CE6537A1-D6FC-4f65-9D91-7224C49458BB}">
                  <c15:layout>
                    <c:manualLayout>
                      <c:w val="0.33466995409372952"/>
                      <c:h val="0.28926282990122087"/>
                    </c:manualLayout>
                  </c15:layout>
                </c:ext>
                <c:ext xmlns:c16="http://schemas.microsoft.com/office/drawing/2014/chart" uri="{C3380CC4-5D6E-409C-BE32-E72D297353CC}">
                  <c16:uniqueId val="{00000002-1988-4D39-8ED8-706044FD049C}"/>
                </c:ext>
              </c:extLst>
            </c:dLbl>
            <c:spPr>
              <a:noFill/>
              <a:ln>
                <a:noFill/>
              </a:ln>
              <a:effectLst/>
            </c:spPr>
            <c:txPr>
              <a:bodyPr rot="0" spcFirstLastPara="1" vertOverflow="ellipsis" vert="horz" wrap="square" lIns="38100" tIns="19050" rIns="38100" bIns="19050" anchor="ctr" anchorCtr="1">
                <a:spAutoFit/>
              </a:bodyPr>
              <a:lstStyle/>
              <a:p>
                <a:pPr>
                  <a:defRPr lang="en-US" sz="1000" b="0" i="0" u="none" strike="noStrike" kern="1200" baseline="0">
                    <a:solidFill>
                      <a:sysClr val="windowText" lastClr="000000"/>
                    </a:solidFill>
                    <a:latin typeface="Neue Haas Grotesk Text Pro" panose="020B0504020202020204" pitchFamily="34" charset="0"/>
                    <a:ea typeface="+mn-ea"/>
                    <a:cs typeface="+mn-cs"/>
                  </a:defRPr>
                </a:pPr>
                <a:endParaRPr lang="ca-ES"/>
              </a:p>
            </c:txPr>
            <c:dLblPos val="ctr"/>
            <c:showLegendKey val="0"/>
            <c:showVal val="1"/>
            <c:showCatName val="0"/>
            <c:showSerName val="0"/>
            <c:showPercent val="0"/>
            <c:showBubbleSize val="0"/>
            <c:separator>
</c:separator>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'Resultats comparatius'!$J$6:$K$6</c:f>
              <c:strCache>
                <c:ptCount val="2"/>
                <c:pt idx="0">
                  <c:v>Electricitat
€</c:v>
                </c:pt>
                <c:pt idx="1">
                  <c:v>Combustible
€</c:v>
                </c:pt>
              </c:strCache>
            </c:strRef>
          </c:cat>
          <c:val>
            <c:numRef>
              <c:f>'Resultats comparatius'!$J$23:$K$23</c:f>
              <c:numCache>
                <c:formatCode>#,##0</c:formatCode>
                <c:ptCount val="2"/>
                <c:pt idx="0">
                  <c:v>0</c:v>
                </c:pt>
                <c:pt idx="1">
                  <c:v>0</c:v>
                </c:pt>
              </c:numCache>
            </c:numRef>
          </c:val>
          <c:extLst>
            <c:ext xmlns:c16="http://schemas.microsoft.com/office/drawing/2014/chart" uri="{C3380CC4-5D6E-409C-BE32-E72D297353CC}">
              <c16:uniqueId val="{00000000-1988-4D39-8ED8-706044FD049C}"/>
            </c:ext>
          </c:extLst>
        </c:ser>
        <c:dLbls>
          <c:dLblPos val="ctr"/>
          <c:showLegendKey val="0"/>
          <c:showVal val="1"/>
          <c:showCatName val="0"/>
          <c:showSerName val="0"/>
          <c:showPercent val="0"/>
          <c:showBubbleSize val="0"/>
          <c:showLeaderLines val="1"/>
        </c:dLbls>
        <c:firstSliceAng val="0"/>
      </c:pie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lang="en-US" sz="900" b="0" i="0" u="none" strike="noStrike" kern="1200" baseline="0">
          <a:solidFill>
            <a:schemeClr val="tx1"/>
          </a:solidFill>
          <a:latin typeface="+mn-lt"/>
          <a:ea typeface="+mn-ea"/>
          <a:cs typeface="+mn-cs"/>
        </a:defRPr>
      </a:pPr>
      <a:endParaRPr lang="ca-ES"/>
    </a:p>
  </c:txPr>
  <c:printSettings>
    <c:headerFooter/>
    <c:pageMargins b="0.75" l="0.7" r="0.7" t="0.75" header="0.3" footer="0.3"/>
    <c:pageSetup/>
  </c:printSettings>
</c:chartSpace>
</file>

<file path=xl/charts/chart9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ca-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lang="en-US" sz="1080" b="0" i="0" u="none" strike="noStrike" kern="1200" spc="0" baseline="0">
              <a:solidFill>
                <a:schemeClr val="tx1"/>
              </a:solidFill>
              <a:latin typeface="+mn-lt"/>
              <a:ea typeface="+mn-ea"/>
              <a:cs typeface="+mn-cs"/>
            </a:defRPr>
          </a:pPr>
          <a:endParaRPr lang="ca-ES"/>
        </a:p>
      </c:txPr>
    </c:title>
    <c:autoTitleDeleted val="0"/>
    <c:plotArea>
      <c:layout/>
      <c:pieChart>
        <c:varyColors val="1"/>
        <c:ser>
          <c:idx val="0"/>
          <c:order val="0"/>
          <c:tx>
            <c:strRef>
              <c:f>'Resultats comparatius'!$M$5</c:f>
              <c:strCache>
                <c:ptCount val="1"/>
                <c:pt idx="0">
                  <c:v>EMISSIONS</c:v>
                </c:pt>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01-963A-4C95-9BF3-64FB373727C2}"/>
              </c:ext>
            </c:extLst>
          </c:dPt>
          <c:dPt>
            <c:idx val="1"/>
            <c:bubble3D val="0"/>
            <c:spPr>
              <a:solidFill>
                <a:schemeClr val="accent6"/>
              </a:solidFill>
              <a:ln w="19050">
                <a:solidFill>
                  <a:schemeClr val="lt1"/>
                </a:solidFill>
              </a:ln>
              <a:effectLst/>
            </c:spPr>
            <c:extLst>
              <c:ext xmlns:c16="http://schemas.microsoft.com/office/drawing/2014/chart" uri="{C3380CC4-5D6E-409C-BE32-E72D297353CC}">
                <c16:uniqueId val="{00000002-1988-4D39-8ED8-706044FD049C}"/>
              </c:ext>
            </c:extLst>
          </c:dPt>
          <c:dLbls>
            <c:dLbl>
              <c:idx val="0"/>
              <c:layout>
                <c:manualLayout>
                  <c:x val="-0.15350085408215969"/>
                  <c:y val="0.10938386809985487"/>
                </c:manualLayout>
              </c:layout>
              <c:spPr>
                <a:noFill/>
                <a:ln>
                  <a:noFill/>
                </a:ln>
                <a:effectLst/>
              </c:spPr>
              <c:txPr>
                <a:bodyPr rot="0" spcFirstLastPara="1" vertOverflow="ellipsis" vert="horz" wrap="square" lIns="38100" tIns="19050" rIns="38100" bIns="19050" anchor="ctr" anchorCtr="1">
                  <a:spAutoFit/>
                </a:bodyPr>
                <a:lstStyle/>
                <a:p>
                  <a:pPr>
                    <a:defRPr lang="en-US" sz="1000" b="0" i="0" u="none" strike="noStrike" kern="1200" baseline="0">
                      <a:solidFill>
                        <a:sysClr val="windowText" lastClr="000000"/>
                      </a:solidFill>
                      <a:latin typeface="Neue Haas Grotesk Text Pro" panose="020B0504020202020204" pitchFamily="34" charset="0"/>
                      <a:ea typeface="+mn-ea"/>
                      <a:cs typeface="+mn-cs"/>
                    </a:defRPr>
                  </a:pPr>
                  <a:endParaRPr lang="ca-ES"/>
                </a:p>
              </c:txPr>
              <c:dLblPos val="bestFit"/>
              <c:showLegendKey val="0"/>
              <c:showVal val="1"/>
              <c:showCatName val="1"/>
              <c:showSerName val="0"/>
              <c:showPercent val="1"/>
              <c:showBubbleSize val="0"/>
              <c:separator>
</c:separator>
              <c:extLst>
                <c:ext xmlns:c15="http://schemas.microsoft.com/office/drawing/2012/chart" uri="{CE6537A1-D6FC-4f65-9D91-7224C49458BB}">
                  <c15:layout>
                    <c:manualLayout>
                      <c:w val="0.26001993804199852"/>
                      <c:h val="0.28845445726141661"/>
                    </c:manualLayout>
                  </c15:layout>
                </c:ext>
                <c:ext xmlns:c16="http://schemas.microsoft.com/office/drawing/2014/chart" uri="{C3380CC4-5D6E-409C-BE32-E72D297353CC}">
                  <c16:uniqueId val="{00000001-963A-4C95-9BF3-64FB373727C2}"/>
                </c:ext>
              </c:extLst>
            </c:dLbl>
            <c:dLbl>
              <c:idx val="1"/>
              <c:layout>
                <c:manualLayout>
                  <c:x val="0.2291752447958999"/>
                  <c:y val="-8.0938146049096188E-2"/>
                </c:manualLayout>
              </c:layout>
              <c:spPr>
                <a:noFill/>
                <a:ln>
                  <a:noFill/>
                </a:ln>
                <a:effectLst/>
              </c:spPr>
              <c:txPr>
                <a:bodyPr rot="0" spcFirstLastPara="1" vertOverflow="ellipsis" vert="horz" wrap="square" lIns="38100" tIns="19050" rIns="38100" bIns="19050" anchor="ctr" anchorCtr="1">
                  <a:spAutoFit/>
                </a:bodyPr>
                <a:lstStyle/>
                <a:p>
                  <a:pPr>
                    <a:defRPr lang="en-US" sz="1000" b="0" i="0" u="none" strike="noStrike" kern="1200" baseline="0">
                      <a:solidFill>
                        <a:sysClr val="windowText" lastClr="000000"/>
                      </a:solidFill>
                      <a:latin typeface="Neue Haas Grotesk Text Pro" panose="020B0504020202020204" pitchFamily="34" charset="0"/>
                      <a:ea typeface="+mn-ea"/>
                      <a:cs typeface="+mn-cs"/>
                    </a:defRPr>
                  </a:pPr>
                  <a:endParaRPr lang="ca-ES"/>
                </a:p>
              </c:txPr>
              <c:dLblPos val="bestFit"/>
              <c:showLegendKey val="0"/>
              <c:showVal val="1"/>
              <c:showCatName val="1"/>
              <c:showSerName val="0"/>
              <c:showPercent val="1"/>
              <c:showBubbleSize val="0"/>
              <c:separator>
</c:separator>
              <c:extLst>
                <c:ext xmlns:c15="http://schemas.microsoft.com/office/drawing/2012/chart" uri="{CE6537A1-D6FC-4f65-9D91-7224C49458BB}">
                  <c15:layout>
                    <c:manualLayout>
                      <c:w val="0.31247723863294552"/>
                      <c:h val="0.34344725956604305"/>
                    </c:manualLayout>
                  </c15:layout>
                </c:ext>
                <c:ext xmlns:c16="http://schemas.microsoft.com/office/drawing/2014/chart" uri="{C3380CC4-5D6E-409C-BE32-E72D297353CC}">
                  <c16:uniqueId val="{00000002-1988-4D39-8ED8-706044FD049C}"/>
                </c:ext>
              </c:extLst>
            </c:dLbl>
            <c:spPr>
              <a:noFill/>
              <a:ln>
                <a:noFill/>
              </a:ln>
              <a:effectLst/>
            </c:spPr>
            <c:txPr>
              <a:bodyPr rot="0" spcFirstLastPara="1" vertOverflow="ellipsis" vert="horz" wrap="square" lIns="38100" tIns="19050" rIns="38100" bIns="19050" anchor="ctr" anchorCtr="1">
                <a:spAutoFit/>
              </a:bodyPr>
              <a:lstStyle/>
              <a:p>
                <a:pPr>
                  <a:defRPr lang="en-US" sz="900" b="0" i="0" u="none" strike="noStrike" kern="1200" baseline="0">
                    <a:solidFill>
                      <a:sysClr val="windowText" lastClr="000000"/>
                    </a:solidFill>
                    <a:latin typeface="+mn-lt"/>
                    <a:ea typeface="+mn-ea"/>
                    <a:cs typeface="+mn-cs"/>
                  </a:defRPr>
                </a:pPr>
                <a:endParaRPr lang="ca-ES"/>
              </a:p>
            </c:txPr>
            <c:dLblPos val="ctr"/>
            <c:showLegendKey val="0"/>
            <c:showVal val="1"/>
            <c:showCatName val="0"/>
            <c:showSerName val="0"/>
            <c:showPercent val="0"/>
            <c:showBubbleSize val="0"/>
            <c:separator>
</c:separator>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'Resultats comparatius'!$M$6:$N$6</c:f>
              <c:strCache>
                <c:ptCount val="2"/>
                <c:pt idx="0">
                  <c:v>Electricitat
kgCO2eq</c:v>
                </c:pt>
                <c:pt idx="1">
                  <c:v>Combustible
kgCO2eq</c:v>
                </c:pt>
              </c:strCache>
            </c:strRef>
          </c:cat>
          <c:val>
            <c:numRef>
              <c:f>'Resultats comparatius'!$M$23:$N$23</c:f>
              <c:numCache>
                <c:formatCode>#,##0</c:formatCode>
                <c:ptCount val="2"/>
                <c:pt idx="0">
                  <c:v>0</c:v>
                </c:pt>
                <c:pt idx="1">
                  <c:v>0</c:v>
                </c:pt>
              </c:numCache>
            </c:numRef>
          </c:val>
          <c:extLst>
            <c:ext xmlns:c16="http://schemas.microsoft.com/office/drawing/2014/chart" uri="{C3380CC4-5D6E-409C-BE32-E72D297353CC}">
              <c16:uniqueId val="{00000000-1988-4D39-8ED8-706044FD049C}"/>
            </c:ext>
          </c:extLst>
        </c:ser>
        <c:dLbls>
          <c:dLblPos val="ctr"/>
          <c:showLegendKey val="0"/>
          <c:showVal val="1"/>
          <c:showCatName val="0"/>
          <c:showSerName val="0"/>
          <c:showPercent val="0"/>
          <c:showBubbleSize val="0"/>
          <c:showLeaderLines val="1"/>
        </c:dLbls>
        <c:firstSliceAng val="0"/>
      </c:pie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lumMod val="95000"/>
      </a:schemeClr>
    </a:solidFill>
    <a:ln w="9525" cap="flat" cmpd="sng" algn="ctr">
      <a:noFill/>
      <a:round/>
    </a:ln>
    <a:effectLst/>
  </c:spPr>
  <c:txPr>
    <a:bodyPr/>
    <a:lstStyle/>
    <a:p>
      <a:pPr>
        <a:defRPr lang="en-US" sz="900" b="0" i="0" u="none" strike="noStrike" kern="1200" baseline="0">
          <a:solidFill>
            <a:schemeClr val="tx1"/>
          </a:solidFill>
          <a:latin typeface="+mn-lt"/>
          <a:ea typeface="+mn-ea"/>
          <a:cs typeface="+mn-cs"/>
        </a:defRPr>
      </a:pPr>
      <a:endParaRPr lang="ca-ES"/>
    </a:p>
  </c:txPr>
  <c:printSettings>
    <c:headerFooter/>
    <c:pageMargins b="0.75" l="0.7" r="0.7" t="0.75" header="0.3" footer="0.3"/>
    <c:pageSetup/>
  </c:printSettings>
</c:chartSpace>
</file>

<file path=xl/charts/chart9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ca-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Neue Haas Grotesk Text Pro" panose="020B0504020202020204" pitchFamily="34" charset="0"/>
                <a:ea typeface="+mn-ea"/>
                <a:cs typeface="+mn-cs"/>
              </a:defRPr>
            </a:pPr>
            <a:r>
              <a:rPr lang="ca-ES" sz="1200">
                <a:latin typeface="Neue Haas Grotesk Text Pro" panose="020B0504020202020204" pitchFamily="34" charset="0"/>
              </a:rPr>
              <a:t>COST</a:t>
            </a: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Neue Haas Grotesk Text Pro" panose="020B0504020202020204" pitchFamily="34" charset="0"/>
              <a:ea typeface="+mn-ea"/>
              <a:cs typeface="+mn-cs"/>
            </a:defRPr>
          </a:pPr>
          <a:endParaRPr lang="ca-ES"/>
        </a:p>
      </c:txPr>
    </c:title>
    <c:autoTitleDeleted val="0"/>
    <c:plotArea>
      <c:layout>
        <c:manualLayout>
          <c:layoutTarget val="inner"/>
          <c:xMode val="edge"/>
          <c:yMode val="edge"/>
          <c:x val="0.11876508967263898"/>
          <c:y val="0.1119104681232032"/>
          <c:w val="0.77755051069367576"/>
          <c:h val="0.62666348145138484"/>
        </c:manualLayout>
      </c:layout>
      <c:barChart>
        <c:barDir val="col"/>
        <c:grouping val="stacked"/>
        <c:varyColors val="0"/>
        <c:ser>
          <c:idx val="0"/>
          <c:order val="0"/>
          <c:tx>
            <c:strRef>
              <c:f>'Resultats comparatius'!$J$6</c:f>
              <c:strCache>
                <c:ptCount val="1"/>
                <c:pt idx="0">
                  <c:v>Electricitat
€</c:v>
                </c:pt>
              </c:strCache>
            </c:strRef>
          </c:tx>
          <c:spPr>
            <a:solidFill>
              <a:schemeClr val="accent1"/>
            </a:solidFill>
            <a:ln>
              <a:noFill/>
            </a:ln>
            <a:effectLst/>
          </c:spPr>
          <c:invertIfNegative val="0"/>
          <c:cat>
            <c:numRef>
              <c:f>'Resultats comparatius'!$C$7:$C$21</c:f>
              <c:numCache>
                <c:formatCode>General</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formatCode="@">
                  <c:v>0</c:v>
                </c:pt>
                <c:pt idx="14" formatCode="@">
                  <c:v>0</c:v>
                </c:pt>
              </c:numCache>
            </c:numRef>
          </c:cat>
          <c:val>
            <c:numRef>
              <c:f>'Resultats comparatius'!$J$7:$J$21</c:f>
              <c:numCache>
                <c:formatCode>#,##0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00-A181-4B5F-AA61-2C5A9387850C}"/>
            </c:ext>
          </c:extLst>
        </c:ser>
        <c:ser>
          <c:idx val="1"/>
          <c:order val="1"/>
          <c:tx>
            <c:strRef>
              <c:f>'Resultats comparatius'!$K$6</c:f>
              <c:strCache>
                <c:ptCount val="1"/>
                <c:pt idx="0">
                  <c:v>Combustible
€</c:v>
                </c:pt>
              </c:strCache>
            </c:strRef>
          </c:tx>
          <c:spPr>
            <a:solidFill>
              <a:schemeClr val="accent6"/>
            </a:solidFill>
            <a:ln>
              <a:noFill/>
            </a:ln>
            <a:effectLst/>
          </c:spPr>
          <c:invertIfNegative val="0"/>
          <c:cat>
            <c:numRef>
              <c:f>'Resultats comparatius'!$C$7:$C$21</c:f>
              <c:numCache>
                <c:formatCode>General</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formatCode="@">
                  <c:v>0</c:v>
                </c:pt>
                <c:pt idx="14" formatCode="@">
                  <c:v>0</c:v>
                </c:pt>
              </c:numCache>
            </c:numRef>
          </c:cat>
          <c:val>
            <c:numRef>
              <c:f>'Resultats comparatius'!$K$7:$K$21</c:f>
              <c:numCache>
                <c:formatCode>#,##0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01-A181-4B5F-AA61-2C5A9387850C}"/>
            </c:ext>
          </c:extLst>
        </c:ser>
        <c:dLbls>
          <c:showLegendKey val="0"/>
          <c:showVal val="0"/>
          <c:showCatName val="0"/>
          <c:showSerName val="0"/>
          <c:showPercent val="0"/>
          <c:showBubbleSize val="0"/>
        </c:dLbls>
        <c:gapWidth val="150"/>
        <c:overlap val="100"/>
        <c:axId val="548594576"/>
        <c:axId val="548591336"/>
      </c:barChart>
      <c:lineChart>
        <c:grouping val="standard"/>
        <c:varyColors val="0"/>
        <c:ser>
          <c:idx val="2"/>
          <c:order val="2"/>
          <c:tx>
            <c:strRef>
              <c:f>'Resultats comparatius'!$S$6</c:f>
              <c:strCache>
                <c:ptCount val="1"/>
                <c:pt idx="0">
                  <c:v>Cost unitari ELEC
€/kWh</c:v>
                </c:pt>
              </c:strCache>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val>
            <c:numRef>
              <c:f>'Resultats comparatius'!$S$7:$S$21</c:f>
              <c:numCache>
                <c:formatCode>#,##0.000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smooth val="0"/>
          <c:extLst>
            <c:ext xmlns:c16="http://schemas.microsoft.com/office/drawing/2014/chart" uri="{C3380CC4-5D6E-409C-BE32-E72D297353CC}">
              <c16:uniqueId val="{00000002-A181-4B5F-AA61-2C5A9387850C}"/>
            </c:ext>
          </c:extLst>
        </c:ser>
        <c:ser>
          <c:idx val="3"/>
          <c:order val="3"/>
          <c:tx>
            <c:strRef>
              <c:f>'Resultats comparatius'!$T$6</c:f>
              <c:strCache>
                <c:ptCount val="1"/>
                <c:pt idx="0">
                  <c:v>Cost unitari COMBUS
€/kWh</c:v>
                </c:pt>
              </c:strCache>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val>
            <c:numRef>
              <c:f>'Resultats comparatius'!$T$7:$T$21</c:f>
              <c:numCache>
                <c:formatCode>#,##0.000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smooth val="0"/>
          <c:extLst>
            <c:ext xmlns:c16="http://schemas.microsoft.com/office/drawing/2014/chart" uri="{C3380CC4-5D6E-409C-BE32-E72D297353CC}">
              <c16:uniqueId val="{00000003-A181-4B5F-AA61-2C5A9387850C}"/>
            </c:ext>
          </c:extLst>
        </c:ser>
        <c:dLbls>
          <c:showLegendKey val="0"/>
          <c:showVal val="0"/>
          <c:showCatName val="0"/>
          <c:showSerName val="0"/>
          <c:showPercent val="0"/>
          <c:showBubbleSize val="0"/>
        </c:dLbls>
        <c:marker val="1"/>
        <c:smooth val="0"/>
        <c:axId val="957696728"/>
        <c:axId val="982010432"/>
      </c:lineChart>
      <c:catAx>
        <c:axId val="5485945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crossAx val="548591336"/>
        <c:crosses val="autoZero"/>
        <c:auto val="1"/>
        <c:lblAlgn val="ctr"/>
        <c:lblOffset val="100"/>
        <c:noMultiLvlLbl val="0"/>
      </c:catAx>
      <c:valAx>
        <c:axId val="54859133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Neue Haas Grotesk Text Pro" panose="020B0504020202020204" pitchFamily="34" charset="0"/>
                    <a:ea typeface="+mn-ea"/>
                    <a:cs typeface="+mn-cs"/>
                  </a:defRPr>
                </a:pPr>
                <a:r>
                  <a:rPr lang="ca-ES">
                    <a:latin typeface="Neue Haas Grotesk Text Pro" panose="020B0504020202020204" pitchFamily="34" charset="0"/>
                  </a:rPr>
                  <a:t>€</a:t>
                </a:r>
              </a:p>
            </c:rich>
          </c:tx>
          <c:layout>
            <c:manualLayout>
              <c:xMode val="edge"/>
              <c:yMode val="edge"/>
              <c:x val="7.5990001365881424E-2"/>
              <c:y val="3.7516906796186328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crossAx val="548594576"/>
        <c:crosses val="autoZero"/>
        <c:crossBetween val="between"/>
      </c:valAx>
      <c:valAx>
        <c:axId val="982010432"/>
        <c:scaling>
          <c:orientation val="minMax"/>
        </c:scaling>
        <c:delete val="0"/>
        <c:axPos val="r"/>
        <c:title>
          <c:tx>
            <c:rich>
              <a:bodyPr rot="0" spcFirstLastPara="1" vertOverflow="ellipsis" wrap="square" anchor="ctr" anchorCtr="1"/>
              <a:lstStyle/>
              <a:p>
                <a:pPr>
                  <a:defRPr sz="900" b="0" i="0" u="none" strike="noStrike" kern="1200" baseline="0">
                    <a:solidFill>
                      <a:schemeClr val="tx1">
                        <a:lumMod val="65000"/>
                        <a:lumOff val="35000"/>
                      </a:schemeClr>
                    </a:solidFill>
                    <a:latin typeface="Neue Haas Grotesk Text Pro" panose="020B0504020202020204" pitchFamily="34" charset="0"/>
                    <a:ea typeface="+mn-ea"/>
                    <a:cs typeface="+mn-cs"/>
                  </a:defRPr>
                </a:pPr>
                <a:r>
                  <a:rPr lang="ca-ES" sz="900">
                    <a:latin typeface="Neue Haas Grotesk Text Pro" panose="020B0504020202020204" pitchFamily="34" charset="0"/>
                  </a:rPr>
                  <a:t>€/kWh</a:t>
                </a:r>
              </a:p>
            </c:rich>
          </c:tx>
          <c:layout>
            <c:manualLayout>
              <c:xMode val="edge"/>
              <c:yMode val="edge"/>
              <c:x val="0.89800820101953971"/>
              <c:y val="3.411756896174984E-2"/>
            </c:manualLayout>
          </c:layout>
          <c:overlay val="0"/>
          <c:spPr>
            <a:noFill/>
            <a:ln>
              <a:noFill/>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title>
        <c:numFmt formatCode="#,##0.000" sourceLinked="1"/>
        <c:majorTickMark val="out"/>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crossAx val="957696728"/>
        <c:crosses val="max"/>
        <c:crossBetween val="between"/>
      </c:valAx>
      <c:catAx>
        <c:axId val="957696728"/>
        <c:scaling>
          <c:orientation val="minMax"/>
        </c:scaling>
        <c:delete val="1"/>
        <c:axPos val="b"/>
        <c:majorTickMark val="out"/>
        <c:minorTickMark val="none"/>
        <c:tickLblPos val="nextTo"/>
        <c:crossAx val="982010432"/>
        <c:crosses val="autoZero"/>
        <c:auto val="1"/>
        <c:lblAlgn val="ctr"/>
        <c:lblOffset val="100"/>
        <c:noMultiLvlLbl val="0"/>
      </c:catAx>
      <c:spPr>
        <a:solidFill>
          <a:schemeClr val="bg1"/>
        </a:solidFill>
        <a:ln>
          <a:noFill/>
        </a:ln>
        <a:effectLst/>
      </c:spPr>
    </c:plotArea>
    <c:legend>
      <c:legendPos val="b"/>
      <c:layout>
        <c:manualLayout>
          <c:xMode val="edge"/>
          <c:yMode val="edge"/>
          <c:x val="1.490510944721919E-2"/>
          <c:y val="0.91114639787358898"/>
          <c:w val="0.96048533683304627"/>
          <c:h val="8.8853602126410997E-2"/>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Neue Haas Grotesk Text Pro" panose="020B0504020202020204" pitchFamily="34" charset="0"/>
              <a:ea typeface="+mn-ea"/>
              <a:cs typeface="+mn-cs"/>
            </a:defRPr>
          </a:pPr>
          <a:endParaRPr lang="ca-E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ca-E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6.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7.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8.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9.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0.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1.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2.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3.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4.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5.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6.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7.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8.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9.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0.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6.xml><?xml version="1.0" encoding="utf-8"?>
<cs:chartStyle xmlns:cs="http://schemas.microsoft.com/office/drawing/2012/chartStyle" xmlns:a="http://schemas.openxmlformats.org/drawingml/2006/main" id="30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headEnd type="none" w="sm" len="sm"/>
        <a:tailEnd type="none" w="sm" len="sm"/>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bg1"/>
    </cs:fontRef>
    <cs:spPr>
      <a:solidFill>
        <a:schemeClr val="tx1">
          <a:lumMod val="50000"/>
          <a:lumOff val="50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alpha val="70000"/>
        </a:schemeClr>
      </a:solidFill>
    </cs:spPr>
  </cs:dataPoint>
  <cs:dataPoint3D>
    <cs:lnRef idx="0"/>
    <cs:fillRef idx="0">
      <cs:styleClr val="auto"/>
    </cs:fillRef>
    <cs:effectRef idx="0"/>
    <cs:fontRef idx="minor">
      <a:schemeClr val="tx1"/>
    </cs:fontRef>
    <cs:spPr>
      <a:solidFill>
        <a:schemeClr val="phClr">
          <a:alpha val="70000"/>
        </a:schemeClr>
      </a:solidFill>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styleClr val="auto"/>
    </cs:lnRef>
    <cs:fillRef idx="0">
      <cs:styleClr val="auto"/>
    </cs:fillRef>
    <cs:effectRef idx="0"/>
    <cs:fontRef idx="minor">
      <a:schemeClr val="dk1"/>
    </cs:fontRef>
    <cs:spPr>
      <a:gradFill>
        <a:gsLst>
          <a:gs pos="0">
            <a:schemeClr val="phClr"/>
          </a:gs>
          <a:gs pos="46000">
            <a:schemeClr val="phClr"/>
          </a:gs>
          <a:gs pos="100000">
            <a:schemeClr val="phClr">
              <a:lumMod val="20000"/>
              <a:lumOff val="80000"/>
              <a:alpha val="0"/>
            </a:schemeClr>
          </a:gs>
        </a:gsLst>
        <a:path path="circle">
          <a:fillToRect l="50000" t="-80000" r="50000" b="180000"/>
        </a:path>
      </a:gradFill>
      <a:ln w="9525" cap="flat" cmpd="sng" algn="ctr">
        <a:solidFill>
          <a:schemeClr val="phClr">
            <a:shade val="95000"/>
          </a:scheme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cap="flat" cmpd="sng" algn="ctr">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0">
              <a:schemeClr val="tx1">
                <a:lumMod val="5000"/>
                <a:lumOff val="95000"/>
              </a:schemeClr>
            </a:gs>
            <a:gs pos="100000">
              <a:schemeClr val="tx1">
                <a:lumMod val="15000"/>
                <a:lumOff val="85000"/>
              </a:schemeClr>
            </a:gs>
          </a:gsLst>
          <a:lin ang="5400000" scaled="0"/>
        </a:gradFill>
        <a:round/>
      </a:ln>
    </cs:spPr>
  </cs:gridlineMajor>
  <cs:gridlineMinor>
    <cs:lnRef idx="0"/>
    <cs:fillRef idx="0"/>
    <cs:effectRef idx="0"/>
    <cs:fontRef idx="minor">
      <a:schemeClr val="dk1"/>
    </cs:fontRef>
    <cs:spPr>
      <a:ln w="9525" cap="flat" cmpd="sng" algn="ctr">
        <a:gradFill>
          <a:gsLst>
            <a:gs pos="0">
              <a:schemeClr val="tx1">
                <a:lumMod val="5000"/>
                <a:lumOff val="95000"/>
              </a:schemeClr>
            </a:gs>
            <a:gs pos="100000">
              <a:schemeClr val="tx1">
                <a:lumMod val="15000"/>
                <a:lumOff val="85000"/>
              </a:schemeClr>
            </a:gs>
          </a:gsLst>
          <a:lin ang="5400000" scaled="0"/>
        </a:gradFill>
        <a:round/>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headEnd type="none" w="sm" len="sm"/>
        <a:tailEnd type="none" w="sm" len="sm"/>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800" b="1" kern="1200" cap="all" spc="5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77.xml><?xml version="1.0" encoding="utf-8"?>
<cs:chartStyle xmlns:cs="http://schemas.microsoft.com/office/drawing/2012/chartStyle" xmlns:a="http://schemas.openxmlformats.org/drawingml/2006/main" id="30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headEnd type="none" w="sm" len="sm"/>
        <a:tailEnd type="none" w="sm" len="sm"/>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bg1"/>
    </cs:fontRef>
    <cs:spPr>
      <a:solidFill>
        <a:schemeClr val="tx1">
          <a:lumMod val="50000"/>
          <a:lumOff val="50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alpha val="70000"/>
        </a:schemeClr>
      </a:solidFill>
    </cs:spPr>
  </cs:dataPoint>
  <cs:dataPoint3D>
    <cs:lnRef idx="0"/>
    <cs:fillRef idx="0">
      <cs:styleClr val="auto"/>
    </cs:fillRef>
    <cs:effectRef idx="0"/>
    <cs:fontRef idx="minor">
      <a:schemeClr val="tx1"/>
    </cs:fontRef>
    <cs:spPr>
      <a:solidFill>
        <a:schemeClr val="phClr">
          <a:alpha val="70000"/>
        </a:schemeClr>
      </a:solidFill>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styleClr val="auto"/>
    </cs:lnRef>
    <cs:fillRef idx="0">
      <cs:styleClr val="auto"/>
    </cs:fillRef>
    <cs:effectRef idx="0"/>
    <cs:fontRef idx="minor">
      <a:schemeClr val="dk1"/>
    </cs:fontRef>
    <cs:spPr>
      <a:gradFill>
        <a:gsLst>
          <a:gs pos="0">
            <a:schemeClr val="phClr"/>
          </a:gs>
          <a:gs pos="46000">
            <a:schemeClr val="phClr"/>
          </a:gs>
          <a:gs pos="100000">
            <a:schemeClr val="phClr">
              <a:lumMod val="20000"/>
              <a:lumOff val="80000"/>
              <a:alpha val="0"/>
            </a:schemeClr>
          </a:gs>
        </a:gsLst>
        <a:path path="circle">
          <a:fillToRect l="50000" t="-80000" r="50000" b="180000"/>
        </a:path>
      </a:gradFill>
      <a:ln w="9525" cap="flat" cmpd="sng" algn="ctr">
        <a:solidFill>
          <a:schemeClr val="phClr">
            <a:shade val="95000"/>
          </a:scheme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cap="flat" cmpd="sng" algn="ctr">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0">
              <a:schemeClr val="tx1">
                <a:lumMod val="5000"/>
                <a:lumOff val="95000"/>
              </a:schemeClr>
            </a:gs>
            <a:gs pos="100000">
              <a:schemeClr val="tx1">
                <a:lumMod val="15000"/>
                <a:lumOff val="85000"/>
              </a:schemeClr>
            </a:gs>
          </a:gsLst>
          <a:lin ang="5400000" scaled="0"/>
        </a:gradFill>
        <a:round/>
      </a:ln>
    </cs:spPr>
  </cs:gridlineMajor>
  <cs:gridlineMinor>
    <cs:lnRef idx="0"/>
    <cs:fillRef idx="0"/>
    <cs:effectRef idx="0"/>
    <cs:fontRef idx="minor">
      <a:schemeClr val="dk1"/>
    </cs:fontRef>
    <cs:spPr>
      <a:ln w="9525" cap="flat" cmpd="sng" algn="ctr">
        <a:gradFill>
          <a:gsLst>
            <a:gs pos="0">
              <a:schemeClr val="tx1">
                <a:lumMod val="5000"/>
                <a:lumOff val="95000"/>
              </a:schemeClr>
            </a:gs>
            <a:gs pos="100000">
              <a:schemeClr val="tx1">
                <a:lumMod val="15000"/>
                <a:lumOff val="85000"/>
              </a:schemeClr>
            </a:gs>
          </a:gsLst>
          <a:lin ang="5400000" scaled="0"/>
        </a:gradFill>
        <a:round/>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headEnd type="none" w="sm" len="sm"/>
        <a:tailEnd type="none" w="sm" len="sm"/>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800" b="1" kern="1200" cap="all" spc="5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78.xml><?xml version="1.0" encoding="utf-8"?>
<cs:chartStyle xmlns:cs="http://schemas.microsoft.com/office/drawing/2012/chartStyle" xmlns:a="http://schemas.openxmlformats.org/drawingml/2006/main" id="30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headEnd type="none" w="sm" len="sm"/>
        <a:tailEnd type="none" w="sm" len="sm"/>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bg1"/>
    </cs:fontRef>
    <cs:spPr>
      <a:solidFill>
        <a:schemeClr val="tx1">
          <a:lumMod val="50000"/>
          <a:lumOff val="50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alpha val="70000"/>
        </a:schemeClr>
      </a:solidFill>
    </cs:spPr>
  </cs:dataPoint>
  <cs:dataPoint3D>
    <cs:lnRef idx="0"/>
    <cs:fillRef idx="0">
      <cs:styleClr val="auto"/>
    </cs:fillRef>
    <cs:effectRef idx="0"/>
    <cs:fontRef idx="minor">
      <a:schemeClr val="tx1"/>
    </cs:fontRef>
    <cs:spPr>
      <a:solidFill>
        <a:schemeClr val="phClr">
          <a:alpha val="70000"/>
        </a:schemeClr>
      </a:solidFill>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styleClr val="auto"/>
    </cs:lnRef>
    <cs:fillRef idx="0">
      <cs:styleClr val="auto"/>
    </cs:fillRef>
    <cs:effectRef idx="0"/>
    <cs:fontRef idx="minor">
      <a:schemeClr val="dk1"/>
    </cs:fontRef>
    <cs:spPr>
      <a:gradFill>
        <a:gsLst>
          <a:gs pos="0">
            <a:schemeClr val="phClr"/>
          </a:gs>
          <a:gs pos="46000">
            <a:schemeClr val="phClr"/>
          </a:gs>
          <a:gs pos="100000">
            <a:schemeClr val="phClr">
              <a:lumMod val="20000"/>
              <a:lumOff val="80000"/>
              <a:alpha val="0"/>
            </a:schemeClr>
          </a:gs>
        </a:gsLst>
        <a:path path="circle">
          <a:fillToRect l="50000" t="-80000" r="50000" b="180000"/>
        </a:path>
      </a:gradFill>
      <a:ln w="9525" cap="flat" cmpd="sng" algn="ctr">
        <a:solidFill>
          <a:schemeClr val="phClr">
            <a:shade val="95000"/>
          </a:scheme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cap="flat" cmpd="sng" algn="ctr">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0">
              <a:schemeClr val="tx1">
                <a:lumMod val="5000"/>
                <a:lumOff val="95000"/>
              </a:schemeClr>
            </a:gs>
            <a:gs pos="100000">
              <a:schemeClr val="tx1">
                <a:lumMod val="15000"/>
                <a:lumOff val="85000"/>
              </a:schemeClr>
            </a:gs>
          </a:gsLst>
          <a:lin ang="5400000" scaled="0"/>
        </a:gradFill>
        <a:round/>
      </a:ln>
    </cs:spPr>
  </cs:gridlineMajor>
  <cs:gridlineMinor>
    <cs:lnRef idx="0"/>
    <cs:fillRef idx="0"/>
    <cs:effectRef idx="0"/>
    <cs:fontRef idx="minor">
      <a:schemeClr val="dk1"/>
    </cs:fontRef>
    <cs:spPr>
      <a:ln w="9525" cap="flat" cmpd="sng" algn="ctr">
        <a:gradFill>
          <a:gsLst>
            <a:gs pos="0">
              <a:schemeClr val="tx1">
                <a:lumMod val="5000"/>
                <a:lumOff val="95000"/>
              </a:schemeClr>
            </a:gs>
            <a:gs pos="100000">
              <a:schemeClr val="tx1">
                <a:lumMod val="15000"/>
                <a:lumOff val="85000"/>
              </a:schemeClr>
            </a:gs>
          </a:gsLst>
          <a:lin ang="5400000" scaled="0"/>
        </a:gradFill>
        <a:round/>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headEnd type="none" w="sm" len="sm"/>
        <a:tailEnd type="none" w="sm" len="sm"/>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800" b="1" kern="1200" cap="all" spc="5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79.xml><?xml version="1.0" encoding="utf-8"?>
<cs:chartStyle xmlns:cs="http://schemas.microsoft.com/office/drawing/2012/chartStyle" xmlns:a="http://schemas.openxmlformats.org/drawingml/2006/main" id="30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headEnd type="none" w="sm" len="sm"/>
        <a:tailEnd type="none" w="sm" len="sm"/>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bg1"/>
    </cs:fontRef>
    <cs:spPr>
      <a:solidFill>
        <a:schemeClr val="tx1">
          <a:lumMod val="50000"/>
          <a:lumOff val="50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alpha val="70000"/>
        </a:schemeClr>
      </a:solidFill>
    </cs:spPr>
  </cs:dataPoint>
  <cs:dataPoint3D>
    <cs:lnRef idx="0"/>
    <cs:fillRef idx="0">
      <cs:styleClr val="auto"/>
    </cs:fillRef>
    <cs:effectRef idx="0"/>
    <cs:fontRef idx="minor">
      <a:schemeClr val="tx1"/>
    </cs:fontRef>
    <cs:spPr>
      <a:solidFill>
        <a:schemeClr val="phClr">
          <a:alpha val="70000"/>
        </a:schemeClr>
      </a:solidFill>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styleClr val="auto"/>
    </cs:lnRef>
    <cs:fillRef idx="0">
      <cs:styleClr val="auto"/>
    </cs:fillRef>
    <cs:effectRef idx="0"/>
    <cs:fontRef idx="minor">
      <a:schemeClr val="dk1"/>
    </cs:fontRef>
    <cs:spPr>
      <a:gradFill>
        <a:gsLst>
          <a:gs pos="0">
            <a:schemeClr val="phClr"/>
          </a:gs>
          <a:gs pos="46000">
            <a:schemeClr val="phClr"/>
          </a:gs>
          <a:gs pos="100000">
            <a:schemeClr val="phClr">
              <a:lumMod val="20000"/>
              <a:lumOff val="80000"/>
              <a:alpha val="0"/>
            </a:schemeClr>
          </a:gs>
        </a:gsLst>
        <a:path path="circle">
          <a:fillToRect l="50000" t="-80000" r="50000" b="180000"/>
        </a:path>
      </a:gradFill>
      <a:ln w="9525" cap="flat" cmpd="sng" algn="ctr">
        <a:solidFill>
          <a:schemeClr val="phClr">
            <a:shade val="95000"/>
          </a:scheme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cap="flat" cmpd="sng" algn="ctr">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0">
              <a:schemeClr val="tx1">
                <a:lumMod val="5000"/>
                <a:lumOff val="95000"/>
              </a:schemeClr>
            </a:gs>
            <a:gs pos="100000">
              <a:schemeClr val="tx1">
                <a:lumMod val="15000"/>
                <a:lumOff val="85000"/>
              </a:schemeClr>
            </a:gs>
          </a:gsLst>
          <a:lin ang="5400000" scaled="0"/>
        </a:gradFill>
        <a:round/>
      </a:ln>
    </cs:spPr>
  </cs:gridlineMajor>
  <cs:gridlineMinor>
    <cs:lnRef idx="0"/>
    <cs:fillRef idx="0"/>
    <cs:effectRef idx="0"/>
    <cs:fontRef idx="minor">
      <a:schemeClr val="dk1"/>
    </cs:fontRef>
    <cs:spPr>
      <a:ln w="9525" cap="flat" cmpd="sng" algn="ctr">
        <a:gradFill>
          <a:gsLst>
            <a:gs pos="0">
              <a:schemeClr val="tx1">
                <a:lumMod val="5000"/>
                <a:lumOff val="95000"/>
              </a:schemeClr>
            </a:gs>
            <a:gs pos="100000">
              <a:schemeClr val="tx1">
                <a:lumMod val="15000"/>
                <a:lumOff val="85000"/>
              </a:schemeClr>
            </a:gs>
          </a:gsLst>
          <a:lin ang="5400000" scaled="0"/>
        </a:gradFill>
        <a:round/>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headEnd type="none" w="sm" len="sm"/>
        <a:tailEnd type="none" w="sm" len="sm"/>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800" b="1" kern="1200" cap="all" spc="5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0.xml><?xml version="1.0" encoding="utf-8"?>
<cs:chartStyle xmlns:cs="http://schemas.microsoft.com/office/drawing/2012/chartStyle" xmlns:a="http://schemas.openxmlformats.org/drawingml/2006/main" id="30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headEnd type="none" w="sm" len="sm"/>
        <a:tailEnd type="none" w="sm" len="sm"/>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bg1"/>
    </cs:fontRef>
    <cs:spPr>
      <a:solidFill>
        <a:schemeClr val="tx1">
          <a:lumMod val="50000"/>
          <a:lumOff val="50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alpha val="70000"/>
        </a:schemeClr>
      </a:solidFill>
    </cs:spPr>
  </cs:dataPoint>
  <cs:dataPoint3D>
    <cs:lnRef idx="0"/>
    <cs:fillRef idx="0">
      <cs:styleClr val="auto"/>
    </cs:fillRef>
    <cs:effectRef idx="0"/>
    <cs:fontRef idx="minor">
      <a:schemeClr val="tx1"/>
    </cs:fontRef>
    <cs:spPr>
      <a:solidFill>
        <a:schemeClr val="phClr">
          <a:alpha val="70000"/>
        </a:schemeClr>
      </a:solidFill>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styleClr val="auto"/>
    </cs:lnRef>
    <cs:fillRef idx="0">
      <cs:styleClr val="auto"/>
    </cs:fillRef>
    <cs:effectRef idx="0"/>
    <cs:fontRef idx="minor">
      <a:schemeClr val="dk1"/>
    </cs:fontRef>
    <cs:spPr>
      <a:gradFill>
        <a:gsLst>
          <a:gs pos="0">
            <a:schemeClr val="phClr"/>
          </a:gs>
          <a:gs pos="46000">
            <a:schemeClr val="phClr"/>
          </a:gs>
          <a:gs pos="100000">
            <a:schemeClr val="phClr">
              <a:lumMod val="20000"/>
              <a:lumOff val="80000"/>
              <a:alpha val="0"/>
            </a:schemeClr>
          </a:gs>
        </a:gsLst>
        <a:path path="circle">
          <a:fillToRect l="50000" t="-80000" r="50000" b="180000"/>
        </a:path>
      </a:gradFill>
      <a:ln w="9525" cap="flat" cmpd="sng" algn="ctr">
        <a:solidFill>
          <a:schemeClr val="phClr">
            <a:shade val="95000"/>
          </a:scheme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cap="flat" cmpd="sng" algn="ctr">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0">
              <a:schemeClr val="tx1">
                <a:lumMod val="5000"/>
                <a:lumOff val="95000"/>
              </a:schemeClr>
            </a:gs>
            <a:gs pos="100000">
              <a:schemeClr val="tx1">
                <a:lumMod val="15000"/>
                <a:lumOff val="85000"/>
              </a:schemeClr>
            </a:gs>
          </a:gsLst>
          <a:lin ang="5400000" scaled="0"/>
        </a:gradFill>
        <a:round/>
      </a:ln>
    </cs:spPr>
  </cs:gridlineMajor>
  <cs:gridlineMinor>
    <cs:lnRef idx="0"/>
    <cs:fillRef idx="0"/>
    <cs:effectRef idx="0"/>
    <cs:fontRef idx="minor">
      <a:schemeClr val="dk1"/>
    </cs:fontRef>
    <cs:spPr>
      <a:ln w="9525" cap="flat" cmpd="sng" algn="ctr">
        <a:gradFill>
          <a:gsLst>
            <a:gs pos="0">
              <a:schemeClr val="tx1">
                <a:lumMod val="5000"/>
                <a:lumOff val="95000"/>
              </a:schemeClr>
            </a:gs>
            <a:gs pos="100000">
              <a:schemeClr val="tx1">
                <a:lumMod val="15000"/>
                <a:lumOff val="85000"/>
              </a:schemeClr>
            </a:gs>
          </a:gsLst>
          <a:lin ang="5400000" scaled="0"/>
        </a:gradFill>
        <a:round/>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headEnd type="none" w="sm" len="sm"/>
        <a:tailEnd type="none" w="sm" len="sm"/>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800" b="1" kern="1200" cap="all" spc="5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81.xml><?xml version="1.0" encoding="utf-8"?>
<cs:chartStyle xmlns:cs="http://schemas.microsoft.com/office/drawing/2012/chartStyle" xmlns:a="http://schemas.openxmlformats.org/drawingml/2006/main" id="30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headEnd type="none" w="sm" len="sm"/>
        <a:tailEnd type="none" w="sm" len="sm"/>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bg1"/>
    </cs:fontRef>
    <cs:spPr>
      <a:solidFill>
        <a:schemeClr val="tx1">
          <a:lumMod val="50000"/>
          <a:lumOff val="50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alpha val="70000"/>
        </a:schemeClr>
      </a:solidFill>
    </cs:spPr>
  </cs:dataPoint>
  <cs:dataPoint3D>
    <cs:lnRef idx="0"/>
    <cs:fillRef idx="0">
      <cs:styleClr val="auto"/>
    </cs:fillRef>
    <cs:effectRef idx="0"/>
    <cs:fontRef idx="minor">
      <a:schemeClr val="tx1"/>
    </cs:fontRef>
    <cs:spPr>
      <a:solidFill>
        <a:schemeClr val="phClr">
          <a:alpha val="70000"/>
        </a:schemeClr>
      </a:solidFill>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styleClr val="auto"/>
    </cs:lnRef>
    <cs:fillRef idx="0">
      <cs:styleClr val="auto"/>
    </cs:fillRef>
    <cs:effectRef idx="0"/>
    <cs:fontRef idx="minor">
      <a:schemeClr val="dk1"/>
    </cs:fontRef>
    <cs:spPr>
      <a:gradFill>
        <a:gsLst>
          <a:gs pos="0">
            <a:schemeClr val="phClr"/>
          </a:gs>
          <a:gs pos="46000">
            <a:schemeClr val="phClr"/>
          </a:gs>
          <a:gs pos="100000">
            <a:schemeClr val="phClr">
              <a:lumMod val="20000"/>
              <a:lumOff val="80000"/>
              <a:alpha val="0"/>
            </a:schemeClr>
          </a:gs>
        </a:gsLst>
        <a:path path="circle">
          <a:fillToRect l="50000" t="-80000" r="50000" b="180000"/>
        </a:path>
      </a:gradFill>
      <a:ln w="9525" cap="flat" cmpd="sng" algn="ctr">
        <a:solidFill>
          <a:schemeClr val="phClr">
            <a:shade val="95000"/>
          </a:scheme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cap="flat" cmpd="sng" algn="ctr">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0">
              <a:schemeClr val="tx1">
                <a:lumMod val="5000"/>
                <a:lumOff val="95000"/>
              </a:schemeClr>
            </a:gs>
            <a:gs pos="100000">
              <a:schemeClr val="tx1">
                <a:lumMod val="15000"/>
                <a:lumOff val="85000"/>
              </a:schemeClr>
            </a:gs>
          </a:gsLst>
          <a:lin ang="5400000" scaled="0"/>
        </a:gradFill>
        <a:round/>
      </a:ln>
    </cs:spPr>
  </cs:gridlineMajor>
  <cs:gridlineMinor>
    <cs:lnRef idx="0"/>
    <cs:fillRef idx="0"/>
    <cs:effectRef idx="0"/>
    <cs:fontRef idx="minor">
      <a:schemeClr val="dk1"/>
    </cs:fontRef>
    <cs:spPr>
      <a:ln w="9525" cap="flat" cmpd="sng" algn="ctr">
        <a:gradFill>
          <a:gsLst>
            <a:gs pos="0">
              <a:schemeClr val="tx1">
                <a:lumMod val="5000"/>
                <a:lumOff val="95000"/>
              </a:schemeClr>
            </a:gs>
            <a:gs pos="100000">
              <a:schemeClr val="tx1">
                <a:lumMod val="15000"/>
                <a:lumOff val="85000"/>
              </a:schemeClr>
            </a:gs>
          </a:gsLst>
          <a:lin ang="5400000" scaled="0"/>
        </a:gradFill>
        <a:round/>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headEnd type="none" w="sm" len="sm"/>
        <a:tailEnd type="none" w="sm" len="sm"/>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800" b="1" kern="1200" cap="all" spc="5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82.xml><?xml version="1.0" encoding="utf-8"?>
<cs:chartStyle xmlns:cs="http://schemas.microsoft.com/office/drawing/2012/chartStyle" xmlns:a="http://schemas.openxmlformats.org/drawingml/2006/main" id="30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headEnd type="none" w="sm" len="sm"/>
        <a:tailEnd type="none" w="sm" len="sm"/>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bg1"/>
    </cs:fontRef>
    <cs:spPr>
      <a:solidFill>
        <a:schemeClr val="tx1">
          <a:lumMod val="50000"/>
          <a:lumOff val="50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alpha val="70000"/>
        </a:schemeClr>
      </a:solidFill>
    </cs:spPr>
  </cs:dataPoint>
  <cs:dataPoint3D>
    <cs:lnRef idx="0"/>
    <cs:fillRef idx="0">
      <cs:styleClr val="auto"/>
    </cs:fillRef>
    <cs:effectRef idx="0"/>
    <cs:fontRef idx="minor">
      <a:schemeClr val="tx1"/>
    </cs:fontRef>
    <cs:spPr>
      <a:solidFill>
        <a:schemeClr val="phClr">
          <a:alpha val="70000"/>
        </a:schemeClr>
      </a:solidFill>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styleClr val="auto"/>
    </cs:lnRef>
    <cs:fillRef idx="0">
      <cs:styleClr val="auto"/>
    </cs:fillRef>
    <cs:effectRef idx="0"/>
    <cs:fontRef idx="minor">
      <a:schemeClr val="dk1"/>
    </cs:fontRef>
    <cs:spPr>
      <a:gradFill>
        <a:gsLst>
          <a:gs pos="0">
            <a:schemeClr val="phClr"/>
          </a:gs>
          <a:gs pos="46000">
            <a:schemeClr val="phClr"/>
          </a:gs>
          <a:gs pos="100000">
            <a:schemeClr val="phClr">
              <a:lumMod val="20000"/>
              <a:lumOff val="80000"/>
              <a:alpha val="0"/>
            </a:schemeClr>
          </a:gs>
        </a:gsLst>
        <a:path path="circle">
          <a:fillToRect l="50000" t="-80000" r="50000" b="180000"/>
        </a:path>
      </a:gradFill>
      <a:ln w="9525" cap="flat" cmpd="sng" algn="ctr">
        <a:solidFill>
          <a:schemeClr val="phClr">
            <a:shade val="95000"/>
          </a:scheme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cap="flat" cmpd="sng" algn="ctr">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0">
              <a:schemeClr val="tx1">
                <a:lumMod val="5000"/>
                <a:lumOff val="95000"/>
              </a:schemeClr>
            </a:gs>
            <a:gs pos="100000">
              <a:schemeClr val="tx1">
                <a:lumMod val="15000"/>
                <a:lumOff val="85000"/>
              </a:schemeClr>
            </a:gs>
          </a:gsLst>
          <a:lin ang="5400000" scaled="0"/>
        </a:gradFill>
        <a:round/>
      </a:ln>
    </cs:spPr>
  </cs:gridlineMajor>
  <cs:gridlineMinor>
    <cs:lnRef idx="0"/>
    <cs:fillRef idx="0"/>
    <cs:effectRef idx="0"/>
    <cs:fontRef idx="minor">
      <a:schemeClr val="dk1"/>
    </cs:fontRef>
    <cs:spPr>
      <a:ln w="9525" cap="flat" cmpd="sng" algn="ctr">
        <a:gradFill>
          <a:gsLst>
            <a:gs pos="0">
              <a:schemeClr val="tx1">
                <a:lumMod val="5000"/>
                <a:lumOff val="95000"/>
              </a:schemeClr>
            </a:gs>
            <a:gs pos="100000">
              <a:schemeClr val="tx1">
                <a:lumMod val="15000"/>
                <a:lumOff val="85000"/>
              </a:schemeClr>
            </a:gs>
          </a:gsLst>
          <a:lin ang="5400000" scaled="0"/>
        </a:gradFill>
        <a:round/>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headEnd type="none" w="sm" len="sm"/>
        <a:tailEnd type="none" w="sm" len="sm"/>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800" b="1" kern="1200" cap="all" spc="5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83.xml><?xml version="1.0" encoding="utf-8"?>
<cs:chartStyle xmlns:cs="http://schemas.microsoft.com/office/drawing/2012/chartStyle" xmlns:a="http://schemas.openxmlformats.org/drawingml/2006/main" id="30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headEnd type="none" w="sm" len="sm"/>
        <a:tailEnd type="none" w="sm" len="sm"/>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bg1"/>
    </cs:fontRef>
    <cs:spPr>
      <a:solidFill>
        <a:schemeClr val="tx1">
          <a:lumMod val="50000"/>
          <a:lumOff val="50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alpha val="70000"/>
        </a:schemeClr>
      </a:solidFill>
    </cs:spPr>
  </cs:dataPoint>
  <cs:dataPoint3D>
    <cs:lnRef idx="0"/>
    <cs:fillRef idx="0">
      <cs:styleClr val="auto"/>
    </cs:fillRef>
    <cs:effectRef idx="0"/>
    <cs:fontRef idx="minor">
      <a:schemeClr val="tx1"/>
    </cs:fontRef>
    <cs:spPr>
      <a:solidFill>
        <a:schemeClr val="phClr">
          <a:alpha val="70000"/>
        </a:schemeClr>
      </a:solidFill>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styleClr val="auto"/>
    </cs:lnRef>
    <cs:fillRef idx="0">
      <cs:styleClr val="auto"/>
    </cs:fillRef>
    <cs:effectRef idx="0"/>
    <cs:fontRef idx="minor">
      <a:schemeClr val="dk1"/>
    </cs:fontRef>
    <cs:spPr>
      <a:gradFill>
        <a:gsLst>
          <a:gs pos="0">
            <a:schemeClr val="phClr"/>
          </a:gs>
          <a:gs pos="46000">
            <a:schemeClr val="phClr"/>
          </a:gs>
          <a:gs pos="100000">
            <a:schemeClr val="phClr">
              <a:lumMod val="20000"/>
              <a:lumOff val="80000"/>
              <a:alpha val="0"/>
            </a:schemeClr>
          </a:gs>
        </a:gsLst>
        <a:path path="circle">
          <a:fillToRect l="50000" t="-80000" r="50000" b="180000"/>
        </a:path>
      </a:gradFill>
      <a:ln w="9525" cap="flat" cmpd="sng" algn="ctr">
        <a:solidFill>
          <a:schemeClr val="phClr">
            <a:shade val="95000"/>
          </a:scheme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cap="flat" cmpd="sng" algn="ctr">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0">
              <a:schemeClr val="tx1">
                <a:lumMod val="5000"/>
                <a:lumOff val="95000"/>
              </a:schemeClr>
            </a:gs>
            <a:gs pos="100000">
              <a:schemeClr val="tx1">
                <a:lumMod val="15000"/>
                <a:lumOff val="85000"/>
              </a:schemeClr>
            </a:gs>
          </a:gsLst>
          <a:lin ang="5400000" scaled="0"/>
        </a:gradFill>
        <a:round/>
      </a:ln>
    </cs:spPr>
  </cs:gridlineMajor>
  <cs:gridlineMinor>
    <cs:lnRef idx="0"/>
    <cs:fillRef idx="0"/>
    <cs:effectRef idx="0"/>
    <cs:fontRef idx="minor">
      <a:schemeClr val="dk1"/>
    </cs:fontRef>
    <cs:spPr>
      <a:ln w="9525" cap="flat" cmpd="sng" algn="ctr">
        <a:gradFill>
          <a:gsLst>
            <a:gs pos="0">
              <a:schemeClr val="tx1">
                <a:lumMod val="5000"/>
                <a:lumOff val="95000"/>
              </a:schemeClr>
            </a:gs>
            <a:gs pos="100000">
              <a:schemeClr val="tx1">
                <a:lumMod val="15000"/>
                <a:lumOff val="85000"/>
              </a:schemeClr>
            </a:gs>
          </a:gsLst>
          <a:lin ang="5400000" scaled="0"/>
        </a:gradFill>
        <a:round/>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headEnd type="none" w="sm" len="sm"/>
        <a:tailEnd type="none" w="sm" len="sm"/>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800" b="1" kern="1200" cap="all" spc="5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84.xml><?xml version="1.0" encoding="utf-8"?>
<cs:chartStyle xmlns:cs="http://schemas.microsoft.com/office/drawing/2012/chartStyle" xmlns:a="http://schemas.openxmlformats.org/drawingml/2006/main" id="30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headEnd type="none" w="sm" len="sm"/>
        <a:tailEnd type="none" w="sm" len="sm"/>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bg1"/>
    </cs:fontRef>
    <cs:spPr>
      <a:solidFill>
        <a:schemeClr val="tx1">
          <a:lumMod val="50000"/>
          <a:lumOff val="50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alpha val="70000"/>
        </a:schemeClr>
      </a:solidFill>
    </cs:spPr>
  </cs:dataPoint>
  <cs:dataPoint3D>
    <cs:lnRef idx="0"/>
    <cs:fillRef idx="0">
      <cs:styleClr val="auto"/>
    </cs:fillRef>
    <cs:effectRef idx="0"/>
    <cs:fontRef idx="minor">
      <a:schemeClr val="tx1"/>
    </cs:fontRef>
    <cs:spPr>
      <a:solidFill>
        <a:schemeClr val="phClr">
          <a:alpha val="70000"/>
        </a:schemeClr>
      </a:solidFill>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styleClr val="auto"/>
    </cs:lnRef>
    <cs:fillRef idx="0">
      <cs:styleClr val="auto"/>
    </cs:fillRef>
    <cs:effectRef idx="0"/>
    <cs:fontRef idx="minor">
      <a:schemeClr val="dk1"/>
    </cs:fontRef>
    <cs:spPr>
      <a:gradFill>
        <a:gsLst>
          <a:gs pos="0">
            <a:schemeClr val="phClr"/>
          </a:gs>
          <a:gs pos="46000">
            <a:schemeClr val="phClr"/>
          </a:gs>
          <a:gs pos="100000">
            <a:schemeClr val="phClr">
              <a:lumMod val="20000"/>
              <a:lumOff val="80000"/>
              <a:alpha val="0"/>
            </a:schemeClr>
          </a:gs>
        </a:gsLst>
        <a:path path="circle">
          <a:fillToRect l="50000" t="-80000" r="50000" b="180000"/>
        </a:path>
      </a:gradFill>
      <a:ln w="9525" cap="flat" cmpd="sng" algn="ctr">
        <a:solidFill>
          <a:schemeClr val="phClr">
            <a:shade val="95000"/>
          </a:scheme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cap="flat" cmpd="sng" algn="ctr">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0">
              <a:schemeClr val="tx1">
                <a:lumMod val="5000"/>
                <a:lumOff val="95000"/>
              </a:schemeClr>
            </a:gs>
            <a:gs pos="100000">
              <a:schemeClr val="tx1">
                <a:lumMod val="15000"/>
                <a:lumOff val="85000"/>
              </a:schemeClr>
            </a:gs>
          </a:gsLst>
          <a:lin ang="5400000" scaled="0"/>
        </a:gradFill>
        <a:round/>
      </a:ln>
    </cs:spPr>
  </cs:gridlineMajor>
  <cs:gridlineMinor>
    <cs:lnRef idx="0"/>
    <cs:fillRef idx="0"/>
    <cs:effectRef idx="0"/>
    <cs:fontRef idx="minor">
      <a:schemeClr val="dk1"/>
    </cs:fontRef>
    <cs:spPr>
      <a:ln w="9525" cap="flat" cmpd="sng" algn="ctr">
        <a:gradFill>
          <a:gsLst>
            <a:gs pos="0">
              <a:schemeClr val="tx1">
                <a:lumMod val="5000"/>
                <a:lumOff val="95000"/>
              </a:schemeClr>
            </a:gs>
            <a:gs pos="100000">
              <a:schemeClr val="tx1">
                <a:lumMod val="15000"/>
                <a:lumOff val="85000"/>
              </a:schemeClr>
            </a:gs>
          </a:gsLst>
          <a:lin ang="5400000" scaled="0"/>
        </a:gradFill>
        <a:round/>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headEnd type="none" w="sm" len="sm"/>
        <a:tailEnd type="none" w="sm" len="sm"/>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800" b="1" kern="1200" cap="all" spc="5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85.xml><?xml version="1.0" encoding="utf-8"?>
<cs:chartStyle xmlns:cs="http://schemas.microsoft.com/office/drawing/2012/chartStyle" xmlns:a="http://schemas.openxmlformats.org/drawingml/2006/main" id="30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headEnd type="none" w="sm" len="sm"/>
        <a:tailEnd type="none" w="sm" len="sm"/>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bg1"/>
    </cs:fontRef>
    <cs:spPr>
      <a:solidFill>
        <a:schemeClr val="tx1">
          <a:lumMod val="50000"/>
          <a:lumOff val="50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alpha val="70000"/>
        </a:schemeClr>
      </a:solidFill>
    </cs:spPr>
  </cs:dataPoint>
  <cs:dataPoint3D>
    <cs:lnRef idx="0"/>
    <cs:fillRef idx="0">
      <cs:styleClr val="auto"/>
    </cs:fillRef>
    <cs:effectRef idx="0"/>
    <cs:fontRef idx="minor">
      <a:schemeClr val="tx1"/>
    </cs:fontRef>
    <cs:spPr>
      <a:solidFill>
        <a:schemeClr val="phClr">
          <a:alpha val="70000"/>
        </a:schemeClr>
      </a:solidFill>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styleClr val="auto"/>
    </cs:lnRef>
    <cs:fillRef idx="0">
      <cs:styleClr val="auto"/>
    </cs:fillRef>
    <cs:effectRef idx="0"/>
    <cs:fontRef idx="minor">
      <a:schemeClr val="dk1"/>
    </cs:fontRef>
    <cs:spPr>
      <a:gradFill>
        <a:gsLst>
          <a:gs pos="0">
            <a:schemeClr val="phClr"/>
          </a:gs>
          <a:gs pos="46000">
            <a:schemeClr val="phClr"/>
          </a:gs>
          <a:gs pos="100000">
            <a:schemeClr val="phClr">
              <a:lumMod val="20000"/>
              <a:lumOff val="80000"/>
              <a:alpha val="0"/>
            </a:schemeClr>
          </a:gs>
        </a:gsLst>
        <a:path path="circle">
          <a:fillToRect l="50000" t="-80000" r="50000" b="180000"/>
        </a:path>
      </a:gradFill>
      <a:ln w="9525" cap="flat" cmpd="sng" algn="ctr">
        <a:solidFill>
          <a:schemeClr val="phClr">
            <a:shade val="95000"/>
          </a:scheme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cap="flat" cmpd="sng" algn="ctr">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0">
              <a:schemeClr val="tx1">
                <a:lumMod val="5000"/>
                <a:lumOff val="95000"/>
              </a:schemeClr>
            </a:gs>
            <a:gs pos="100000">
              <a:schemeClr val="tx1">
                <a:lumMod val="15000"/>
                <a:lumOff val="85000"/>
              </a:schemeClr>
            </a:gs>
          </a:gsLst>
          <a:lin ang="5400000" scaled="0"/>
        </a:gradFill>
        <a:round/>
      </a:ln>
    </cs:spPr>
  </cs:gridlineMajor>
  <cs:gridlineMinor>
    <cs:lnRef idx="0"/>
    <cs:fillRef idx="0"/>
    <cs:effectRef idx="0"/>
    <cs:fontRef idx="minor">
      <a:schemeClr val="dk1"/>
    </cs:fontRef>
    <cs:spPr>
      <a:ln w="9525" cap="flat" cmpd="sng" algn="ctr">
        <a:gradFill>
          <a:gsLst>
            <a:gs pos="0">
              <a:schemeClr val="tx1">
                <a:lumMod val="5000"/>
                <a:lumOff val="95000"/>
              </a:schemeClr>
            </a:gs>
            <a:gs pos="100000">
              <a:schemeClr val="tx1">
                <a:lumMod val="15000"/>
                <a:lumOff val="85000"/>
              </a:schemeClr>
            </a:gs>
          </a:gsLst>
          <a:lin ang="5400000" scaled="0"/>
        </a:gradFill>
        <a:round/>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headEnd type="none" w="sm" len="sm"/>
        <a:tailEnd type="none" w="sm" len="sm"/>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800" b="1" kern="1200" cap="all" spc="5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86.xml><?xml version="1.0" encoding="utf-8"?>
<cs:chartStyle xmlns:cs="http://schemas.microsoft.com/office/drawing/2012/chartStyle" xmlns:a="http://schemas.openxmlformats.org/drawingml/2006/main" id="30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headEnd type="none" w="sm" len="sm"/>
        <a:tailEnd type="none" w="sm" len="sm"/>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bg1"/>
    </cs:fontRef>
    <cs:spPr>
      <a:solidFill>
        <a:schemeClr val="tx1">
          <a:lumMod val="50000"/>
          <a:lumOff val="50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alpha val="70000"/>
        </a:schemeClr>
      </a:solidFill>
    </cs:spPr>
  </cs:dataPoint>
  <cs:dataPoint3D>
    <cs:lnRef idx="0"/>
    <cs:fillRef idx="0">
      <cs:styleClr val="auto"/>
    </cs:fillRef>
    <cs:effectRef idx="0"/>
    <cs:fontRef idx="minor">
      <a:schemeClr val="tx1"/>
    </cs:fontRef>
    <cs:spPr>
      <a:solidFill>
        <a:schemeClr val="phClr">
          <a:alpha val="70000"/>
        </a:schemeClr>
      </a:solidFill>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styleClr val="auto"/>
    </cs:lnRef>
    <cs:fillRef idx="0">
      <cs:styleClr val="auto"/>
    </cs:fillRef>
    <cs:effectRef idx="0"/>
    <cs:fontRef idx="minor">
      <a:schemeClr val="dk1"/>
    </cs:fontRef>
    <cs:spPr>
      <a:gradFill>
        <a:gsLst>
          <a:gs pos="0">
            <a:schemeClr val="phClr"/>
          </a:gs>
          <a:gs pos="46000">
            <a:schemeClr val="phClr"/>
          </a:gs>
          <a:gs pos="100000">
            <a:schemeClr val="phClr">
              <a:lumMod val="20000"/>
              <a:lumOff val="80000"/>
              <a:alpha val="0"/>
            </a:schemeClr>
          </a:gs>
        </a:gsLst>
        <a:path path="circle">
          <a:fillToRect l="50000" t="-80000" r="50000" b="180000"/>
        </a:path>
      </a:gradFill>
      <a:ln w="9525" cap="flat" cmpd="sng" algn="ctr">
        <a:solidFill>
          <a:schemeClr val="phClr">
            <a:shade val="95000"/>
          </a:scheme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cap="flat" cmpd="sng" algn="ctr">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0">
              <a:schemeClr val="tx1">
                <a:lumMod val="5000"/>
                <a:lumOff val="95000"/>
              </a:schemeClr>
            </a:gs>
            <a:gs pos="100000">
              <a:schemeClr val="tx1">
                <a:lumMod val="15000"/>
                <a:lumOff val="85000"/>
              </a:schemeClr>
            </a:gs>
          </a:gsLst>
          <a:lin ang="5400000" scaled="0"/>
        </a:gradFill>
        <a:round/>
      </a:ln>
    </cs:spPr>
  </cs:gridlineMajor>
  <cs:gridlineMinor>
    <cs:lnRef idx="0"/>
    <cs:fillRef idx="0"/>
    <cs:effectRef idx="0"/>
    <cs:fontRef idx="minor">
      <a:schemeClr val="dk1"/>
    </cs:fontRef>
    <cs:spPr>
      <a:ln w="9525" cap="flat" cmpd="sng" algn="ctr">
        <a:gradFill>
          <a:gsLst>
            <a:gs pos="0">
              <a:schemeClr val="tx1">
                <a:lumMod val="5000"/>
                <a:lumOff val="95000"/>
              </a:schemeClr>
            </a:gs>
            <a:gs pos="100000">
              <a:schemeClr val="tx1">
                <a:lumMod val="15000"/>
                <a:lumOff val="85000"/>
              </a:schemeClr>
            </a:gs>
          </a:gsLst>
          <a:lin ang="5400000" scaled="0"/>
        </a:gradFill>
        <a:round/>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headEnd type="none" w="sm" len="sm"/>
        <a:tailEnd type="none" w="sm" len="sm"/>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800" b="1" kern="1200" cap="all" spc="5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87.xml><?xml version="1.0" encoding="utf-8"?>
<cs:chartStyle xmlns:cs="http://schemas.microsoft.com/office/drawing/2012/chartStyle" xmlns:a="http://schemas.openxmlformats.org/drawingml/2006/main" id="30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headEnd type="none" w="sm" len="sm"/>
        <a:tailEnd type="none" w="sm" len="sm"/>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bg1"/>
    </cs:fontRef>
    <cs:spPr>
      <a:solidFill>
        <a:schemeClr val="tx1">
          <a:lumMod val="50000"/>
          <a:lumOff val="50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alpha val="70000"/>
        </a:schemeClr>
      </a:solidFill>
    </cs:spPr>
  </cs:dataPoint>
  <cs:dataPoint3D>
    <cs:lnRef idx="0"/>
    <cs:fillRef idx="0">
      <cs:styleClr val="auto"/>
    </cs:fillRef>
    <cs:effectRef idx="0"/>
    <cs:fontRef idx="minor">
      <a:schemeClr val="tx1"/>
    </cs:fontRef>
    <cs:spPr>
      <a:solidFill>
        <a:schemeClr val="phClr">
          <a:alpha val="70000"/>
        </a:schemeClr>
      </a:solidFill>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styleClr val="auto"/>
    </cs:lnRef>
    <cs:fillRef idx="0">
      <cs:styleClr val="auto"/>
    </cs:fillRef>
    <cs:effectRef idx="0"/>
    <cs:fontRef idx="minor">
      <a:schemeClr val="dk1"/>
    </cs:fontRef>
    <cs:spPr>
      <a:gradFill>
        <a:gsLst>
          <a:gs pos="0">
            <a:schemeClr val="phClr"/>
          </a:gs>
          <a:gs pos="46000">
            <a:schemeClr val="phClr"/>
          </a:gs>
          <a:gs pos="100000">
            <a:schemeClr val="phClr">
              <a:lumMod val="20000"/>
              <a:lumOff val="80000"/>
              <a:alpha val="0"/>
            </a:schemeClr>
          </a:gs>
        </a:gsLst>
        <a:path path="circle">
          <a:fillToRect l="50000" t="-80000" r="50000" b="180000"/>
        </a:path>
      </a:gradFill>
      <a:ln w="9525" cap="flat" cmpd="sng" algn="ctr">
        <a:solidFill>
          <a:schemeClr val="phClr">
            <a:shade val="95000"/>
          </a:scheme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cap="flat" cmpd="sng" algn="ctr">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0">
              <a:schemeClr val="tx1">
                <a:lumMod val="5000"/>
                <a:lumOff val="95000"/>
              </a:schemeClr>
            </a:gs>
            <a:gs pos="100000">
              <a:schemeClr val="tx1">
                <a:lumMod val="15000"/>
                <a:lumOff val="85000"/>
              </a:schemeClr>
            </a:gs>
          </a:gsLst>
          <a:lin ang="5400000" scaled="0"/>
        </a:gradFill>
        <a:round/>
      </a:ln>
    </cs:spPr>
  </cs:gridlineMajor>
  <cs:gridlineMinor>
    <cs:lnRef idx="0"/>
    <cs:fillRef idx="0"/>
    <cs:effectRef idx="0"/>
    <cs:fontRef idx="minor">
      <a:schemeClr val="dk1"/>
    </cs:fontRef>
    <cs:spPr>
      <a:ln w="9525" cap="flat" cmpd="sng" algn="ctr">
        <a:gradFill>
          <a:gsLst>
            <a:gs pos="0">
              <a:schemeClr val="tx1">
                <a:lumMod val="5000"/>
                <a:lumOff val="95000"/>
              </a:schemeClr>
            </a:gs>
            <a:gs pos="100000">
              <a:schemeClr val="tx1">
                <a:lumMod val="15000"/>
                <a:lumOff val="85000"/>
              </a:schemeClr>
            </a:gs>
          </a:gsLst>
          <a:lin ang="5400000" scaled="0"/>
        </a:gradFill>
        <a:round/>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headEnd type="none" w="sm" len="sm"/>
        <a:tailEnd type="none" w="sm" len="sm"/>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800" b="1" kern="1200" cap="all" spc="5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88.xml><?xml version="1.0" encoding="utf-8"?>
<cs:chartStyle xmlns:cs="http://schemas.microsoft.com/office/drawing/2012/chartStyle" xmlns:a="http://schemas.openxmlformats.org/drawingml/2006/main" id="30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headEnd type="none" w="sm" len="sm"/>
        <a:tailEnd type="none" w="sm" len="sm"/>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bg1"/>
    </cs:fontRef>
    <cs:spPr>
      <a:solidFill>
        <a:schemeClr val="tx1">
          <a:lumMod val="50000"/>
          <a:lumOff val="50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alpha val="70000"/>
        </a:schemeClr>
      </a:solidFill>
    </cs:spPr>
  </cs:dataPoint>
  <cs:dataPoint3D>
    <cs:lnRef idx="0"/>
    <cs:fillRef idx="0">
      <cs:styleClr val="auto"/>
    </cs:fillRef>
    <cs:effectRef idx="0"/>
    <cs:fontRef idx="minor">
      <a:schemeClr val="tx1"/>
    </cs:fontRef>
    <cs:spPr>
      <a:solidFill>
        <a:schemeClr val="phClr">
          <a:alpha val="70000"/>
        </a:schemeClr>
      </a:solidFill>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styleClr val="auto"/>
    </cs:lnRef>
    <cs:fillRef idx="0">
      <cs:styleClr val="auto"/>
    </cs:fillRef>
    <cs:effectRef idx="0"/>
    <cs:fontRef idx="minor">
      <a:schemeClr val="dk1"/>
    </cs:fontRef>
    <cs:spPr>
      <a:gradFill>
        <a:gsLst>
          <a:gs pos="0">
            <a:schemeClr val="phClr"/>
          </a:gs>
          <a:gs pos="46000">
            <a:schemeClr val="phClr"/>
          </a:gs>
          <a:gs pos="100000">
            <a:schemeClr val="phClr">
              <a:lumMod val="20000"/>
              <a:lumOff val="80000"/>
              <a:alpha val="0"/>
            </a:schemeClr>
          </a:gs>
        </a:gsLst>
        <a:path path="circle">
          <a:fillToRect l="50000" t="-80000" r="50000" b="180000"/>
        </a:path>
      </a:gradFill>
      <a:ln w="9525" cap="flat" cmpd="sng" algn="ctr">
        <a:solidFill>
          <a:schemeClr val="phClr">
            <a:shade val="95000"/>
          </a:scheme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cap="flat" cmpd="sng" algn="ctr">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0">
              <a:schemeClr val="tx1">
                <a:lumMod val="5000"/>
                <a:lumOff val="95000"/>
              </a:schemeClr>
            </a:gs>
            <a:gs pos="100000">
              <a:schemeClr val="tx1">
                <a:lumMod val="15000"/>
                <a:lumOff val="85000"/>
              </a:schemeClr>
            </a:gs>
          </a:gsLst>
          <a:lin ang="5400000" scaled="0"/>
        </a:gradFill>
        <a:round/>
      </a:ln>
    </cs:spPr>
  </cs:gridlineMajor>
  <cs:gridlineMinor>
    <cs:lnRef idx="0"/>
    <cs:fillRef idx="0"/>
    <cs:effectRef idx="0"/>
    <cs:fontRef idx="minor">
      <a:schemeClr val="dk1"/>
    </cs:fontRef>
    <cs:spPr>
      <a:ln w="9525" cap="flat" cmpd="sng" algn="ctr">
        <a:gradFill>
          <a:gsLst>
            <a:gs pos="0">
              <a:schemeClr val="tx1">
                <a:lumMod val="5000"/>
                <a:lumOff val="95000"/>
              </a:schemeClr>
            </a:gs>
            <a:gs pos="100000">
              <a:schemeClr val="tx1">
                <a:lumMod val="15000"/>
                <a:lumOff val="85000"/>
              </a:schemeClr>
            </a:gs>
          </a:gsLst>
          <a:lin ang="5400000" scaled="0"/>
        </a:gradFill>
        <a:round/>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headEnd type="none" w="sm" len="sm"/>
        <a:tailEnd type="none" w="sm" len="sm"/>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800" b="1" kern="1200" cap="all" spc="5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89.xml><?xml version="1.0" encoding="utf-8"?>
<cs:chartStyle xmlns:cs="http://schemas.microsoft.com/office/drawing/2012/chartStyle" xmlns:a="http://schemas.openxmlformats.org/drawingml/2006/main" id="30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headEnd type="none" w="sm" len="sm"/>
        <a:tailEnd type="none" w="sm" len="sm"/>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bg1"/>
    </cs:fontRef>
    <cs:spPr>
      <a:solidFill>
        <a:schemeClr val="tx1">
          <a:lumMod val="50000"/>
          <a:lumOff val="50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alpha val="70000"/>
        </a:schemeClr>
      </a:solidFill>
    </cs:spPr>
  </cs:dataPoint>
  <cs:dataPoint3D>
    <cs:lnRef idx="0"/>
    <cs:fillRef idx="0">
      <cs:styleClr val="auto"/>
    </cs:fillRef>
    <cs:effectRef idx="0"/>
    <cs:fontRef idx="minor">
      <a:schemeClr val="tx1"/>
    </cs:fontRef>
    <cs:spPr>
      <a:solidFill>
        <a:schemeClr val="phClr">
          <a:alpha val="70000"/>
        </a:schemeClr>
      </a:solidFill>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styleClr val="auto"/>
    </cs:lnRef>
    <cs:fillRef idx="0">
      <cs:styleClr val="auto"/>
    </cs:fillRef>
    <cs:effectRef idx="0"/>
    <cs:fontRef idx="minor">
      <a:schemeClr val="dk1"/>
    </cs:fontRef>
    <cs:spPr>
      <a:gradFill>
        <a:gsLst>
          <a:gs pos="0">
            <a:schemeClr val="phClr"/>
          </a:gs>
          <a:gs pos="46000">
            <a:schemeClr val="phClr"/>
          </a:gs>
          <a:gs pos="100000">
            <a:schemeClr val="phClr">
              <a:lumMod val="20000"/>
              <a:lumOff val="80000"/>
              <a:alpha val="0"/>
            </a:schemeClr>
          </a:gs>
        </a:gsLst>
        <a:path path="circle">
          <a:fillToRect l="50000" t="-80000" r="50000" b="180000"/>
        </a:path>
      </a:gradFill>
      <a:ln w="9525" cap="flat" cmpd="sng" algn="ctr">
        <a:solidFill>
          <a:schemeClr val="phClr">
            <a:shade val="95000"/>
          </a:scheme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cap="flat" cmpd="sng" algn="ctr">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0">
              <a:schemeClr val="tx1">
                <a:lumMod val="5000"/>
                <a:lumOff val="95000"/>
              </a:schemeClr>
            </a:gs>
            <a:gs pos="100000">
              <a:schemeClr val="tx1">
                <a:lumMod val="15000"/>
                <a:lumOff val="85000"/>
              </a:schemeClr>
            </a:gs>
          </a:gsLst>
          <a:lin ang="5400000" scaled="0"/>
        </a:gradFill>
        <a:round/>
      </a:ln>
    </cs:spPr>
  </cs:gridlineMajor>
  <cs:gridlineMinor>
    <cs:lnRef idx="0"/>
    <cs:fillRef idx="0"/>
    <cs:effectRef idx="0"/>
    <cs:fontRef idx="minor">
      <a:schemeClr val="dk1"/>
    </cs:fontRef>
    <cs:spPr>
      <a:ln w="9525" cap="flat" cmpd="sng" algn="ctr">
        <a:gradFill>
          <a:gsLst>
            <a:gs pos="0">
              <a:schemeClr val="tx1">
                <a:lumMod val="5000"/>
                <a:lumOff val="95000"/>
              </a:schemeClr>
            </a:gs>
            <a:gs pos="100000">
              <a:schemeClr val="tx1">
                <a:lumMod val="15000"/>
                <a:lumOff val="85000"/>
              </a:schemeClr>
            </a:gs>
          </a:gsLst>
          <a:lin ang="5400000" scaled="0"/>
        </a:gradFill>
        <a:round/>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headEnd type="none" w="sm" len="sm"/>
        <a:tailEnd type="none" w="sm" len="sm"/>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800" b="1" kern="1200" cap="all" spc="5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0.xml><?xml version="1.0" encoding="utf-8"?>
<cs:chartStyle xmlns:cs="http://schemas.microsoft.com/office/drawing/2012/chartStyle" xmlns:a="http://schemas.openxmlformats.org/drawingml/2006/main" id="30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headEnd type="none" w="sm" len="sm"/>
        <a:tailEnd type="none" w="sm" len="sm"/>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bg1"/>
    </cs:fontRef>
    <cs:spPr>
      <a:solidFill>
        <a:schemeClr val="tx1">
          <a:lumMod val="50000"/>
          <a:lumOff val="50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alpha val="70000"/>
        </a:schemeClr>
      </a:solidFill>
    </cs:spPr>
  </cs:dataPoint>
  <cs:dataPoint3D>
    <cs:lnRef idx="0"/>
    <cs:fillRef idx="0">
      <cs:styleClr val="auto"/>
    </cs:fillRef>
    <cs:effectRef idx="0"/>
    <cs:fontRef idx="minor">
      <a:schemeClr val="tx1"/>
    </cs:fontRef>
    <cs:spPr>
      <a:solidFill>
        <a:schemeClr val="phClr">
          <a:alpha val="70000"/>
        </a:schemeClr>
      </a:solidFill>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styleClr val="auto"/>
    </cs:lnRef>
    <cs:fillRef idx="0">
      <cs:styleClr val="auto"/>
    </cs:fillRef>
    <cs:effectRef idx="0"/>
    <cs:fontRef idx="minor">
      <a:schemeClr val="dk1"/>
    </cs:fontRef>
    <cs:spPr>
      <a:gradFill>
        <a:gsLst>
          <a:gs pos="0">
            <a:schemeClr val="phClr"/>
          </a:gs>
          <a:gs pos="46000">
            <a:schemeClr val="phClr"/>
          </a:gs>
          <a:gs pos="100000">
            <a:schemeClr val="phClr">
              <a:lumMod val="20000"/>
              <a:lumOff val="80000"/>
              <a:alpha val="0"/>
            </a:schemeClr>
          </a:gs>
        </a:gsLst>
        <a:path path="circle">
          <a:fillToRect l="50000" t="-80000" r="50000" b="180000"/>
        </a:path>
      </a:gradFill>
      <a:ln w="9525" cap="flat" cmpd="sng" algn="ctr">
        <a:solidFill>
          <a:schemeClr val="phClr">
            <a:shade val="95000"/>
          </a:scheme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cap="flat" cmpd="sng" algn="ctr">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0">
              <a:schemeClr val="tx1">
                <a:lumMod val="5000"/>
                <a:lumOff val="95000"/>
              </a:schemeClr>
            </a:gs>
            <a:gs pos="100000">
              <a:schemeClr val="tx1">
                <a:lumMod val="15000"/>
                <a:lumOff val="85000"/>
              </a:schemeClr>
            </a:gs>
          </a:gsLst>
          <a:lin ang="5400000" scaled="0"/>
        </a:gradFill>
        <a:round/>
      </a:ln>
    </cs:spPr>
  </cs:gridlineMajor>
  <cs:gridlineMinor>
    <cs:lnRef idx="0"/>
    <cs:fillRef idx="0"/>
    <cs:effectRef idx="0"/>
    <cs:fontRef idx="minor">
      <a:schemeClr val="dk1"/>
    </cs:fontRef>
    <cs:spPr>
      <a:ln w="9525" cap="flat" cmpd="sng" algn="ctr">
        <a:gradFill>
          <a:gsLst>
            <a:gs pos="0">
              <a:schemeClr val="tx1">
                <a:lumMod val="5000"/>
                <a:lumOff val="95000"/>
              </a:schemeClr>
            </a:gs>
            <a:gs pos="100000">
              <a:schemeClr val="tx1">
                <a:lumMod val="15000"/>
                <a:lumOff val="85000"/>
              </a:schemeClr>
            </a:gs>
          </a:gsLst>
          <a:lin ang="5400000" scaled="0"/>
        </a:gradFill>
        <a:round/>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headEnd type="none" w="sm" len="sm"/>
        <a:tailEnd type="none" w="sm" len="sm"/>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800" b="1" kern="1200" cap="all" spc="5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9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hyperlink" Target="#'Resultats individuals'!A1"/><Relationship Id="rId2" Type="http://schemas.openxmlformats.org/officeDocument/2006/relationships/hyperlink" Target="#'Introducci&#243; dades Grals'!A1"/><Relationship Id="rId1" Type="http://schemas.openxmlformats.org/officeDocument/2006/relationships/image" Target="../media/image2.jpeg"/><Relationship Id="rId4" Type="http://schemas.openxmlformats.org/officeDocument/2006/relationships/hyperlink" Target="#'Introducci&#243; de dades'!A1"/></Relationships>
</file>

<file path=xl/drawings/_rels/drawing2.xml.rels><?xml version="1.0" encoding="UTF-8" standalone="yes"?>
<Relationships xmlns="http://schemas.openxmlformats.org/package/2006/relationships"><Relationship Id="rId3" Type="http://schemas.openxmlformats.org/officeDocument/2006/relationships/hyperlink" Target="#'Resultats individuals'!A1"/><Relationship Id="rId2" Type="http://schemas.openxmlformats.org/officeDocument/2006/relationships/hyperlink" Target="#'Introducci&#243; de dades'!A1"/><Relationship Id="rId1" Type="http://schemas.openxmlformats.org/officeDocument/2006/relationships/hyperlink" Target="#'Introducci&#243; dades Grals'!A1"/></Relationships>
</file>

<file path=xl/drawings/_rels/drawing3.xml.rels><?xml version="1.0" encoding="UTF-8" standalone="yes"?>
<Relationships xmlns="http://schemas.openxmlformats.org/package/2006/relationships"><Relationship Id="rId3" Type="http://schemas.openxmlformats.org/officeDocument/2006/relationships/hyperlink" Target="#'Resultats individuals'!A1"/><Relationship Id="rId2" Type="http://schemas.openxmlformats.org/officeDocument/2006/relationships/hyperlink" Target="#'Introducci&#243; dades'!A1"/><Relationship Id="rId1" Type="http://schemas.openxmlformats.org/officeDocument/2006/relationships/hyperlink" Target="#'Resultats econ&#242;mics'!A1"/><Relationship Id="rId4" Type="http://schemas.openxmlformats.org/officeDocument/2006/relationships/hyperlink" Target="#'Resultats comparatius'!A1"/></Relationships>
</file>

<file path=xl/drawings/_rels/drawing4.xml.rels><?xml version="1.0" encoding="UTF-8" standalone="yes"?>
<Relationships xmlns="http://schemas.openxmlformats.org/package/2006/relationships"><Relationship Id="rId13" Type="http://schemas.openxmlformats.org/officeDocument/2006/relationships/chart" Target="../charts/chart13.xml"/><Relationship Id="rId18" Type="http://schemas.openxmlformats.org/officeDocument/2006/relationships/chart" Target="../charts/chart18.xml"/><Relationship Id="rId26" Type="http://schemas.openxmlformats.org/officeDocument/2006/relationships/chart" Target="../charts/chart26.xml"/><Relationship Id="rId39" Type="http://schemas.openxmlformats.org/officeDocument/2006/relationships/chart" Target="../charts/chart39.xml"/><Relationship Id="rId21" Type="http://schemas.openxmlformats.org/officeDocument/2006/relationships/chart" Target="../charts/chart21.xml"/><Relationship Id="rId34" Type="http://schemas.openxmlformats.org/officeDocument/2006/relationships/chart" Target="../charts/chart34.xml"/><Relationship Id="rId42" Type="http://schemas.openxmlformats.org/officeDocument/2006/relationships/chart" Target="../charts/chart42.xml"/><Relationship Id="rId47" Type="http://schemas.openxmlformats.org/officeDocument/2006/relationships/chart" Target="../charts/chart47.xml"/><Relationship Id="rId50" Type="http://schemas.openxmlformats.org/officeDocument/2006/relationships/chart" Target="../charts/chart50.xml"/><Relationship Id="rId55" Type="http://schemas.openxmlformats.org/officeDocument/2006/relationships/chart" Target="../charts/chart55.xml"/><Relationship Id="rId63" Type="http://schemas.openxmlformats.org/officeDocument/2006/relationships/chart" Target="../charts/chart63.xml"/><Relationship Id="rId68" Type="http://schemas.openxmlformats.org/officeDocument/2006/relationships/chart" Target="../charts/chart68.xml"/><Relationship Id="rId7" Type="http://schemas.openxmlformats.org/officeDocument/2006/relationships/chart" Target="../charts/chart7.xml"/><Relationship Id="rId71" Type="http://schemas.openxmlformats.org/officeDocument/2006/relationships/chart" Target="../charts/chart71.xml"/><Relationship Id="rId2" Type="http://schemas.openxmlformats.org/officeDocument/2006/relationships/chart" Target="../charts/chart2.xml"/><Relationship Id="rId16" Type="http://schemas.openxmlformats.org/officeDocument/2006/relationships/chart" Target="../charts/chart16.xml"/><Relationship Id="rId29" Type="http://schemas.openxmlformats.org/officeDocument/2006/relationships/chart" Target="../charts/chart29.xml"/><Relationship Id="rId11" Type="http://schemas.openxmlformats.org/officeDocument/2006/relationships/chart" Target="../charts/chart11.xml"/><Relationship Id="rId24" Type="http://schemas.openxmlformats.org/officeDocument/2006/relationships/chart" Target="../charts/chart24.xml"/><Relationship Id="rId32" Type="http://schemas.openxmlformats.org/officeDocument/2006/relationships/chart" Target="../charts/chart32.xml"/><Relationship Id="rId37" Type="http://schemas.openxmlformats.org/officeDocument/2006/relationships/chart" Target="../charts/chart37.xml"/><Relationship Id="rId40" Type="http://schemas.openxmlformats.org/officeDocument/2006/relationships/chart" Target="../charts/chart40.xml"/><Relationship Id="rId45" Type="http://schemas.openxmlformats.org/officeDocument/2006/relationships/chart" Target="../charts/chart45.xml"/><Relationship Id="rId53" Type="http://schemas.openxmlformats.org/officeDocument/2006/relationships/chart" Target="../charts/chart53.xml"/><Relationship Id="rId58" Type="http://schemas.openxmlformats.org/officeDocument/2006/relationships/chart" Target="../charts/chart58.xml"/><Relationship Id="rId66" Type="http://schemas.openxmlformats.org/officeDocument/2006/relationships/chart" Target="../charts/chart66.xml"/><Relationship Id="rId74" Type="http://schemas.openxmlformats.org/officeDocument/2006/relationships/chart" Target="../charts/chart74.xml"/><Relationship Id="rId5" Type="http://schemas.openxmlformats.org/officeDocument/2006/relationships/chart" Target="../charts/chart5.xml"/><Relationship Id="rId15" Type="http://schemas.openxmlformats.org/officeDocument/2006/relationships/chart" Target="../charts/chart15.xml"/><Relationship Id="rId23" Type="http://schemas.openxmlformats.org/officeDocument/2006/relationships/chart" Target="../charts/chart23.xml"/><Relationship Id="rId28" Type="http://schemas.openxmlformats.org/officeDocument/2006/relationships/chart" Target="../charts/chart28.xml"/><Relationship Id="rId36" Type="http://schemas.openxmlformats.org/officeDocument/2006/relationships/chart" Target="../charts/chart36.xml"/><Relationship Id="rId49" Type="http://schemas.openxmlformats.org/officeDocument/2006/relationships/chart" Target="../charts/chart49.xml"/><Relationship Id="rId57" Type="http://schemas.openxmlformats.org/officeDocument/2006/relationships/chart" Target="../charts/chart57.xml"/><Relationship Id="rId61" Type="http://schemas.openxmlformats.org/officeDocument/2006/relationships/chart" Target="../charts/chart61.xml"/><Relationship Id="rId10" Type="http://schemas.openxmlformats.org/officeDocument/2006/relationships/chart" Target="../charts/chart10.xml"/><Relationship Id="rId19" Type="http://schemas.openxmlformats.org/officeDocument/2006/relationships/chart" Target="../charts/chart19.xml"/><Relationship Id="rId31" Type="http://schemas.openxmlformats.org/officeDocument/2006/relationships/chart" Target="../charts/chart31.xml"/><Relationship Id="rId44" Type="http://schemas.openxmlformats.org/officeDocument/2006/relationships/chart" Target="../charts/chart44.xml"/><Relationship Id="rId52" Type="http://schemas.openxmlformats.org/officeDocument/2006/relationships/chart" Target="../charts/chart52.xml"/><Relationship Id="rId60" Type="http://schemas.openxmlformats.org/officeDocument/2006/relationships/chart" Target="../charts/chart60.xml"/><Relationship Id="rId65" Type="http://schemas.openxmlformats.org/officeDocument/2006/relationships/chart" Target="../charts/chart65.xml"/><Relationship Id="rId73" Type="http://schemas.openxmlformats.org/officeDocument/2006/relationships/chart" Target="../charts/chart73.xml"/><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chart" Target="../charts/chart14.xml"/><Relationship Id="rId22" Type="http://schemas.openxmlformats.org/officeDocument/2006/relationships/chart" Target="../charts/chart22.xml"/><Relationship Id="rId27" Type="http://schemas.openxmlformats.org/officeDocument/2006/relationships/chart" Target="../charts/chart27.xml"/><Relationship Id="rId30" Type="http://schemas.openxmlformats.org/officeDocument/2006/relationships/chart" Target="../charts/chart30.xml"/><Relationship Id="rId35" Type="http://schemas.openxmlformats.org/officeDocument/2006/relationships/chart" Target="../charts/chart35.xml"/><Relationship Id="rId43" Type="http://schemas.openxmlformats.org/officeDocument/2006/relationships/chart" Target="../charts/chart43.xml"/><Relationship Id="rId48" Type="http://schemas.openxmlformats.org/officeDocument/2006/relationships/chart" Target="../charts/chart48.xml"/><Relationship Id="rId56" Type="http://schemas.openxmlformats.org/officeDocument/2006/relationships/chart" Target="../charts/chart56.xml"/><Relationship Id="rId64" Type="http://schemas.openxmlformats.org/officeDocument/2006/relationships/chart" Target="../charts/chart64.xml"/><Relationship Id="rId69" Type="http://schemas.openxmlformats.org/officeDocument/2006/relationships/chart" Target="../charts/chart69.xml"/><Relationship Id="rId8" Type="http://schemas.openxmlformats.org/officeDocument/2006/relationships/chart" Target="../charts/chart8.xml"/><Relationship Id="rId51" Type="http://schemas.openxmlformats.org/officeDocument/2006/relationships/chart" Target="../charts/chart51.xml"/><Relationship Id="rId72" Type="http://schemas.openxmlformats.org/officeDocument/2006/relationships/chart" Target="../charts/chart72.xml"/><Relationship Id="rId3" Type="http://schemas.openxmlformats.org/officeDocument/2006/relationships/chart" Target="../charts/chart3.xml"/><Relationship Id="rId12" Type="http://schemas.openxmlformats.org/officeDocument/2006/relationships/chart" Target="../charts/chart12.xml"/><Relationship Id="rId17" Type="http://schemas.openxmlformats.org/officeDocument/2006/relationships/chart" Target="../charts/chart17.xml"/><Relationship Id="rId25" Type="http://schemas.openxmlformats.org/officeDocument/2006/relationships/chart" Target="../charts/chart25.xml"/><Relationship Id="rId33" Type="http://schemas.openxmlformats.org/officeDocument/2006/relationships/chart" Target="../charts/chart33.xml"/><Relationship Id="rId38" Type="http://schemas.openxmlformats.org/officeDocument/2006/relationships/chart" Target="../charts/chart38.xml"/><Relationship Id="rId46" Type="http://schemas.openxmlformats.org/officeDocument/2006/relationships/chart" Target="../charts/chart46.xml"/><Relationship Id="rId59" Type="http://schemas.openxmlformats.org/officeDocument/2006/relationships/chart" Target="../charts/chart59.xml"/><Relationship Id="rId67" Type="http://schemas.openxmlformats.org/officeDocument/2006/relationships/chart" Target="../charts/chart67.xml"/><Relationship Id="rId20" Type="http://schemas.openxmlformats.org/officeDocument/2006/relationships/chart" Target="../charts/chart20.xml"/><Relationship Id="rId41" Type="http://schemas.openxmlformats.org/officeDocument/2006/relationships/chart" Target="../charts/chart41.xml"/><Relationship Id="rId54" Type="http://schemas.openxmlformats.org/officeDocument/2006/relationships/chart" Target="../charts/chart54.xml"/><Relationship Id="rId62" Type="http://schemas.openxmlformats.org/officeDocument/2006/relationships/chart" Target="../charts/chart62.xml"/><Relationship Id="rId70" Type="http://schemas.openxmlformats.org/officeDocument/2006/relationships/chart" Target="../charts/chart70.xml"/><Relationship Id="rId75" Type="http://schemas.openxmlformats.org/officeDocument/2006/relationships/chart" Target="../charts/chart75.xml"/><Relationship Id="rId1" Type="http://schemas.openxmlformats.org/officeDocument/2006/relationships/chart" Target="../charts/chart1.xml"/><Relationship Id="rId6" Type="http://schemas.openxmlformats.org/officeDocument/2006/relationships/chart" Target="../charts/chart6.xml"/></Relationships>
</file>

<file path=xl/drawings/_rels/drawing5.xml.rels><?xml version="1.0" encoding="UTF-8" standalone="yes"?>
<Relationships xmlns="http://schemas.openxmlformats.org/package/2006/relationships"><Relationship Id="rId8" Type="http://schemas.openxmlformats.org/officeDocument/2006/relationships/chart" Target="../charts/chart79.xml"/><Relationship Id="rId13" Type="http://schemas.openxmlformats.org/officeDocument/2006/relationships/chart" Target="../charts/chart84.xml"/><Relationship Id="rId18" Type="http://schemas.openxmlformats.org/officeDocument/2006/relationships/chart" Target="../charts/chart89.xml"/><Relationship Id="rId3" Type="http://schemas.openxmlformats.org/officeDocument/2006/relationships/chart" Target="../charts/chart76.xml"/><Relationship Id="rId7" Type="http://schemas.openxmlformats.org/officeDocument/2006/relationships/chart" Target="../charts/chart78.xml"/><Relationship Id="rId12" Type="http://schemas.openxmlformats.org/officeDocument/2006/relationships/chart" Target="../charts/chart83.xml"/><Relationship Id="rId17" Type="http://schemas.openxmlformats.org/officeDocument/2006/relationships/chart" Target="../charts/chart88.xml"/><Relationship Id="rId2" Type="http://schemas.openxmlformats.org/officeDocument/2006/relationships/hyperlink" Target="#'Introducci&#243; dades Grals'!A1"/><Relationship Id="rId16" Type="http://schemas.openxmlformats.org/officeDocument/2006/relationships/chart" Target="../charts/chart87.xml"/><Relationship Id="rId1" Type="http://schemas.openxmlformats.org/officeDocument/2006/relationships/hyperlink" Target="#'Resultats estudi mercat'!A1"/><Relationship Id="rId6" Type="http://schemas.openxmlformats.org/officeDocument/2006/relationships/hyperlink" Target="#'Resultats comparatius'!A1"/><Relationship Id="rId11" Type="http://schemas.openxmlformats.org/officeDocument/2006/relationships/chart" Target="../charts/chart82.xml"/><Relationship Id="rId5" Type="http://schemas.openxmlformats.org/officeDocument/2006/relationships/chart" Target="../charts/chart77.xml"/><Relationship Id="rId15" Type="http://schemas.openxmlformats.org/officeDocument/2006/relationships/chart" Target="../charts/chart86.xml"/><Relationship Id="rId10" Type="http://schemas.openxmlformats.org/officeDocument/2006/relationships/chart" Target="../charts/chart81.xml"/><Relationship Id="rId19" Type="http://schemas.openxmlformats.org/officeDocument/2006/relationships/chart" Target="../charts/chart90.xml"/><Relationship Id="rId4" Type="http://schemas.openxmlformats.org/officeDocument/2006/relationships/hyperlink" Target="#'Introducci&#243; dades'!A1"/><Relationship Id="rId9" Type="http://schemas.openxmlformats.org/officeDocument/2006/relationships/chart" Target="../charts/chart80.xml"/><Relationship Id="rId14" Type="http://schemas.openxmlformats.org/officeDocument/2006/relationships/chart" Target="../charts/chart85.xml"/></Relationships>
</file>

<file path=xl/drawings/_rels/drawing6.xml.rels><?xml version="1.0" encoding="UTF-8" standalone="yes"?>
<Relationships xmlns="http://schemas.openxmlformats.org/package/2006/relationships"><Relationship Id="rId8" Type="http://schemas.openxmlformats.org/officeDocument/2006/relationships/hyperlink" Target="#'Introducci&#243; dades Grals'!A1"/><Relationship Id="rId3" Type="http://schemas.openxmlformats.org/officeDocument/2006/relationships/chart" Target="../charts/chart93.xml"/><Relationship Id="rId7" Type="http://schemas.openxmlformats.org/officeDocument/2006/relationships/hyperlink" Target="#'Resultats individuals'!A1"/><Relationship Id="rId2" Type="http://schemas.openxmlformats.org/officeDocument/2006/relationships/chart" Target="../charts/chart92.xml"/><Relationship Id="rId1" Type="http://schemas.openxmlformats.org/officeDocument/2006/relationships/chart" Target="../charts/chart91.xml"/><Relationship Id="rId6" Type="http://schemas.openxmlformats.org/officeDocument/2006/relationships/chart" Target="../charts/chart96.xml"/><Relationship Id="rId5" Type="http://schemas.openxmlformats.org/officeDocument/2006/relationships/chart" Target="../charts/chart95.xml"/><Relationship Id="rId4" Type="http://schemas.openxmlformats.org/officeDocument/2006/relationships/chart" Target="../charts/chart94.xml"/><Relationship Id="rId9" Type="http://schemas.openxmlformats.org/officeDocument/2006/relationships/hyperlink" Target="#'Introducci&#243; dades'!A1"/></Relationships>
</file>

<file path=xl/drawings/drawing1.xml><?xml version="1.0" encoding="utf-8"?>
<xdr:wsDr xmlns:xdr="http://schemas.openxmlformats.org/drawingml/2006/spreadsheetDrawing" xmlns:a="http://schemas.openxmlformats.org/drawingml/2006/main">
  <xdr:twoCellAnchor editAs="oneCell">
    <xdr:from>
      <xdr:col>9</xdr:col>
      <xdr:colOff>147002</xdr:colOff>
      <xdr:row>1</xdr:row>
      <xdr:rowOff>146050</xdr:rowOff>
    </xdr:from>
    <xdr:to>
      <xdr:col>12</xdr:col>
      <xdr:colOff>781430</xdr:colOff>
      <xdr:row>3</xdr:row>
      <xdr:rowOff>135128</xdr:rowOff>
    </xdr:to>
    <xdr:pic>
      <xdr:nvPicPr>
        <xdr:cNvPr id="2" name="Imatge 1">
          <a:extLst>
            <a:ext uri="{FF2B5EF4-FFF2-40B4-BE49-F238E27FC236}">
              <a16:creationId xmlns:a16="http://schemas.microsoft.com/office/drawing/2014/main" id="{51974B0E-A2F3-4185-A789-FA84B729A5FC}"/>
            </a:ext>
          </a:extLst>
        </xdr:cNvPr>
        <xdr:cNvPicPr>
          <a:picLocks noChangeAspect="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5481002" y="328930"/>
          <a:ext cx="2297493" cy="772033"/>
        </a:xfrm>
        <a:prstGeom prst="rect">
          <a:avLst/>
        </a:prstGeom>
      </xdr:spPr>
    </xdr:pic>
    <xdr:clientData/>
  </xdr:twoCellAnchor>
  <xdr:twoCellAnchor>
    <xdr:from>
      <xdr:col>4</xdr:col>
      <xdr:colOff>40799</xdr:colOff>
      <xdr:row>19</xdr:row>
      <xdr:rowOff>36356</xdr:rowOff>
    </xdr:from>
    <xdr:to>
      <xdr:col>6</xdr:col>
      <xdr:colOff>304800</xdr:colOff>
      <xdr:row>21</xdr:row>
      <xdr:rowOff>0</xdr:rowOff>
    </xdr:to>
    <xdr:sp macro="" textlink="">
      <xdr:nvSpPr>
        <xdr:cNvPr id="4" name="Rectangle arrodonit 2">
          <a:hlinkClick xmlns:r="http://schemas.openxmlformats.org/officeDocument/2006/relationships" r:id="rId2"/>
          <a:extLst>
            <a:ext uri="{FF2B5EF4-FFF2-40B4-BE49-F238E27FC236}">
              <a16:creationId xmlns:a16="http://schemas.microsoft.com/office/drawing/2014/main" id="{9B58662C-626E-42E4-BD9A-F3C665C07810}"/>
            </a:ext>
          </a:extLst>
        </xdr:cNvPr>
        <xdr:cNvSpPr/>
      </xdr:nvSpPr>
      <xdr:spPr>
        <a:xfrm>
          <a:off x="2288699" y="7456331"/>
          <a:ext cx="1483201" cy="497044"/>
        </a:xfrm>
        <a:prstGeom prst="roundRect">
          <a:avLst/>
        </a:prstGeom>
        <a:solidFill>
          <a:schemeClr val="accent4">
            <a:lumMod val="75000"/>
          </a:schemeClr>
        </a:solidFill>
        <a:ln>
          <a:solidFill>
            <a:schemeClr val="accent4">
              <a:lumMod val="50000"/>
            </a:schemeClr>
          </a:solidFill>
        </a:ln>
        <a:scene3d>
          <a:camera prst="orthographicFront"/>
          <a:lightRig rig="threePt" dir="t"/>
        </a:scene3d>
        <a:sp3d>
          <a:bevelT w="114300" prst="artDeco"/>
        </a:sp3d>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ctr"/>
        <a:lstStyle/>
        <a:p>
          <a:pPr algn="ctr"/>
          <a:r>
            <a:rPr lang="ca-ES" sz="900" b="1">
              <a:solidFill>
                <a:sysClr val="windowText" lastClr="000000"/>
              </a:solidFill>
              <a:latin typeface="Neue Haas Grotesk Text Pro" panose="020B0504020202020204" pitchFamily="34" charset="0"/>
            </a:rPr>
            <a:t>Introducció</a:t>
          </a:r>
          <a:r>
            <a:rPr lang="ca-ES" sz="900" b="1" baseline="0">
              <a:solidFill>
                <a:sysClr val="windowText" lastClr="000000"/>
              </a:solidFill>
              <a:latin typeface="Neue Haas Grotesk Text Pro" panose="020B0504020202020204" pitchFamily="34" charset="0"/>
            </a:rPr>
            <a:t> de dades Generals</a:t>
          </a:r>
          <a:endParaRPr lang="ca-ES" sz="1050" b="1" baseline="0">
            <a:solidFill>
              <a:sysClr val="windowText" lastClr="000000"/>
            </a:solidFill>
            <a:latin typeface="Neue Haas Grotesk Text Pro" panose="020B0504020202020204" pitchFamily="34" charset="0"/>
          </a:endParaRPr>
        </a:p>
      </xdr:txBody>
    </xdr:sp>
    <xdr:clientData/>
  </xdr:twoCellAnchor>
  <xdr:twoCellAnchor>
    <xdr:from>
      <xdr:col>4</xdr:col>
      <xdr:colOff>51434</xdr:colOff>
      <xdr:row>28</xdr:row>
      <xdr:rowOff>15240</xdr:rowOff>
    </xdr:from>
    <xdr:to>
      <xdr:col>6</xdr:col>
      <xdr:colOff>304800</xdr:colOff>
      <xdr:row>30</xdr:row>
      <xdr:rowOff>26510</xdr:rowOff>
    </xdr:to>
    <xdr:sp macro="" textlink="">
      <xdr:nvSpPr>
        <xdr:cNvPr id="5" name="Rectangle arrodonit 2">
          <a:hlinkClick xmlns:r="http://schemas.openxmlformats.org/officeDocument/2006/relationships" r:id="rId3"/>
          <a:extLst>
            <a:ext uri="{FF2B5EF4-FFF2-40B4-BE49-F238E27FC236}">
              <a16:creationId xmlns:a16="http://schemas.microsoft.com/office/drawing/2014/main" id="{F14628B2-66D8-4341-9690-CC07F808B3B5}"/>
            </a:ext>
            <a:ext uri="{147F2762-F138-4A5C-976F-8EAC2B608ADB}">
              <a16:predDERef xmlns:a16="http://schemas.microsoft.com/office/drawing/2014/main" pred="{0A635501-CBEF-471C-ADE3-262B4F9FBF5A}"/>
            </a:ext>
          </a:extLst>
        </xdr:cNvPr>
        <xdr:cNvSpPr/>
      </xdr:nvSpPr>
      <xdr:spPr>
        <a:xfrm>
          <a:off x="2299334" y="9568815"/>
          <a:ext cx="1472566" cy="544670"/>
        </a:xfrm>
        <a:prstGeom prst="roundRect">
          <a:avLst/>
        </a:prstGeom>
        <a:solidFill>
          <a:schemeClr val="accent5"/>
        </a:solidFill>
        <a:ln>
          <a:solidFill>
            <a:schemeClr val="accent5">
              <a:lumMod val="75000"/>
            </a:schemeClr>
          </a:solidFill>
        </a:ln>
        <a:scene3d>
          <a:camera prst="orthographicFront"/>
          <a:lightRig rig="threePt" dir="t"/>
        </a:scene3d>
        <a:sp3d>
          <a:bevelT w="114300" prst="artDeco"/>
        </a:sp3d>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ctr"/>
        <a:lstStyle/>
        <a:p>
          <a:pPr algn="ctr"/>
          <a:r>
            <a:rPr lang="ca-ES" sz="900" b="1">
              <a:solidFill>
                <a:sysClr val="windowText" lastClr="000000"/>
              </a:solidFill>
              <a:latin typeface="Neue Haas Grotesk Text Pro" panose="020B0504020202020204" pitchFamily="34" charset="0"/>
            </a:rPr>
            <a:t>Resultats individuals</a:t>
          </a:r>
          <a:endParaRPr lang="ca-ES" sz="900" b="1" baseline="0">
            <a:solidFill>
              <a:sysClr val="windowText" lastClr="000000"/>
            </a:solidFill>
            <a:latin typeface="Neue Haas Grotesk Text Pro" panose="020B0504020202020204" pitchFamily="34" charset="0"/>
          </a:endParaRPr>
        </a:p>
      </xdr:txBody>
    </xdr:sp>
    <xdr:clientData/>
  </xdr:twoCellAnchor>
  <xdr:twoCellAnchor>
    <xdr:from>
      <xdr:col>4</xdr:col>
      <xdr:colOff>28575</xdr:colOff>
      <xdr:row>32</xdr:row>
      <xdr:rowOff>238125</xdr:rowOff>
    </xdr:from>
    <xdr:to>
      <xdr:col>6</xdr:col>
      <xdr:colOff>276225</xdr:colOff>
      <xdr:row>34</xdr:row>
      <xdr:rowOff>190500</xdr:rowOff>
    </xdr:to>
    <xdr:sp macro="" textlink="">
      <xdr:nvSpPr>
        <xdr:cNvPr id="6" name="Rectangle arrodonit 2">
          <a:hlinkClick xmlns:r="http://schemas.openxmlformats.org/officeDocument/2006/relationships" r:id="rId4"/>
          <a:extLst>
            <a:ext uri="{FF2B5EF4-FFF2-40B4-BE49-F238E27FC236}">
              <a16:creationId xmlns:a16="http://schemas.microsoft.com/office/drawing/2014/main" id="{0AB8C317-4678-4F69-8994-D0307F0432AC}"/>
            </a:ext>
            <a:ext uri="{147F2762-F138-4A5C-976F-8EAC2B608ADB}">
              <a16:predDERef xmlns:a16="http://schemas.microsoft.com/office/drawing/2014/main" pred="{1CD190A3-C479-48A2-8264-568EFF5751B2}"/>
            </a:ext>
          </a:extLst>
        </xdr:cNvPr>
        <xdr:cNvSpPr/>
      </xdr:nvSpPr>
      <xdr:spPr>
        <a:xfrm>
          <a:off x="2245995" y="8307705"/>
          <a:ext cx="1466850" cy="485775"/>
        </a:xfrm>
        <a:prstGeom prst="roundRect">
          <a:avLst/>
        </a:prstGeom>
        <a:solidFill>
          <a:schemeClr val="accent5">
            <a:lumMod val="60000"/>
            <a:lumOff val="40000"/>
          </a:schemeClr>
        </a:solidFill>
        <a:ln>
          <a:solidFill>
            <a:schemeClr val="accent5">
              <a:lumMod val="60000"/>
              <a:lumOff val="40000"/>
            </a:schemeClr>
          </a:solidFill>
        </a:ln>
        <a:scene3d>
          <a:camera prst="orthographicFront"/>
          <a:lightRig rig="threePt" dir="t"/>
        </a:scene3d>
        <a:sp3d>
          <a:bevelT w="114300" prst="artDeco"/>
        </a:sp3d>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ctr"/>
        <a:lstStyle/>
        <a:p>
          <a:pPr algn="ctr"/>
          <a:r>
            <a:rPr lang="ca-ES" sz="900" b="1">
              <a:solidFill>
                <a:sysClr val="windowText" lastClr="000000"/>
              </a:solidFill>
              <a:latin typeface="Neue Haas Grotesk Text Pro" panose="020B0504020202020204" pitchFamily="34" charset="0"/>
            </a:rPr>
            <a:t>Resultats comparatius</a:t>
          </a:r>
          <a:endParaRPr lang="ca-ES" sz="900" b="1" baseline="0">
            <a:solidFill>
              <a:sysClr val="windowText" lastClr="000000"/>
            </a:solidFill>
            <a:latin typeface="Neue Haas Grotesk Text Pro" panose="020B0504020202020204" pitchFamily="34" charset="0"/>
          </a:endParaRPr>
        </a:p>
      </xdr:txBody>
    </xdr:sp>
    <xdr:clientData/>
  </xdr:twoCellAnchor>
  <xdr:twoCellAnchor>
    <xdr:from>
      <xdr:col>4</xdr:col>
      <xdr:colOff>40799</xdr:colOff>
      <xdr:row>23</xdr:row>
      <xdr:rowOff>36356</xdr:rowOff>
    </xdr:from>
    <xdr:to>
      <xdr:col>6</xdr:col>
      <xdr:colOff>304800</xdr:colOff>
      <xdr:row>24</xdr:row>
      <xdr:rowOff>219075</xdr:rowOff>
    </xdr:to>
    <xdr:sp macro="" textlink="">
      <xdr:nvSpPr>
        <xdr:cNvPr id="3" name="Rectangle arrodonit 2">
          <a:hlinkClick xmlns:r="http://schemas.openxmlformats.org/officeDocument/2006/relationships" r:id="rId4"/>
          <a:extLst>
            <a:ext uri="{FF2B5EF4-FFF2-40B4-BE49-F238E27FC236}">
              <a16:creationId xmlns:a16="http://schemas.microsoft.com/office/drawing/2014/main" id="{E36D0CF7-246A-4A3E-B89F-45ADC27F13DE}"/>
            </a:ext>
          </a:extLst>
        </xdr:cNvPr>
        <xdr:cNvSpPr/>
      </xdr:nvSpPr>
      <xdr:spPr>
        <a:xfrm>
          <a:off x="2288699" y="8523131"/>
          <a:ext cx="1483201" cy="449419"/>
        </a:xfrm>
        <a:prstGeom prst="roundRect">
          <a:avLst/>
        </a:prstGeom>
        <a:solidFill>
          <a:schemeClr val="accent4">
            <a:lumMod val="60000"/>
            <a:lumOff val="40000"/>
          </a:schemeClr>
        </a:solidFill>
        <a:ln>
          <a:solidFill>
            <a:schemeClr val="accent4">
              <a:lumMod val="50000"/>
            </a:schemeClr>
          </a:solidFill>
        </a:ln>
        <a:scene3d>
          <a:camera prst="orthographicFront"/>
          <a:lightRig rig="threePt" dir="t"/>
        </a:scene3d>
        <a:sp3d>
          <a:bevelT w="114300" prst="artDeco"/>
        </a:sp3d>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ctr"/>
        <a:lstStyle/>
        <a:p>
          <a:pPr algn="ctr"/>
          <a:r>
            <a:rPr lang="ca-ES" sz="900" b="1">
              <a:solidFill>
                <a:sysClr val="windowText" lastClr="000000"/>
              </a:solidFill>
              <a:latin typeface="Neue Haas Grotesk Text Pro" panose="020B0504020202020204" pitchFamily="34" charset="0"/>
            </a:rPr>
            <a:t>Introducció</a:t>
          </a:r>
          <a:r>
            <a:rPr lang="ca-ES" sz="900" b="1" baseline="0">
              <a:solidFill>
                <a:sysClr val="windowText" lastClr="000000"/>
              </a:solidFill>
              <a:latin typeface="Neue Haas Grotesk Text Pro" panose="020B0504020202020204" pitchFamily="34" charset="0"/>
            </a:rPr>
            <a:t> de dades energètiques</a:t>
          </a:r>
          <a:endParaRPr lang="ca-ES" sz="1050" b="1" baseline="0">
            <a:solidFill>
              <a:sysClr val="windowText" lastClr="000000"/>
            </a:solidFill>
            <a:latin typeface="Neue Haas Grotesk Text Pro" panose="020B05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76200</xdr:colOff>
      <xdr:row>6</xdr:row>
      <xdr:rowOff>160021</xdr:rowOff>
    </xdr:from>
    <xdr:to>
      <xdr:col>1</xdr:col>
      <xdr:colOff>1018381</xdr:colOff>
      <xdr:row>8</xdr:row>
      <xdr:rowOff>38100</xdr:rowOff>
    </xdr:to>
    <xdr:sp macro="" textlink="">
      <xdr:nvSpPr>
        <xdr:cNvPr id="2" name="Rectangle arrodonit 2">
          <a:hlinkClick xmlns:r="http://schemas.openxmlformats.org/officeDocument/2006/relationships" r:id="rId1"/>
          <a:extLst>
            <a:ext uri="{FF2B5EF4-FFF2-40B4-BE49-F238E27FC236}">
              <a16:creationId xmlns:a16="http://schemas.microsoft.com/office/drawing/2014/main" id="{9D66BB7F-0F16-45CA-9AAA-61C5A66F8390}"/>
            </a:ext>
          </a:extLst>
        </xdr:cNvPr>
        <xdr:cNvSpPr/>
      </xdr:nvSpPr>
      <xdr:spPr>
        <a:xfrm>
          <a:off x="76200" y="1981201"/>
          <a:ext cx="1894681" cy="464819"/>
        </a:xfrm>
        <a:prstGeom prst="roundRect">
          <a:avLst/>
        </a:prstGeom>
        <a:solidFill>
          <a:schemeClr val="accent4">
            <a:lumMod val="75000"/>
          </a:schemeClr>
        </a:solidFill>
        <a:ln>
          <a:solidFill>
            <a:schemeClr val="accent4">
              <a:lumMod val="50000"/>
            </a:schemeClr>
          </a:solidFill>
        </a:ln>
        <a:scene3d>
          <a:camera prst="orthographicFront"/>
          <a:lightRig rig="threePt" dir="t"/>
        </a:scene3d>
        <a:sp3d>
          <a:bevelT w="114300" prst="artDeco"/>
        </a:sp3d>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ctr"/>
        <a:lstStyle/>
        <a:p>
          <a:pPr algn="ctr"/>
          <a:r>
            <a:rPr lang="ca-ES" sz="900" b="1">
              <a:solidFill>
                <a:sysClr val="windowText" lastClr="000000"/>
              </a:solidFill>
              <a:latin typeface="Neue Haas Grotesk Text Pro" panose="020B0504020202020204" pitchFamily="34" charset="0"/>
            </a:rPr>
            <a:t>Introducció</a:t>
          </a:r>
          <a:r>
            <a:rPr lang="ca-ES" sz="900" b="1" baseline="0">
              <a:solidFill>
                <a:sysClr val="windowText" lastClr="000000"/>
              </a:solidFill>
              <a:latin typeface="Neue Haas Grotesk Text Pro" panose="020B0504020202020204" pitchFamily="34" charset="0"/>
            </a:rPr>
            <a:t> de dades Generals</a:t>
          </a:r>
          <a:endParaRPr lang="ca-ES" sz="1050" b="1" baseline="0">
            <a:solidFill>
              <a:sysClr val="windowText" lastClr="000000"/>
            </a:solidFill>
            <a:latin typeface="Neue Haas Grotesk Text Pro" panose="020B0504020202020204" pitchFamily="34" charset="0"/>
          </a:endParaRPr>
        </a:p>
      </xdr:txBody>
    </xdr:sp>
    <xdr:clientData/>
  </xdr:twoCellAnchor>
  <xdr:twoCellAnchor>
    <xdr:from>
      <xdr:col>0</xdr:col>
      <xdr:colOff>91440</xdr:colOff>
      <xdr:row>17</xdr:row>
      <xdr:rowOff>76200</xdr:rowOff>
    </xdr:from>
    <xdr:to>
      <xdr:col>1</xdr:col>
      <xdr:colOff>1013460</xdr:colOff>
      <xdr:row>18</xdr:row>
      <xdr:rowOff>205740</xdr:rowOff>
    </xdr:to>
    <xdr:sp macro="" textlink="">
      <xdr:nvSpPr>
        <xdr:cNvPr id="4" name="Rectangle arrodonit 2">
          <a:hlinkClick xmlns:r="http://schemas.openxmlformats.org/officeDocument/2006/relationships" r:id="rId2"/>
          <a:extLst>
            <a:ext uri="{FF2B5EF4-FFF2-40B4-BE49-F238E27FC236}">
              <a16:creationId xmlns:a16="http://schemas.microsoft.com/office/drawing/2014/main" id="{ED365A9D-239D-4E86-8AD3-39E8157EFE37}"/>
            </a:ext>
          </a:extLst>
        </xdr:cNvPr>
        <xdr:cNvSpPr/>
      </xdr:nvSpPr>
      <xdr:spPr>
        <a:xfrm>
          <a:off x="91440" y="4351020"/>
          <a:ext cx="1874520" cy="525780"/>
        </a:xfrm>
        <a:prstGeom prst="roundRect">
          <a:avLst/>
        </a:prstGeom>
        <a:solidFill>
          <a:schemeClr val="accent4">
            <a:lumMod val="60000"/>
            <a:lumOff val="40000"/>
          </a:schemeClr>
        </a:solidFill>
        <a:ln>
          <a:solidFill>
            <a:schemeClr val="accent4">
              <a:lumMod val="50000"/>
            </a:schemeClr>
          </a:solidFill>
        </a:ln>
        <a:scene3d>
          <a:camera prst="orthographicFront"/>
          <a:lightRig rig="threePt" dir="t"/>
        </a:scene3d>
        <a:sp3d>
          <a:bevelT w="114300" prst="artDeco"/>
        </a:sp3d>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ctr"/>
        <a:lstStyle/>
        <a:p>
          <a:pPr algn="ctr"/>
          <a:r>
            <a:rPr lang="ca-ES" sz="900" b="1">
              <a:solidFill>
                <a:sysClr val="windowText" lastClr="000000"/>
              </a:solidFill>
              <a:latin typeface="Neue Haas Grotesk Text Pro" panose="020B0504020202020204" pitchFamily="34" charset="0"/>
            </a:rPr>
            <a:t>Introducció</a:t>
          </a:r>
          <a:r>
            <a:rPr lang="ca-ES" sz="900" b="1" baseline="0">
              <a:solidFill>
                <a:sysClr val="windowText" lastClr="000000"/>
              </a:solidFill>
              <a:latin typeface="Neue Haas Grotesk Text Pro" panose="020B0504020202020204" pitchFamily="34" charset="0"/>
            </a:rPr>
            <a:t> de dades energètiques</a:t>
          </a:r>
          <a:endParaRPr lang="ca-ES" sz="1050" b="1" baseline="0">
            <a:solidFill>
              <a:sysClr val="windowText" lastClr="000000"/>
            </a:solidFill>
            <a:latin typeface="Neue Haas Grotesk Text Pro" panose="020B0504020202020204" pitchFamily="34" charset="0"/>
          </a:endParaRPr>
        </a:p>
      </xdr:txBody>
    </xdr:sp>
    <xdr:clientData/>
  </xdr:twoCellAnchor>
  <xdr:twoCellAnchor>
    <xdr:from>
      <xdr:col>0</xdr:col>
      <xdr:colOff>167640</xdr:colOff>
      <xdr:row>60</xdr:row>
      <xdr:rowOff>129540</xdr:rowOff>
    </xdr:from>
    <xdr:to>
      <xdr:col>1</xdr:col>
      <xdr:colOff>982980</xdr:colOff>
      <xdr:row>62</xdr:row>
      <xdr:rowOff>84332</xdr:rowOff>
    </xdr:to>
    <xdr:sp macro="" textlink="">
      <xdr:nvSpPr>
        <xdr:cNvPr id="5" name="Rectangle arrodonit 2">
          <a:hlinkClick xmlns:r="http://schemas.openxmlformats.org/officeDocument/2006/relationships" r:id="rId3"/>
          <a:extLst>
            <a:ext uri="{FF2B5EF4-FFF2-40B4-BE49-F238E27FC236}">
              <a16:creationId xmlns:a16="http://schemas.microsoft.com/office/drawing/2014/main" id="{2DB97491-1C69-4494-9064-55C7F5ED243A}"/>
            </a:ext>
            <a:ext uri="{147F2762-F138-4A5C-976F-8EAC2B608ADB}">
              <a16:predDERef xmlns:a16="http://schemas.microsoft.com/office/drawing/2014/main" pred="{0A635501-CBEF-471C-ADE3-262B4F9FBF5A}"/>
            </a:ext>
          </a:extLst>
        </xdr:cNvPr>
        <xdr:cNvSpPr/>
      </xdr:nvSpPr>
      <xdr:spPr>
        <a:xfrm>
          <a:off x="167640" y="14706600"/>
          <a:ext cx="1767840" cy="351032"/>
        </a:xfrm>
        <a:prstGeom prst="roundRect">
          <a:avLst/>
        </a:prstGeom>
        <a:solidFill>
          <a:schemeClr val="accent5"/>
        </a:solidFill>
        <a:ln>
          <a:solidFill>
            <a:schemeClr val="accent5">
              <a:lumMod val="75000"/>
            </a:schemeClr>
          </a:solidFill>
        </a:ln>
        <a:scene3d>
          <a:camera prst="orthographicFront"/>
          <a:lightRig rig="threePt" dir="t"/>
        </a:scene3d>
        <a:sp3d>
          <a:bevelT w="114300" prst="artDeco"/>
        </a:sp3d>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ctr"/>
        <a:lstStyle/>
        <a:p>
          <a:pPr algn="ctr"/>
          <a:r>
            <a:rPr lang="ca-ES" sz="900" b="1">
              <a:solidFill>
                <a:sysClr val="windowText" lastClr="000000"/>
              </a:solidFill>
              <a:latin typeface="Neue Haas Grotesk Text Pro" panose="020B0504020202020204" pitchFamily="34" charset="0"/>
            </a:rPr>
            <a:t>Resultats individuals</a:t>
          </a:r>
          <a:endParaRPr lang="ca-ES" sz="900" b="1" baseline="0">
            <a:solidFill>
              <a:sysClr val="windowText" lastClr="000000"/>
            </a:solidFill>
            <a:latin typeface="Neue Haas Grotesk Text Pro" panose="020B0504020202020204" pitchFamily="34" charset="0"/>
          </a:endParaRPr>
        </a:p>
      </xdr:txBody>
    </xdr:sp>
    <xdr:clientData/>
  </xdr:twoCellAnchor>
  <xdr:twoCellAnchor>
    <xdr:from>
      <xdr:col>0</xdr:col>
      <xdr:colOff>167640</xdr:colOff>
      <xdr:row>69</xdr:row>
      <xdr:rowOff>22861</xdr:rowOff>
    </xdr:from>
    <xdr:to>
      <xdr:col>1</xdr:col>
      <xdr:colOff>998220</xdr:colOff>
      <xdr:row>70</xdr:row>
      <xdr:rowOff>175261</xdr:rowOff>
    </xdr:to>
    <xdr:sp macro="" textlink="">
      <xdr:nvSpPr>
        <xdr:cNvPr id="6" name="Rectangle arrodonit 2">
          <a:hlinkClick xmlns:r="http://schemas.openxmlformats.org/officeDocument/2006/relationships" r:id="rId2"/>
          <a:extLst>
            <a:ext uri="{FF2B5EF4-FFF2-40B4-BE49-F238E27FC236}">
              <a16:creationId xmlns:a16="http://schemas.microsoft.com/office/drawing/2014/main" id="{3BB5C5E3-F66C-4C5E-8FDC-C4EBBBADFEB7}"/>
            </a:ext>
            <a:ext uri="{147F2762-F138-4A5C-976F-8EAC2B608ADB}">
              <a16:predDERef xmlns:a16="http://schemas.microsoft.com/office/drawing/2014/main" pred="{1CD190A3-C479-48A2-8264-568EFF5751B2}"/>
            </a:ext>
          </a:extLst>
        </xdr:cNvPr>
        <xdr:cNvSpPr/>
      </xdr:nvSpPr>
      <xdr:spPr>
        <a:xfrm>
          <a:off x="167640" y="16779241"/>
          <a:ext cx="1783080" cy="350520"/>
        </a:xfrm>
        <a:prstGeom prst="roundRect">
          <a:avLst/>
        </a:prstGeom>
        <a:solidFill>
          <a:schemeClr val="accent5">
            <a:lumMod val="60000"/>
            <a:lumOff val="40000"/>
          </a:schemeClr>
        </a:solidFill>
        <a:ln>
          <a:solidFill>
            <a:schemeClr val="accent5">
              <a:lumMod val="60000"/>
              <a:lumOff val="40000"/>
            </a:schemeClr>
          </a:solidFill>
        </a:ln>
        <a:scene3d>
          <a:camera prst="orthographicFront"/>
          <a:lightRig rig="threePt" dir="t"/>
        </a:scene3d>
        <a:sp3d>
          <a:bevelT w="114300" prst="artDeco"/>
        </a:sp3d>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ctr"/>
        <a:lstStyle/>
        <a:p>
          <a:pPr algn="ctr"/>
          <a:r>
            <a:rPr lang="ca-ES" sz="900" b="1">
              <a:solidFill>
                <a:sysClr val="windowText" lastClr="000000"/>
              </a:solidFill>
              <a:latin typeface="Neue Haas Grotesk Text Pro" panose="020B0504020202020204" pitchFamily="34" charset="0"/>
            </a:rPr>
            <a:t>Resultats comparatius</a:t>
          </a:r>
          <a:endParaRPr lang="ca-ES" sz="900" b="1" baseline="0">
            <a:solidFill>
              <a:sysClr val="windowText" lastClr="000000"/>
            </a:solidFill>
            <a:latin typeface="Neue Haas Grotesk Text Pro" panose="020B0504020202020204" pitchFamily="34"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7</xdr:col>
      <xdr:colOff>343907</xdr:colOff>
      <xdr:row>39</xdr:row>
      <xdr:rowOff>129540</xdr:rowOff>
    </xdr:from>
    <xdr:to>
      <xdr:col>7</xdr:col>
      <xdr:colOff>2505075</xdr:colOff>
      <xdr:row>41</xdr:row>
      <xdr:rowOff>97267</xdr:rowOff>
    </xdr:to>
    <xdr:sp macro="" textlink="">
      <xdr:nvSpPr>
        <xdr:cNvPr id="2" name="Rectangle: cantonades arrodonides 1">
          <a:hlinkClick xmlns:r="http://schemas.openxmlformats.org/officeDocument/2006/relationships" r:id="rId1"/>
          <a:extLst>
            <a:ext uri="{FF2B5EF4-FFF2-40B4-BE49-F238E27FC236}">
              <a16:creationId xmlns:a16="http://schemas.microsoft.com/office/drawing/2014/main" id="{2B42E8ED-C5F1-44D9-B476-F3B56803D000}"/>
            </a:ext>
          </a:extLst>
        </xdr:cNvPr>
        <xdr:cNvSpPr/>
      </xdr:nvSpPr>
      <xdr:spPr>
        <a:xfrm>
          <a:off x="6424667" y="4282440"/>
          <a:ext cx="2161168" cy="333487"/>
        </a:xfrm>
        <a:prstGeom prst="roundRect">
          <a:avLst/>
        </a:prstGeom>
        <a:solidFill>
          <a:schemeClr val="accent5">
            <a:lumMod val="60000"/>
            <a:lumOff val="40000"/>
          </a:schemeClr>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ca-ES" sz="1000" b="1">
              <a:latin typeface="Neue Haas Grotesk Text Pro" panose="020B0504020202020204" pitchFamily="34" charset="0"/>
            </a:rPr>
            <a:t>Anar a resultats econòmics →</a:t>
          </a:r>
        </a:p>
      </xdr:txBody>
    </xdr:sp>
    <xdr:clientData/>
  </xdr:twoCellAnchor>
  <xdr:twoCellAnchor>
    <xdr:from>
      <xdr:col>7</xdr:col>
      <xdr:colOff>343907</xdr:colOff>
      <xdr:row>39</xdr:row>
      <xdr:rowOff>129540</xdr:rowOff>
    </xdr:from>
    <xdr:to>
      <xdr:col>7</xdr:col>
      <xdr:colOff>2505075</xdr:colOff>
      <xdr:row>41</xdr:row>
      <xdr:rowOff>97267</xdr:rowOff>
    </xdr:to>
    <xdr:sp macro="" textlink="">
      <xdr:nvSpPr>
        <xdr:cNvPr id="3" name="Rectangle: cantonades arrodonides 2">
          <a:hlinkClick xmlns:r="http://schemas.openxmlformats.org/officeDocument/2006/relationships" r:id="rId1"/>
          <a:extLst>
            <a:ext uri="{FF2B5EF4-FFF2-40B4-BE49-F238E27FC236}">
              <a16:creationId xmlns:a16="http://schemas.microsoft.com/office/drawing/2014/main" id="{6770B23E-D77A-4634-9872-51E63010024B}"/>
            </a:ext>
          </a:extLst>
        </xdr:cNvPr>
        <xdr:cNvSpPr/>
      </xdr:nvSpPr>
      <xdr:spPr>
        <a:xfrm>
          <a:off x="5837927" y="5387340"/>
          <a:ext cx="553348" cy="333487"/>
        </a:xfrm>
        <a:prstGeom prst="roundRect">
          <a:avLst/>
        </a:prstGeom>
        <a:solidFill>
          <a:schemeClr val="accent5">
            <a:lumMod val="60000"/>
            <a:lumOff val="40000"/>
          </a:schemeClr>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ca-ES" sz="1000" b="1">
              <a:latin typeface="Neue Haas Grotesk Text Pro" panose="020B0504020202020204" pitchFamily="34" charset="0"/>
            </a:rPr>
            <a:t>Anar a resultats econòmics →</a:t>
          </a:r>
        </a:p>
      </xdr:txBody>
    </xdr:sp>
    <xdr:clientData/>
  </xdr:twoCellAnchor>
  <xdr:twoCellAnchor>
    <xdr:from>
      <xdr:col>1</xdr:col>
      <xdr:colOff>1743075</xdr:colOff>
      <xdr:row>41</xdr:row>
      <xdr:rowOff>142875</xdr:rowOff>
    </xdr:from>
    <xdr:to>
      <xdr:col>4</xdr:col>
      <xdr:colOff>504825</xdr:colOff>
      <xdr:row>41</xdr:row>
      <xdr:rowOff>474457</xdr:rowOff>
    </xdr:to>
    <xdr:sp macro="" textlink="">
      <xdr:nvSpPr>
        <xdr:cNvPr id="4" name="Rectangle: cantonades arrodonides 3">
          <a:hlinkClick xmlns:r="http://schemas.openxmlformats.org/officeDocument/2006/relationships" r:id="rId2"/>
          <a:extLst>
            <a:ext uri="{FF2B5EF4-FFF2-40B4-BE49-F238E27FC236}">
              <a16:creationId xmlns:a16="http://schemas.microsoft.com/office/drawing/2014/main" id="{04BCB308-EF71-4F65-A83E-BF043C08F4FF}"/>
            </a:ext>
          </a:extLst>
        </xdr:cNvPr>
        <xdr:cNvSpPr/>
      </xdr:nvSpPr>
      <xdr:spPr>
        <a:xfrm>
          <a:off x="1800225" y="6305550"/>
          <a:ext cx="3219450" cy="331582"/>
        </a:xfrm>
        <a:prstGeom prst="roundRect">
          <a:avLst/>
        </a:prstGeom>
        <a:solidFill>
          <a:schemeClr val="accent4">
            <a:lumMod val="60000"/>
            <a:lumOff val="40000"/>
          </a:schemeClr>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ca-ES" sz="1000" b="1">
              <a:latin typeface="Neue Haas Grotesk Text Pro" panose="020B0504020202020204" pitchFamily="34" charset="0"/>
            </a:rPr>
            <a:t>Anar a Introducció de dades</a:t>
          </a:r>
          <a:r>
            <a:rPr lang="ca-ES" sz="1000" b="1" baseline="0">
              <a:latin typeface="Neue Haas Grotesk Text Pro" panose="020B0504020202020204" pitchFamily="34" charset="0"/>
            </a:rPr>
            <a:t> d'equipaments</a:t>
          </a:r>
          <a:r>
            <a:rPr lang="ca-ES" sz="1000" b="1">
              <a:latin typeface="Neue Haas Grotesk Text Pro" panose="020B0504020202020204" pitchFamily="34" charset="0"/>
            </a:rPr>
            <a:t>→</a:t>
          </a:r>
        </a:p>
      </xdr:txBody>
    </xdr:sp>
    <xdr:clientData/>
  </xdr:twoCellAnchor>
  <xdr:twoCellAnchor>
    <xdr:from>
      <xdr:col>8</xdr:col>
      <xdr:colOff>589651</xdr:colOff>
      <xdr:row>41</xdr:row>
      <xdr:rowOff>120015</xdr:rowOff>
    </xdr:from>
    <xdr:to>
      <xdr:col>12</xdr:col>
      <xdr:colOff>601979</xdr:colOff>
      <xdr:row>41</xdr:row>
      <xdr:rowOff>468742</xdr:rowOff>
    </xdr:to>
    <xdr:sp macro="" textlink="">
      <xdr:nvSpPr>
        <xdr:cNvPr id="6" name="Rectangle: cantonades arrodonides 5">
          <a:hlinkClick xmlns:r="http://schemas.openxmlformats.org/officeDocument/2006/relationships" r:id="rId3"/>
          <a:extLst>
            <a:ext uri="{FF2B5EF4-FFF2-40B4-BE49-F238E27FC236}">
              <a16:creationId xmlns:a16="http://schemas.microsoft.com/office/drawing/2014/main" id="{13894555-A02B-46DF-878D-3F7FE2A04735}"/>
            </a:ext>
          </a:extLst>
        </xdr:cNvPr>
        <xdr:cNvSpPr/>
      </xdr:nvSpPr>
      <xdr:spPr>
        <a:xfrm>
          <a:off x="7942951" y="6282690"/>
          <a:ext cx="2488828" cy="348727"/>
        </a:xfrm>
        <a:prstGeom prst="roundRect">
          <a:avLst/>
        </a:prstGeom>
        <a:solidFill>
          <a:schemeClr val="accent5"/>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ca-ES" sz="1000" b="1">
              <a:latin typeface="Neue Haas Grotesk Text Pro" panose="020B0504020202020204" pitchFamily="34" charset="0"/>
            </a:rPr>
            <a:t>Anar a Resultats individuals →</a:t>
          </a:r>
        </a:p>
      </xdr:txBody>
    </xdr:sp>
    <xdr:clientData/>
  </xdr:twoCellAnchor>
  <xdr:twoCellAnchor>
    <xdr:from>
      <xdr:col>12</xdr:col>
      <xdr:colOff>1020181</xdr:colOff>
      <xdr:row>41</xdr:row>
      <xdr:rowOff>133350</xdr:rowOff>
    </xdr:from>
    <xdr:to>
      <xdr:col>17</xdr:col>
      <xdr:colOff>0</xdr:colOff>
      <xdr:row>41</xdr:row>
      <xdr:rowOff>474457</xdr:rowOff>
    </xdr:to>
    <xdr:sp macro="" textlink="">
      <xdr:nvSpPr>
        <xdr:cNvPr id="9" name="Rectangle: cantonades arrodonides 8">
          <a:hlinkClick xmlns:r="http://schemas.openxmlformats.org/officeDocument/2006/relationships" r:id="rId4"/>
          <a:extLst>
            <a:ext uri="{FF2B5EF4-FFF2-40B4-BE49-F238E27FC236}">
              <a16:creationId xmlns:a16="http://schemas.microsoft.com/office/drawing/2014/main" id="{162DD702-AFD2-415A-A326-C0F66C76BDC2}"/>
            </a:ext>
          </a:extLst>
        </xdr:cNvPr>
        <xdr:cNvSpPr/>
      </xdr:nvSpPr>
      <xdr:spPr>
        <a:xfrm>
          <a:off x="10849981" y="6296025"/>
          <a:ext cx="2380244" cy="341107"/>
        </a:xfrm>
        <a:prstGeom prst="roundRect">
          <a:avLst/>
        </a:prstGeom>
        <a:solidFill>
          <a:schemeClr val="accent5">
            <a:lumMod val="60000"/>
            <a:lumOff val="40000"/>
          </a:schemeClr>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ca-ES" sz="1000" b="1">
              <a:latin typeface="Neue Haas Grotesk Text Pro" panose="020B0504020202020204" pitchFamily="34" charset="0"/>
            </a:rPr>
            <a:t>Anar a Resultats comparatius</a:t>
          </a:r>
          <a:r>
            <a:rPr lang="ca-ES" sz="1000" b="1" baseline="0">
              <a:latin typeface="Neue Haas Grotesk Text Pro" panose="020B0504020202020204" pitchFamily="34" charset="0"/>
            </a:rPr>
            <a:t> </a:t>
          </a:r>
          <a:r>
            <a:rPr lang="ca-ES" sz="1000" b="1">
              <a:latin typeface="Neue Haas Grotesk Text Pro" panose="020B0504020202020204" pitchFamily="34" charset="0"/>
            </a:rPr>
            <a:t>→</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20</xdr:col>
      <xdr:colOff>138545</xdr:colOff>
      <xdr:row>18</xdr:row>
      <xdr:rowOff>17317</xdr:rowOff>
    </xdr:from>
    <xdr:to>
      <xdr:col>26</xdr:col>
      <xdr:colOff>126091</xdr:colOff>
      <xdr:row>33</xdr:row>
      <xdr:rowOff>65390</xdr:rowOff>
    </xdr:to>
    <xdr:graphicFrame macro="">
      <xdr:nvGraphicFramePr>
        <xdr:cNvPr id="11" name="Gràfic 10">
          <a:extLst>
            <a:ext uri="{FF2B5EF4-FFF2-40B4-BE49-F238E27FC236}">
              <a16:creationId xmlns:a16="http://schemas.microsoft.com/office/drawing/2014/main" id="{F466D731-1065-416D-8106-EABD85F6668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19</xdr:col>
      <xdr:colOff>637630</xdr:colOff>
      <xdr:row>46</xdr:row>
      <xdr:rowOff>38917</xdr:rowOff>
    </xdr:from>
    <xdr:to>
      <xdr:col>25</xdr:col>
      <xdr:colOff>620821</xdr:colOff>
      <xdr:row>61</xdr:row>
      <xdr:rowOff>81276</xdr:rowOff>
    </xdr:to>
    <xdr:graphicFrame macro="">
      <xdr:nvGraphicFramePr>
        <xdr:cNvPr id="15" name="Gràfic 14">
          <a:extLst>
            <a:ext uri="{FF2B5EF4-FFF2-40B4-BE49-F238E27FC236}">
              <a16:creationId xmlns:a16="http://schemas.microsoft.com/office/drawing/2014/main" id="{4201B7B5-86AD-4184-BF96-532935FB45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19</xdr:col>
      <xdr:colOff>637630</xdr:colOff>
      <xdr:row>74</xdr:row>
      <xdr:rowOff>38917</xdr:rowOff>
    </xdr:from>
    <xdr:to>
      <xdr:col>25</xdr:col>
      <xdr:colOff>620821</xdr:colOff>
      <xdr:row>89</xdr:row>
      <xdr:rowOff>81276</xdr:rowOff>
    </xdr:to>
    <xdr:graphicFrame macro="">
      <xdr:nvGraphicFramePr>
        <xdr:cNvPr id="16" name="Gràfic 15">
          <a:extLst>
            <a:ext uri="{FF2B5EF4-FFF2-40B4-BE49-F238E27FC236}">
              <a16:creationId xmlns:a16="http://schemas.microsoft.com/office/drawing/2014/main" id="{4AF49772-5E80-4A06-BDF6-16AC241BA27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19</xdr:col>
      <xdr:colOff>637630</xdr:colOff>
      <xdr:row>102</xdr:row>
      <xdr:rowOff>38917</xdr:rowOff>
    </xdr:from>
    <xdr:to>
      <xdr:col>25</xdr:col>
      <xdr:colOff>620821</xdr:colOff>
      <xdr:row>117</xdr:row>
      <xdr:rowOff>81276</xdr:rowOff>
    </xdr:to>
    <xdr:graphicFrame macro="">
      <xdr:nvGraphicFramePr>
        <xdr:cNvPr id="17" name="Gràfic 16">
          <a:extLst>
            <a:ext uri="{FF2B5EF4-FFF2-40B4-BE49-F238E27FC236}">
              <a16:creationId xmlns:a16="http://schemas.microsoft.com/office/drawing/2014/main" id="{89991587-470D-42F4-8502-D60DF52B36D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19</xdr:col>
      <xdr:colOff>637630</xdr:colOff>
      <xdr:row>130</xdr:row>
      <xdr:rowOff>38917</xdr:rowOff>
    </xdr:from>
    <xdr:to>
      <xdr:col>25</xdr:col>
      <xdr:colOff>620821</xdr:colOff>
      <xdr:row>145</xdr:row>
      <xdr:rowOff>81276</xdr:rowOff>
    </xdr:to>
    <xdr:graphicFrame macro="">
      <xdr:nvGraphicFramePr>
        <xdr:cNvPr id="18" name="Gràfic 17">
          <a:extLst>
            <a:ext uri="{FF2B5EF4-FFF2-40B4-BE49-F238E27FC236}">
              <a16:creationId xmlns:a16="http://schemas.microsoft.com/office/drawing/2014/main" id="{36A176D1-A355-4E60-9DA8-45D95E84F9A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20</xdr:col>
      <xdr:colOff>23404</xdr:colOff>
      <xdr:row>162</xdr:row>
      <xdr:rowOff>25310</xdr:rowOff>
    </xdr:from>
    <xdr:to>
      <xdr:col>26</xdr:col>
      <xdr:colOff>37620</xdr:colOff>
      <xdr:row>177</xdr:row>
      <xdr:rowOff>69574</xdr:rowOff>
    </xdr:to>
    <xdr:graphicFrame macro="">
      <xdr:nvGraphicFramePr>
        <xdr:cNvPr id="19" name="Gràfic 18">
          <a:extLst>
            <a:ext uri="{FF2B5EF4-FFF2-40B4-BE49-F238E27FC236}">
              <a16:creationId xmlns:a16="http://schemas.microsoft.com/office/drawing/2014/main" id="{AEA84353-64F8-4E7B-B928-F4C46DB520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20</xdr:col>
      <xdr:colOff>23404</xdr:colOff>
      <xdr:row>190</xdr:row>
      <xdr:rowOff>25310</xdr:rowOff>
    </xdr:from>
    <xdr:to>
      <xdr:col>26</xdr:col>
      <xdr:colOff>37620</xdr:colOff>
      <xdr:row>205</xdr:row>
      <xdr:rowOff>69574</xdr:rowOff>
    </xdr:to>
    <xdr:graphicFrame macro="">
      <xdr:nvGraphicFramePr>
        <xdr:cNvPr id="20" name="Gràfic 19">
          <a:extLst>
            <a:ext uri="{FF2B5EF4-FFF2-40B4-BE49-F238E27FC236}">
              <a16:creationId xmlns:a16="http://schemas.microsoft.com/office/drawing/2014/main" id="{CA3C17F7-B8BB-473D-9AD1-5936833068D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20</xdr:col>
      <xdr:colOff>23404</xdr:colOff>
      <xdr:row>218</xdr:row>
      <xdr:rowOff>25310</xdr:rowOff>
    </xdr:from>
    <xdr:to>
      <xdr:col>26</xdr:col>
      <xdr:colOff>37620</xdr:colOff>
      <xdr:row>233</xdr:row>
      <xdr:rowOff>69574</xdr:rowOff>
    </xdr:to>
    <xdr:graphicFrame macro="">
      <xdr:nvGraphicFramePr>
        <xdr:cNvPr id="21" name="Gràfic 20">
          <a:extLst>
            <a:ext uri="{FF2B5EF4-FFF2-40B4-BE49-F238E27FC236}">
              <a16:creationId xmlns:a16="http://schemas.microsoft.com/office/drawing/2014/main" id="{1D1F5978-7074-4BE7-9F3B-CEDE12D7314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20</xdr:col>
      <xdr:colOff>23404</xdr:colOff>
      <xdr:row>246</xdr:row>
      <xdr:rowOff>25310</xdr:rowOff>
    </xdr:from>
    <xdr:to>
      <xdr:col>26</xdr:col>
      <xdr:colOff>37620</xdr:colOff>
      <xdr:row>261</xdr:row>
      <xdr:rowOff>69574</xdr:rowOff>
    </xdr:to>
    <xdr:graphicFrame macro="">
      <xdr:nvGraphicFramePr>
        <xdr:cNvPr id="22" name="Gràfic 21">
          <a:extLst>
            <a:ext uri="{FF2B5EF4-FFF2-40B4-BE49-F238E27FC236}">
              <a16:creationId xmlns:a16="http://schemas.microsoft.com/office/drawing/2014/main" id="{6EA27F8A-F70C-443B-817D-AC1F314DF6D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20</xdr:col>
      <xdr:colOff>23404</xdr:colOff>
      <xdr:row>274</xdr:row>
      <xdr:rowOff>25310</xdr:rowOff>
    </xdr:from>
    <xdr:to>
      <xdr:col>26</xdr:col>
      <xdr:colOff>37620</xdr:colOff>
      <xdr:row>289</xdr:row>
      <xdr:rowOff>69574</xdr:rowOff>
    </xdr:to>
    <xdr:graphicFrame macro="">
      <xdr:nvGraphicFramePr>
        <xdr:cNvPr id="23" name="Gràfic 22">
          <a:extLst>
            <a:ext uri="{FF2B5EF4-FFF2-40B4-BE49-F238E27FC236}">
              <a16:creationId xmlns:a16="http://schemas.microsoft.com/office/drawing/2014/main" id="{ECF4FAC9-320D-46FD-82B2-93137334FF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20</xdr:col>
      <xdr:colOff>23404</xdr:colOff>
      <xdr:row>306</xdr:row>
      <xdr:rowOff>25310</xdr:rowOff>
    </xdr:from>
    <xdr:to>
      <xdr:col>26</xdr:col>
      <xdr:colOff>37620</xdr:colOff>
      <xdr:row>321</xdr:row>
      <xdr:rowOff>69574</xdr:rowOff>
    </xdr:to>
    <xdr:graphicFrame macro="">
      <xdr:nvGraphicFramePr>
        <xdr:cNvPr id="24" name="Gràfic 23">
          <a:extLst>
            <a:ext uri="{FF2B5EF4-FFF2-40B4-BE49-F238E27FC236}">
              <a16:creationId xmlns:a16="http://schemas.microsoft.com/office/drawing/2014/main" id="{329E80B6-E430-41A3-A9D6-BBF7B3714D7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20</xdr:col>
      <xdr:colOff>23404</xdr:colOff>
      <xdr:row>334</xdr:row>
      <xdr:rowOff>25310</xdr:rowOff>
    </xdr:from>
    <xdr:to>
      <xdr:col>26</xdr:col>
      <xdr:colOff>37620</xdr:colOff>
      <xdr:row>349</xdr:row>
      <xdr:rowOff>69574</xdr:rowOff>
    </xdr:to>
    <xdr:graphicFrame macro="">
      <xdr:nvGraphicFramePr>
        <xdr:cNvPr id="25" name="Gràfic 24">
          <a:extLst>
            <a:ext uri="{FF2B5EF4-FFF2-40B4-BE49-F238E27FC236}">
              <a16:creationId xmlns:a16="http://schemas.microsoft.com/office/drawing/2014/main" id="{1255C702-EA29-4EEC-9FE4-79FBE3FB565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20</xdr:col>
      <xdr:colOff>23404</xdr:colOff>
      <xdr:row>362</xdr:row>
      <xdr:rowOff>25310</xdr:rowOff>
    </xdr:from>
    <xdr:to>
      <xdr:col>26</xdr:col>
      <xdr:colOff>37620</xdr:colOff>
      <xdr:row>377</xdr:row>
      <xdr:rowOff>69574</xdr:rowOff>
    </xdr:to>
    <xdr:graphicFrame macro="">
      <xdr:nvGraphicFramePr>
        <xdr:cNvPr id="26" name="Gràfic 25">
          <a:extLst>
            <a:ext uri="{FF2B5EF4-FFF2-40B4-BE49-F238E27FC236}">
              <a16:creationId xmlns:a16="http://schemas.microsoft.com/office/drawing/2014/main" id="{CB10050D-E37B-4F45-B515-49CAA090B2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20</xdr:col>
      <xdr:colOff>23404</xdr:colOff>
      <xdr:row>390</xdr:row>
      <xdr:rowOff>25310</xdr:rowOff>
    </xdr:from>
    <xdr:to>
      <xdr:col>26</xdr:col>
      <xdr:colOff>37620</xdr:colOff>
      <xdr:row>405</xdr:row>
      <xdr:rowOff>69574</xdr:rowOff>
    </xdr:to>
    <xdr:graphicFrame macro="">
      <xdr:nvGraphicFramePr>
        <xdr:cNvPr id="27" name="Gràfic 26">
          <a:extLst>
            <a:ext uri="{FF2B5EF4-FFF2-40B4-BE49-F238E27FC236}">
              <a16:creationId xmlns:a16="http://schemas.microsoft.com/office/drawing/2014/main" id="{E90ACD72-1364-486E-AEB8-9C63A79F271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20</xdr:col>
      <xdr:colOff>23404</xdr:colOff>
      <xdr:row>418</xdr:row>
      <xdr:rowOff>25310</xdr:rowOff>
    </xdr:from>
    <xdr:to>
      <xdr:col>26</xdr:col>
      <xdr:colOff>37620</xdr:colOff>
      <xdr:row>433</xdr:row>
      <xdr:rowOff>69574</xdr:rowOff>
    </xdr:to>
    <xdr:graphicFrame macro="">
      <xdr:nvGraphicFramePr>
        <xdr:cNvPr id="28" name="Gràfic 27">
          <a:extLst>
            <a:ext uri="{FF2B5EF4-FFF2-40B4-BE49-F238E27FC236}">
              <a16:creationId xmlns:a16="http://schemas.microsoft.com/office/drawing/2014/main" id="{4B35932F-D7CE-475A-A1A4-A2D1469222A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20</xdr:col>
      <xdr:colOff>23404</xdr:colOff>
      <xdr:row>450</xdr:row>
      <xdr:rowOff>25310</xdr:rowOff>
    </xdr:from>
    <xdr:to>
      <xdr:col>26</xdr:col>
      <xdr:colOff>37620</xdr:colOff>
      <xdr:row>465</xdr:row>
      <xdr:rowOff>69574</xdr:rowOff>
    </xdr:to>
    <xdr:graphicFrame macro="">
      <xdr:nvGraphicFramePr>
        <xdr:cNvPr id="31" name="Gràfic 30">
          <a:extLst>
            <a:ext uri="{FF2B5EF4-FFF2-40B4-BE49-F238E27FC236}">
              <a16:creationId xmlns:a16="http://schemas.microsoft.com/office/drawing/2014/main" id="{36AC76E2-7508-40AE-92B9-C3329ED4D35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20</xdr:col>
      <xdr:colOff>23404</xdr:colOff>
      <xdr:row>478</xdr:row>
      <xdr:rowOff>25310</xdr:rowOff>
    </xdr:from>
    <xdr:to>
      <xdr:col>26</xdr:col>
      <xdr:colOff>37620</xdr:colOff>
      <xdr:row>493</xdr:row>
      <xdr:rowOff>69574</xdr:rowOff>
    </xdr:to>
    <xdr:graphicFrame macro="">
      <xdr:nvGraphicFramePr>
        <xdr:cNvPr id="32" name="Gràfic 31">
          <a:extLst>
            <a:ext uri="{FF2B5EF4-FFF2-40B4-BE49-F238E27FC236}">
              <a16:creationId xmlns:a16="http://schemas.microsoft.com/office/drawing/2014/main" id="{86BF6A0A-E483-4C27-B010-5F08CF33809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20</xdr:col>
      <xdr:colOff>23404</xdr:colOff>
      <xdr:row>506</xdr:row>
      <xdr:rowOff>25310</xdr:rowOff>
    </xdr:from>
    <xdr:to>
      <xdr:col>26</xdr:col>
      <xdr:colOff>37620</xdr:colOff>
      <xdr:row>521</xdr:row>
      <xdr:rowOff>69574</xdr:rowOff>
    </xdr:to>
    <xdr:graphicFrame macro="">
      <xdr:nvGraphicFramePr>
        <xdr:cNvPr id="34" name="Gràfic 33">
          <a:extLst>
            <a:ext uri="{FF2B5EF4-FFF2-40B4-BE49-F238E27FC236}">
              <a16:creationId xmlns:a16="http://schemas.microsoft.com/office/drawing/2014/main" id="{A41262DE-EA12-4693-B64F-52ED29243C1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20</xdr:col>
      <xdr:colOff>23404</xdr:colOff>
      <xdr:row>534</xdr:row>
      <xdr:rowOff>25310</xdr:rowOff>
    </xdr:from>
    <xdr:to>
      <xdr:col>26</xdr:col>
      <xdr:colOff>37620</xdr:colOff>
      <xdr:row>549</xdr:row>
      <xdr:rowOff>69574</xdr:rowOff>
    </xdr:to>
    <xdr:graphicFrame macro="">
      <xdr:nvGraphicFramePr>
        <xdr:cNvPr id="35" name="Gràfic 34">
          <a:extLst>
            <a:ext uri="{FF2B5EF4-FFF2-40B4-BE49-F238E27FC236}">
              <a16:creationId xmlns:a16="http://schemas.microsoft.com/office/drawing/2014/main" id="{BC45B7B7-F83D-4B19-9857-5AA7BF7D5DD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20</xdr:col>
      <xdr:colOff>23404</xdr:colOff>
      <xdr:row>562</xdr:row>
      <xdr:rowOff>25310</xdr:rowOff>
    </xdr:from>
    <xdr:to>
      <xdr:col>26</xdr:col>
      <xdr:colOff>37620</xdr:colOff>
      <xdr:row>577</xdr:row>
      <xdr:rowOff>69574</xdr:rowOff>
    </xdr:to>
    <xdr:graphicFrame macro="">
      <xdr:nvGraphicFramePr>
        <xdr:cNvPr id="36" name="Gràfic 35">
          <a:extLst>
            <a:ext uri="{FF2B5EF4-FFF2-40B4-BE49-F238E27FC236}">
              <a16:creationId xmlns:a16="http://schemas.microsoft.com/office/drawing/2014/main" id="{D928BA69-3F4D-43F2-9DF3-5379CC24F0B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20</xdr:col>
      <xdr:colOff>23404</xdr:colOff>
      <xdr:row>594</xdr:row>
      <xdr:rowOff>25310</xdr:rowOff>
    </xdr:from>
    <xdr:to>
      <xdr:col>26</xdr:col>
      <xdr:colOff>37620</xdr:colOff>
      <xdr:row>609</xdr:row>
      <xdr:rowOff>69574</xdr:rowOff>
    </xdr:to>
    <xdr:graphicFrame macro="">
      <xdr:nvGraphicFramePr>
        <xdr:cNvPr id="37" name="Gràfic 36">
          <a:extLst>
            <a:ext uri="{FF2B5EF4-FFF2-40B4-BE49-F238E27FC236}">
              <a16:creationId xmlns:a16="http://schemas.microsoft.com/office/drawing/2014/main" id="{CE0AB985-A79B-4E76-9A66-95720B8CCDC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20</xdr:col>
      <xdr:colOff>23404</xdr:colOff>
      <xdr:row>622</xdr:row>
      <xdr:rowOff>25310</xdr:rowOff>
    </xdr:from>
    <xdr:to>
      <xdr:col>26</xdr:col>
      <xdr:colOff>37620</xdr:colOff>
      <xdr:row>637</xdr:row>
      <xdr:rowOff>69574</xdr:rowOff>
    </xdr:to>
    <xdr:graphicFrame macro="">
      <xdr:nvGraphicFramePr>
        <xdr:cNvPr id="38" name="Gràfic 37">
          <a:extLst>
            <a:ext uri="{FF2B5EF4-FFF2-40B4-BE49-F238E27FC236}">
              <a16:creationId xmlns:a16="http://schemas.microsoft.com/office/drawing/2014/main" id="{979A2D29-6DE6-4DB9-97A5-CF694D9F612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20</xdr:col>
      <xdr:colOff>23404</xdr:colOff>
      <xdr:row>650</xdr:row>
      <xdr:rowOff>25310</xdr:rowOff>
    </xdr:from>
    <xdr:to>
      <xdr:col>26</xdr:col>
      <xdr:colOff>37620</xdr:colOff>
      <xdr:row>665</xdr:row>
      <xdr:rowOff>69574</xdr:rowOff>
    </xdr:to>
    <xdr:graphicFrame macro="">
      <xdr:nvGraphicFramePr>
        <xdr:cNvPr id="39" name="Gràfic 38">
          <a:extLst>
            <a:ext uri="{FF2B5EF4-FFF2-40B4-BE49-F238E27FC236}">
              <a16:creationId xmlns:a16="http://schemas.microsoft.com/office/drawing/2014/main" id="{6433EEAB-A34A-4382-A2C8-8A5B39AC2BE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20</xdr:col>
      <xdr:colOff>23404</xdr:colOff>
      <xdr:row>678</xdr:row>
      <xdr:rowOff>25310</xdr:rowOff>
    </xdr:from>
    <xdr:to>
      <xdr:col>26</xdr:col>
      <xdr:colOff>37620</xdr:colOff>
      <xdr:row>693</xdr:row>
      <xdr:rowOff>69574</xdr:rowOff>
    </xdr:to>
    <xdr:graphicFrame macro="">
      <xdr:nvGraphicFramePr>
        <xdr:cNvPr id="40" name="Gràfic 39">
          <a:extLst>
            <a:ext uri="{FF2B5EF4-FFF2-40B4-BE49-F238E27FC236}">
              <a16:creationId xmlns:a16="http://schemas.microsoft.com/office/drawing/2014/main" id="{6A0CFB0A-3A87-45BF-8107-86C932976BC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20</xdr:col>
      <xdr:colOff>23404</xdr:colOff>
      <xdr:row>706</xdr:row>
      <xdr:rowOff>25310</xdr:rowOff>
    </xdr:from>
    <xdr:to>
      <xdr:col>26</xdr:col>
      <xdr:colOff>37620</xdr:colOff>
      <xdr:row>721</xdr:row>
      <xdr:rowOff>69574</xdr:rowOff>
    </xdr:to>
    <xdr:graphicFrame macro="">
      <xdr:nvGraphicFramePr>
        <xdr:cNvPr id="41" name="Gràfic 40">
          <a:extLst>
            <a:ext uri="{FF2B5EF4-FFF2-40B4-BE49-F238E27FC236}">
              <a16:creationId xmlns:a16="http://schemas.microsoft.com/office/drawing/2014/main" id="{2E32DE01-9D12-44C1-B808-ABD10059766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20</xdr:col>
      <xdr:colOff>23404</xdr:colOff>
      <xdr:row>738</xdr:row>
      <xdr:rowOff>25310</xdr:rowOff>
    </xdr:from>
    <xdr:to>
      <xdr:col>26</xdr:col>
      <xdr:colOff>37620</xdr:colOff>
      <xdr:row>753</xdr:row>
      <xdr:rowOff>69574</xdr:rowOff>
    </xdr:to>
    <xdr:graphicFrame macro="">
      <xdr:nvGraphicFramePr>
        <xdr:cNvPr id="42" name="Gràfic 41">
          <a:extLst>
            <a:ext uri="{FF2B5EF4-FFF2-40B4-BE49-F238E27FC236}">
              <a16:creationId xmlns:a16="http://schemas.microsoft.com/office/drawing/2014/main" id="{223FE109-0A0C-4DCF-B655-728B28F9BDC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xdr:from>
      <xdr:col>20</xdr:col>
      <xdr:colOff>23404</xdr:colOff>
      <xdr:row>766</xdr:row>
      <xdr:rowOff>25310</xdr:rowOff>
    </xdr:from>
    <xdr:to>
      <xdr:col>26</xdr:col>
      <xdr:colOff>37620</xdr:colOff>
      <xdr:row>781</xdr:row>
      <xdr:rowOff>69574</xdr:rowOff>
    </xdr:to>
    <xdr:graphicFrame macro="">
      <xdr:nvGraphicFramePr>
        <xdr:cNvPr id="43" name="Gràfic 42">
          <a:extLst>
            <a:ext uri="{FF2B5EF4-FFF2-40B4-BE49-F238E27FC236}">
              <a16:creationId xmlns:a16="http://schemas.microsoft.com/office/drawing/2014/main" id="{6DD36F30-ED7D-4761-AB2E-2AD45619AF4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xdr:from>
      <xdr:col>20</xdr:col>
      <xdr:colOff>23404</xdr:colOff>
      <xdr:row>794</xdr:row>
      <xdr:rowOff>25310</xdr:rowOff>
    </xdr:from>
    <xdr:to>
      <xdr:col>26</xdr:col>
      <xdr:colOff>37620</xdr:colOff>
      <xdr:row>809</xdr:row>
      <xdr:rowOff>69574</xdr:rowOff>
    </xdr:to>
    <xdr:graphicFrame macro="">
      <xdr:nvGraphicFramePr>
        <xdr:cNvPr id="44" name="Gràfic 43">
          <a:extLst>
            <a:ext uri="{FF2B5EF4-FFF2-40B4-BE49-F238E27FC236}">
              <a16:creationId xmlns:a16="http://schemas.microsoft.com/office/drawing/2014/main" id="{23E66C82-3E86-4E5A-9789-DD3DA6CDA3D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xdr:from>
      <xdr:col>20</xdr:col>
      <xdr:colOff>23404</xdr:colOff>
      <xdr:row>822</xdr:row>
      <xdr:rowOff>25310</xdr:rowOff>
    </xdr:from>
    <xdr:to>
      <xdr:col>26</xdr:col>
      <xdr:colOff>37620</xdr:colOff>
      <xdr:row>837</xdr:row>
      <xdr:rowOff>69574</xdr:rowOff>
    </xdr:to>
    <xdr:graphicFrame macro="">
      <xdr:nvGraphicFramePr>
        <xdr:cNvPr id="45" name="Gràfic 44">
          <a:extLst>
            <a:ext uri="{FF2B5EF4-FFF2-40B4-BE49-F238E27FC236}">
              <a16:creationId xmlns:a16="http://schemas.microsoft.com/office/drawing/2014/main" id="{89BED7BF-AE31-4AD5-BF72-56A69F3AE1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xdr:from>
      <xdr:col>20</xdr:col>
      <xdr:colOff>23404</xdr:colOff>
      <xdr:row>850</xdr:row>
      <xdr:rowOff>25310</xdr:rowOff>
    </xdr:from>
    <xdr:to>
      <xdr:col>26</xdr:col>
      <xdr:colOff>37620</xdr:colOff>
      <xdr:row>865</xdr:row>
      <xdr:rowOff>69574</xdr:rowOff>
    </xdr:to>
    <xdr:graphicFrame macro="">
      <xdr:nvGraphicFramePr>
        <xdr:cNvPr id="46" name="Gràfic 45">
          <a:extLst>
            <a:ext uri="{FF2B5EF4-FFF2-40B4-BE49-F238E27FC236}">
              <a16:creationId xmlns:a16="http://schemas.microsoft.com/office/drawing/2014/main" id="{D2E64FA7-F1EA-484A-BBC5-E03691BBD0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xdr:from>
      <xdr:col>20</xdr:col>
      <xdr:colOff>23404</xdr:colOff>
      <xdr:row>882</xdr:row>
      <xdr:rowOff>25310</xdr:rowOff>
    </xdr:from>
    <xdr:to>
      <xdr:col>26</xdr:col>
      <xdr:colOff>37620</xdr:colOff>
      <xdr:row>897</xdr:row>
      <xdr:rowOff>69574</xdr:rowOff>
    </xdr:to>
    <xdr:graphicFrame macro="">
      <xdr:nvGraphicFramePr>
        <xdr:cNvPr id="47" name="Gràfic 46">
          <a:extLst>
            <a:ext uri="{FF2B5EF4-FFF2-40B4-BE49-F238E27FC236}">
              <a16:creationId xmlns:a16="http://schemas.microsoft.com/office/drawing/2014/main" id="{9423CC21-17F9-434E-AB96-4D7DCEF6F97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xdr:from>
      <xdr:col>20</xdr:col>
      <xdr:colOff>23404</xdr:colOff>
      <xdr:row>910</xdr:row>
      <xdr:rowOff>25310</xdr:rowOff>
    </xdr:from>
    <xdr:to>
      <xdr:col>26</xdr:col>
      <xdr:colOff>37620</xdr:colOff>
      <xdr:row>925</xdr:row>
      <xdr:rowOff>69574</xdr:rowOff>
    </xdr:to>
    <xdr:graphicFrame macro="">
      <xdr:nvGraphicFramePr>
        <xdr:cNvPr id="48" name="Gràfic 47">
          <a:extLst>
            <a:ext uri="{FF2B5EF4-FFF2-40B4-BE49-F238E27FC236}">
              <a16:creationId xmlns:a16="http://schemas.microsoft.com/office/drawing/2014/main" id="{E97196EA-5AEA-42A3-97F3-9632F1BAF7A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xdr:from>
      <xdr:col>20</xdr:col>
      <xdr:colOff>23404</xdr:colOff>
      <xdr:row>938</xdr:row>
      <xdr:rowOff>25310</xdr:rowOff>
    </xdr:from>
    <xdr:to>
      <xdr:col>26</xdr:col>
      <xdr:colOff>37620</xdr:colOff>
      <xdr:row>953</xdr:row>
      <xdr:rowOff>69574</xdr:rowOff>
    </xdr:to>
    <xdr:graphicFrame macro="">
      <xdr:nvGraphicFramePr>
        <xdr:cNvPr id="49" name="Gràfic 48">
          <a:extLst>
            <a:ext uri="{FF2B5EF4-FFF2-40B4-BE49-F238E27FC236}">
              <a16:creationId xmlns:a16="http://schemas.microsoft.com/office/drawing/2014/main" id="{C4092586-6158-4DD7-9F7C-C6E8CA5701F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xdr:from>
      <xdr:col>20</xdr:col>
      <xdr:colOff>23404</xdr:colOff>
      <xdr:row>966</xdr:row>
      <xdr:rowOff>25310</xdr:rowOff>
    </xdr:from>
    <xdr:to>
      <xdr:col>26</xdr:col>
      <xdr:colOff>37620</xdr:colOff>
      <xdr:row>981</xdr:row>
      <xdr:rowOff>69574</xdr:rowOff>
    </xdr:to>
    <xdr:graphicFrame macro="">
      <xdr:nvGraphicFramePr>
        <xdr:cNvPr id="50" name="Gràfic 49">
          <a:extLst>
            <a:ext uri="{FF2B5EF4-FFF2-40B4-BE49-F238E27FC236}">
              <a16:creationId xmlns:a16="http://schemas.microsoft.com/office/drawing/2014/main" id="{BB974F05-ABF4-4AD2-836B-E41C265F7B5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twoCellAnchor>
    <xdr:from>
      <xdr:col>20</xdr:col>
      <xdr:colOff>23404</xdr:colOff>
      <xdr:row>994</xdr:row>
      <xdr:rowOff>25310</xdr:rowOff>
    </xdr:from>
    <xdr:to>
      <xdr:col>26</xdr:col>
      <xdr:colOff>37620</xdr:colOff>
      <xdr:row>1009</xdr:row>
      <xdr:rowOff>69574</xdr:rowOff>
    </xdr:to>
    <xdr:graphicFrame macro="">
      <xdr:nvGraphicFramePr>
        <xdr:cNvPr id="61" name="Gràfic 60">
          <a:extLst>
            <a:ext uri="{FF2B5EF4-FFF2-40B4-BE49-F238E27FC236}">
              <a16:creationId xmlns:a16="http://schemas.microsoft.com/office/drawing/2014/main" id="{50E0BA0A-23BF-493C-ABC8-564DE7153F4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5"/>
        </a:graphicData>
      </a:graphic>
    </xdr:graphicFrame>
    <xdr:clientData/>
  </xdr:twoCellAnchor>
  <xdr:twoCellAnchor>
    <xdr:from>
      <xdr:col>20</xdr:col>
      <xdr:colOff>23404</xdr:colOff>
      <xdr:row>1026</xdr:row>
      <xdr:rowOff>25310</xdr:rowOff>
    </xdr:from>
    <xdr:to>
      <xdr:col>26</xdr:col>
      <xdr:colOff>37620</xdr:colOff>
      <xdr:row>1041</xdr:row>
      <xdr:rowOff>69574</xdr:rowOff>
    </xdr:to>
    <xdr:graphicFrame macro="">
      <xdr:nvGraphicFramePr>
        <xdr:cNvPr id="62" name="Gràfic 61">
          <a:extLst>
            <a:ext uri="{FF2B5EF4-FFF2-40B4-BE49-F238E27FC236}">
              <a16:creationId xmlns:a16="http://schemas.microsoft.com/office/drawing/2014/main" id="{FF3064F7-4646-4505-B4E6-07C75D67F8C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6"/>
        </a:graphicData>
      </a:graphic>
    </xdr:graphicFrame>
    <xdr:clientData/>
  </xdr:twoCellAnchor>
  <xdr:twoCellAnchor>
    <xdr:from>
      <xdr:col>20</xdr:col>
      <xdr:colOff>23404</xdr:colOff>
      <xdr:row>1054</xdr:row>
      <xdr:rowOff>25310</xdr:rowOff>
    </xdr:from>
    <xdr:to>
      <xdr:col>26</xdr:col>
      <xdr:colOff>37620</xdr:colOff>
      <xdr:row>1069</xdr:row>
      <xdr:rowOff>69574</xdr:rowOff>
    </xdr:to>
    <xdr:graphicFrame macro="">
      <xdr:nvGraphicFramePr>
        <xdr:cNvPr id="63" name="Gràfic 62">
          <a:extLst>
            <a:ext uri="{FF2B5EF4-FFF2-40B4-BE49-F238E27FC236}">
              <a16:creationId xmlns:a16="http://schemas.microsoft.com/office/drawing/2014/main" id="{52F259FE-D127-4FD8-80EA-A9C21B30937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7"/>
        </a:graphicData>
      </a:graphic>
    </xdr:graphicFrame>
    <xdr:clientData/>
  </xdr:twoCellAnchor>
  <xdr:twoCellAnchor>
    <xdr:from>
      <xdr:col>20</xdr:col>
      <xdr:colOff>23404</xdr:colOff>
      <xdr:row>1082</xdr:row>
      <xdr:rowOff>25310</xdr:rowOff>
    </xdr:from>
    <xdr:to>
      <xdr:col>26</xdr:col>
      <xdr:colOff>37620</xdr:colOff>
      <xdr:row>1097</xdr:row>
      <xdr:rowOff>69574</xdr:rowOff>
    </xdr:to>
    <xdr:graphicFrame macro="">
      <xdr:nvGraphicFramePr>
        <xdr:cNvPr id="64" name="Gràfic 63">
          <a:extLst>
            <a:ext uri="{FF2B5EF4-FFF2-40B4-BE49-F238E27FC236}">
              <a16:creationId xmlns:a16="http://schemas.microsoft.com/office/drawing/2014/main" id="{E99EC2A1-5382-4C10-A9E6-3DFD37B096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8"/>
        </a:graphicData>
      </a:graphic>
    </xdr:graphicFrame>
    <xdr:clientData/>
  </xdr:twoCellAnchor>
  <xdr:twoCellAnchor>
    <xdr:from>
      <xdr:col>20</xdr:col>
      <xdr:colOff>23404</xdr:colOff>
      <xdr:row>1110</xdr:row>
      <xdr:rowOff>25310</xdr:rowOff>
    </xdr:from>
    <xdr:to>
      <xdr:col>26</xdr:col>
      <xdr:colOff>37620</xdr:colOff>
      <xdr:row>1125</xdr:row>
      <xdr:rowOff>69574</xdr:rowOff>
    </xdr:to>
    <xdr:graphicFrame macro="">
      <xdr:nvGraphicFramePr>
        <xdr:cNvPr id="65" name="Gràfic 64">
          <a:extLst>
            <a:ext uri="{FF2B5EF4-FFF2-40B4-BE49-F238E27FC236}">
              <a16:creationId xmlns:a16="http://schemas.microsoft.com/office/drawing/2014/main" id="{A562A698-8E79-4C7B-96AA-DAE6CF94F31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9"/>
        </a:graphicData>
      </a:graphic>
    </xdr:graphicFrame>
    <xdr:clientData/>
  </xdr:twoCellAnchor>
  <xdr:twoCellAnchor>
    <xdr:from>
      <xdr:col>20</xdr:col>
      <xdr:colOff>23404</xdr:colOff>
      <xdr:row>1138</xdr:row>
      <xdr:rowOff>25310</xdr:rowOff>
    </xdr:from>
    <xdr:to>
      <xdr:col>26</xdr:col>
      <xdr:colOff>37620</xdr:colOff>
      <xdr:row>1153</xdr:row>
      <xdr:rowOff>69574</xdr:rowOff>
    </xdr:to>
    <xdr:graphicFrame macro="">
      <xdr:nvGraphicFramePr>
        <xdr:cNvPr id="66" name="Gràfic 65">
          <a:extLst>
            <a:ext uri="{FF2B5EF4-FFF2-40B4-BE49-F238E27FC236}">
              <a16:creationId xmlns:a16="http://schemas.microsoft.com/office/drawing/2014/main" id="{D413C2C7-094C-4A1F-A14A-D2D586697D7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0"/>
        </a:graphicData>
      </a:graphic>
    </xdr:graphicFrame>
    <xdr:clientData/>
  </xdr:twoCellAnchor>
  <xdr:twoCellAnchor>
    <xdr:from>
      <xdr:col>20</xdr:col>
      <xdr:colOff>15784</xdr:colOff>
      <xdr:row>1170</xdr:row>
      <xdr:rowOff>17691</xdr:rowOff>
    </xdr:from>
    <xdr:to>
      <xdr:col>26</xdr:col>
      <xdr:colOff>37620</xdr:colOff>
      <xdr:row>1185</xdr:row>
      <xdr:rowOff>21129</xdr:rowOff>
    </xdr:to>
    <xdr:graphicFrame macro="">
      <xdr:nvGraphicFramePr>
        <xdr:cNvPr id="67" name="Gràfic 66">
          <a:extLst>
            <a:ext uri="{FF2B5EF4-FFF2-40B4-BE49-F238E27FC236}">
              <a16:creationId xmlns:a16="http://schemas.microsoft.com/office/drawing/2014/main" id="{0C2A8158-ACF6-44D0-A785-46ACD6368F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1"/>
        </a:graphicData>
      </a:graphic>
    </xdr:graphicFrame>
    <xdr:clientData/>
  </xdr:twoCellAnchor>
  <xdr:twoCellAnchor>
    <xdr:from>
      <xdr:col>20</xdr:col>
      <xdr:colOff>15784</xdr:colOff>
      <xdr:row>1198</xdr:row>
      <xdr:rowOff>17691</xdr:rowOff>
    </xdr:from>
    <xdr:to>
      <xdr:col>26</xdr:col>
      <xdr:colOff>37620</xdr:colOff>
      <xdr:row>1213</xdr:row>
      <xdr:rowOff>21129</xdr:rowOff>
    </xdr:to>
    <xdr:graphicFrame macro="">
      <xdr:nvGraphicFramePr>
        <xdr:cNvPr id="68" name="Gràfic 67">
          <a:extLst>
            <a:ext uri="{FF2B5EF4-FFF2-40B4-BE49-F238E27FC236}">
              <a16:creationId xmlns:a16="http://schemas.microsoft.com/office/drawing/2014/main" id="{2DD4B6B7-9D64-46B5-B1E2-83B67684BDC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2"/>
        </a:graphicData>
      </a:graphic>
    </xdr:graphicFrame>
    <xdr:clientData/>
  </xdr:twoCellAnchor>
  <xdr:twoCellAnchor>
    <xdr:from>
      <xdr:col>20</xdr:col>
      <xdr:colOff>15784</xdr:colOff>
      <xdr:row>1226</xdr:row>
      <xdr:rowOff>17691</xdr:rowOff>
    </xdr:from>
    <xdr:to>
      <xdr:col>26</xdr:col>
      <xdr:colOff>37620</xdr:colOff>
      <xdr:row>1241</xdr:row>
      <xdr:rowOff>21129</xdr:rowOff>
    </xdr:to>
    <xdr:graphicFrame macro="">
      <xdr:nvGraphicFramePr>
        <xdr:cNvPr id="89" name="Gràfic 88">
          <a:extLst>
            <a:ext uri="{FF2B5EF4-FFF2-40B4-BE49-F238E27FC236}">
              <a16:creationId xmlns:a16="http://schemas.microsoft.com/office/drawing/2014/main" id="{96E476D1-8F26-4000-9950-D6DA237C673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3"/>
        </a:graphicData>
      </a:graphic>
    </xdr:graphicFrame>
    <xdr:clientData/>
  </xdr:twoCellAnchor>
  <xdr:twoCellAnchor>
    <xdr:from>
      <xdr:col>20</xdr:col>
      <xdr:colOff>15784</xdr:colOff>
      <xdr:row>1254</xdr:row>
      <xdr:rowOff>17691</xdr:rowOff>
    </xdr:from>
    <xdr:to>
      <xdr:col>26</xdr:col>
      <xdr:colOff>37620</xdr:colOff>
      <xdr:row>1269</xdr:row>
      <xdr:rowOff>21129</xdr:rowOff>
    </xdr:to>
    <xdr:graphicFrame macro="">
      <xdr:nvGraphicFramePr>
        <xdr:cNvPr id="90" name="Gràfic 89">
          <a:extLst>
            <a:ext uri="{FF2B5EF4-FFF2-40B4-BE49-F238E27FC236}">
              <a16:creationId xmlns:a16="http://schemas.microsoft.com/office/drawing/2014/main" id="{F6D5BA5F-0762-47DF-9B29-32223BB0F54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4"/>
        </a:graphicData>
      </a:graphic>
    </xdr:graphicFrame>
    <xdr:clientData/>
  </xdr:twoCellAnchor>
  <xdr:twoCellAnchor>
    <xdr:from>
      <xdr:col>20</xdr:col>
      <xdr:colOff>15784</xdr:colOff>
      <xdr:row>1282</xdr:row>
      <xdr:rowOff>17691</xdr:rowOff>
    </xdr:from>
    <xdr:to>
      <xdr:col>26</xdr:col>
      <xdr:colOff>37620</xdr:colOff>
      <xdr:row>1297</xdr:row>
      <xdr:rowOff>21129</xdr:rowOff>
    </xdr:to>
    <xdr:graphicFrame macro="">
      <xdr:nvGraphicFramePr>
        <xdr:cNvPr id="91" name="Gràfic 90">
          <a:extLst>
            <a:ext uri="{FF2B5EF4-FFF2-40B4-BE49-F238E27FC236}">
              <a16:creationId xmlns:a16="http://schemas.microsoft.com/office/drawing/2014/main" id="{BA9FDA6B-3145-4DA0-B4BF-667EBBC7B59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5"/>
        </a:graphicData>
      </a:graphic>
    </xdr:graphicFrame>
    <xdr:clientData/>
  </xdr:twoCellAnchor>
  <xdr:twoCellAnchor>
    <xdr:from>
      <xdr:col>20</xdr:col>
      <xdr:colOff>15784</xdr:colOff>
      <xdr:row>1314</xdr:row>
      <xdr:rowOff>17691</xdr:rowOff>
    </xdr:from>
    <xdr:to>
      <xdr:col>26</xdr:col>
      <xdr:colOff>37620</xdr:colOff>
      <xdr:row>1329</xdr:row>
      <xdr:rowOff>21129</xdr:rowOff>
    </xdr:to>
    <xdr:graphicFrame macro="">
      <xdr:nvGraphicFramePr>
        <xdr:cNvPr id="92" name="Gràfic 91">
          <a:extLst>
            <a:ext uri="{FF2B5EF4-FFF2-40B4-BE49-F238E27FC236}">
              <a16:creationId xmlns:a16="http://schemas.microsoft.com/office/drawing/2014/main" id="{8B8A9F87-D0C7-45C8-A2C6-5F613AC0045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6"/>
        </a:graphicData>
      </a:graphic>
    </xdr:graphicFrame>
    <xdr:clientData/>
  </xdr:twoCellAnchor>
  <xdr:twoCellAnchor>
    <xdr:from>
      <xdr:col>20</xdr:col>
      <xdr:colOff>15784</xdr:colOff>
      <xdr:row>1342</xdr:row>
      <xdr:rowOff>17691</xdr:rowOff>
    </xdr:from>
    <xdr:to>
      <xdr:col>26</xdr:col>
      <xdr:colOff>37620</xdr:colOff>
      <xdr:row>1357</xdr:row>
      <xdr:rowOff>21129</xdr:rowOff>
    </xdr:to>
    <xdr:graphicFrame macro="">
      <xdr:nvGraphicFramePr>
        <xdr:cNvPr id="93" name="Gràfic 92">
          <a:extLst>
            <a:ext uri="{FF2B5EF4-FFF2-40B4-BE49-F238E27FC236}">
              <a16:creationId xmlns:a16="http://schemas.microsoft.com/office/drawing/2014/main" id="{FE62BBD6-03D1-4484-BA6A-FF38ED18A8D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7"/>
        </a:graphicData>
      </a:graphic>
    </xdr:graphicFrame>
    <xdr:clientData/>
  </xdr:twoCellAnchor>
  <xdr:twoCellAnchor>
    <xdr:from>
      <xdr:col>20</xdr:col>
      <xdr:colOff>15784</xdr:colOff>
      <xdr:row>1370</xdr:row>
      <xdr:rowOff>17691</xdr:rowOff>
    </xdr:from>
    <xdr:to>
      <xdr:col>26</xdr:col>
      <xdr:colOff>37620</xdr:colOff>
      <xdr:row>1385</xdr:row>
      <xdr:rowOff>21129</xdr:rowOff>
    </xdr:to>
    <xdr:graphicFrame macro="">
      <xdr:nvGraphicFramePr>
        <xdr:cNvPr id="99" name="Gràfic 98">
          <a:extLst>
            <a:ext uri="{FF2B5EF4-FFF2-40B4-BE49-F238E27FC236}">
              <a16:creationId xmlns:a16="http://schemas.microsoft.com/office/drawing/2014/main" id="{C4707D65-8476-4787-B7C0-4C9A34978BE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8"/>
        </a:graphicData>
      </a:graphic>
    </xdr:graphicFrame>
    <xdr:clientData/>
  </xdr:twoCellAnchor>
  <xdr:twoCellAnchor>
    <xdr:from>
      <xdr:col>20</xdr:col>
      <xdr:colOff>15784</xdr:colOff>
      <xdr:row>1398</xdr:row>
      <xdr:rowOff>17691</xdr:rowOff>
    </xdr:from>
    <xdr:to>
      <xdr:col>26</xdr:col>
      <xdr:colOff>37620</xdr:colOff>
      <xdr:row>1413</xdr:row>
      <xdr:rowOff>21129</xdr:rowOff>
    </xdr:to>
    <xdr:graphicFrame macro="">
      <xdr:nvGraphicFramePr>
        <xdr:cNvPr id="100" name="Gràfic 99">
          <a:extLst>
            <a:ext uri="{FF2B5EF4-FFF2-40B4-BE49-F238E27FC236}">
              <a16:creationId xmlns:a16="http://schemas.microsoft.com/office/drawing/2014/main" id="{533B7394-0C54-4794-A231-840CC105FE4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9"/>
        </a:graphicData>
      </a:graphic>
    </xdr:graphicFrame>
    <xdr:clientData/>
  </xdr:twoCellAnchor>
  <xdr:twoCellAnchor>
    <xdr:from>
      <xdr:col>20</xdr:col>
      <xdr:colOff>15784</xdr:colOff>
      <xdr:row>1426</xdr:row>
      <xdr:rowOff>17691</xdr:rowOff>
    </xdr:from>
    <xdr:to>
      <xdr:col>26</xdr:col>
      <xdr:colOff>37620</xdr:colOff>
      <xdr:row>1441</xdr:row>
      <xdr:rowOff>21129</xdr:rowOff>
    </xdr:to>
    <xdr:graphicFrame macro="">
      <xdr:nvGraphicFramePr>
        <xdr:cNvPr id="101" name="Gràfic 100">
          <a:extLst>
            <a:ext uri="{FF2B5EF4-FFF2-40B4-BE49-F238E27FC236}">
              <a16:creationId xmlns:a16="http://schemas.microsoft.com/office/drawing/2014/main" id="{ABF4BE99-F9FD-4B48-A9DC-1286DE3EB8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0"/>
        </a:graphicData>
      </a:graphic>
    </xdr:graphicFrame>
    <xdr:clientData/>
  </xdr:twoCellAnchor>
  <xdr:twoCellAnchor>
    <xdr:from>
      <xdr:col>20</xdr:col>
      <xdr:colOff>15784</xdr:colOff>
      <xdr:row>1458</xdr:row>
      <xdr:rowOff>17691</xdr:rowOff>
    </xdr:from>
    <xdr:to>
      <xdr:col>26</xdr:col>
      <xdr:colOff>37620</xdr:colOff>
      <xdr:row>1473</xdr:row>
      <xdr:rowOff>21129</xdr:rowOff>
    </xdr:to>
    <xdr:graphicFrame macro="">
      <xdr:nvGraphicFramePr>
        <xdr:cNvPr id="102" name="Gràfic 101">
          <a:extLst>
            <a:ext uri="{FF2B5EF4-FFF2-40B4-BE49-F238E27FC236}">
              <a16:creationId xmlns:a16="http://schemas.microsoft.com/office/drawing/2014/main" id="{3D37D72B-BC1A-4A66-A9FB-073DC272B11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1"/>
        </a:graphicData>
      </a:graphic>
    </xdr:graphicFrame>
    <xdr:clientData/>
  </xdr:twoCellAnchor>
  <xdr:twoCellAnchor>
    <xdr:from>
      <xdr:col>20</xdr:col>
      <xdr:colOff>15784</xdr:colOff>
      <xdr:row>1486</xdr:row>
      <xdr:rowOff>17691</xdr:rowOff>
    </xdr:from>
    <xdr:to>
      <xdr:col>26</xdr:col>
      <xdr:colOff>37620</xdr:colOff>
      <xdr:row>1501</xdr:row>
      <xdr:rowOff>21129</xdr:rowOff>
    </xdr:to>
    <xdr:graphicFrame macro="">
      <xdr:nvGraphicFramePr>
        <xdr:cNvPr id="103" name="Gràfic 102">
          <a:extLst>
            <a:ext uri="{FF2B5EF4-FFF2-40B4-BE49-F238E27FC236}">
              <a16:creationId xmlns:a16="http://schemas.microsoft.com/office/drawing/2014/main" id="{AE260EA2-39B1-4E13-859F-A3F209CFE7D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2"/>
        </a:graphicData>
      </a:graphic>
    </xdr:graphicFrame>
    <xdr:clientData/>
  </xdr:twoCellAnchor>
  <xdr:twoCellAnchor>
    <xdr:from>
      <xdr:col>20</xdr:col>
      <xdr:colOff>15784</xdr:colOff>
      <xdr:row>1514</xdr:row>
      <xdr:rowOff>17691</xdr:rowOff>
    </xdr:from>
    <xdr:to>
      <xdr:col>26</xdr:col>
      <xdr:colOff>37620</xdr:colOff>
      <xdr:row>1529</xdr:row>
      <xdr:rowOff>21129</xdr:rowOff>
    </xdr:to>
    <xdr:graphicFrame macro="">
      <xdr:nvGraphicFramePr>
        <xdr:cNvPr id="134" name="Gràfic 133">
          <a:extLst>
            <a:ext uri="{FF2B5EF4-FFF2-40B4-BE49-F238E27FC236}">
              <a16:creationId xmlns:a16="http://schemas.microsoft.com/office/drawing/2014/main" id="{9536C965-30DE-497D-A765-F6467E2D4C5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3"/>
        </a:graphicData>
      </a:graphic>
    </xdr:graphicFrame>
    <xdr:clientData/>
  </xdr:twoCellAnchor>
  <xdr:twoCellAnchor>
    <xdr:from>
      <xdr:col>20</xdr:col>
      <xdr:colOff>15784</xdr:colOff>
      <xdr:row>1542</xdr:row>
      <xdr:rowOff>17691</xdr:rowOff>
    </xdr:from>
    <xdr:to>
      <xdr:col>26</xdr:col>
      <xdr:colOff>37620</xdr:colOff>
      <xdr:row>1557</xdr:row>
      <xdr:rowOff>21129</xdr:rowOff>
    </xdr:to>
    <xdr:graphicFrame macro="">
      <xdr:nvGraphicFramePr>
        <xdr:cNvPr id="135" name="Gràfic 134">
          <a:extLst>
            <a:ext uri="{FF2B5EF4-FFF2-40B4-BE49-F238E27FC236}">
              <a16:creationId xmlns:a16="http://schemas.microsoft.com/office/drawing/2014/main" id="{19D27037-D012-4167-9473-6DA7C586C06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4"/>
        </a:graphicData>
      </a:graphic>
    </xdr:graphicFrame>
    <xdr:clientData/>
  </xdr:twoCellAnchor>
  <xdr:twoCellAnchor>
    <xdr:from>
      <xdr:col>20</xdr:col>
      <xdr:colOff>15784</xdr:colOff>
      <xdr:row>1570</xdr:row>
      <xdr:rowOff>17691</xdr:rowOff>
    </xdr:from>
    <xdr:to>
      <xdr:col>26</xdr:col>
      <xdr:colOff>37620</xdr:colOff>
      <xdr:row>1585</xdr:row>
      <xdr:rowOff>21129</xdr:rowOff>
    </xdr:to>
    <xdr:graphicFrame macro="">
      <xdr:nvGraphicFramePr>
        <xdr:cNvPr id="136" name="Gràfic 135">
          <a:extLst>
            <a:ext uri="{FF2B5EF4-FFF2-40B4-BE49-F238E27FC236}">
              <a16:creationId xmlns:a16="http://schemas.microsoft.com/office/drawing/2014/main" id="{152C5608-B18D-48CF-A657-4E20C4248D9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5"/>
        </a:graphicData>
      </a:graphic>
    </xdr:graphicFrame>
    <xdr:clientData/>
  </xdr:twoCellAnchor>
  <xdr:twoCellAnchor>
    <xdr:from>
      <xdr:col>20</xdr:col>
      <xdr:colOff>15784</xdr:colOff>
      <xdr:row>1602</xdr:row>
      <xdr:rowOff>17691</xdr:rowOff>
    </xdr:from>
    <xdr:to>
      <xdr:col>26</xdr:col>
      <xdr:colOff>37620</xdr:colOff>
      <xdr:row>1617</xdr:row>
      <xdr:rowOff>21129</xdr:rowOff>
    </xdr:to>
    <xdr:graphicFrame macro="">
      <xdr:nvGraphicFramePr>
        <xdr:cNvPr id="137" name="Gràfic 136">
          <a:extLst>
            <a:ext uri="{FF2B5EF4-FFF2-40B4-BE49-F238E27FC236}">
              <a16:creationId xmlns:a16="http://schemas.microsoft.com/office/drawing/2014/main" id="{24A0C7BB-161B-4C6E-A754-15856D4C99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6"/>
        </a:graphicData>
      </a:graphic>
    </xdr:graphicFrame>
    <xdr:clientData/>
  </xdr:twoCellAnchor>
  <xdr:twoCellAnchor>
    <xdr:from>
      <xdr:col>20</xdr:col>
      <xdr:colOff>15784</xdr:colOff>
      <xdr:row>1630</xdr:row>
      <xdr:rowOff>17691</xdr:rowOff>
    </xdr:from>
    <xdr:to>
      <xdr:col>26</xdr:col>
      <xdr:colOff>37620</xdr:colOff>
      <xdr:row>1645</xdr:row>
      <xdr:rowOff>21129</xdr:rowOff>
    </xdr:to>
    <xdr:graphicFrame macro="">
      <xdr:nvGraphicFramePr>
        <xdr:cNvPr id="138" name="Gràfic 137">
          <a:extLst>
            <a:ext uri="{FF2B5EF4-FFF2-40B4-BE49-F238E27FC236}">
              <a16:creationId xmlns:a16="http://schemas.microsoft.com/office/drawing/2014/main" id="{2A1068B8-86B6-451D-80BE-4B8E2AF54D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7"/>
        </a:graphicData>
      </a:graphic>
    </xdr:graphicFrame>
    <xdr:clientData/>
  </xdr:twoCellAnchor>
  <xdr:twoCellAnchor>
    <xdr:from>
      <xdr:col>20</xdr:col>
      <xdr:colOff>15784</xdr:colOff>
      <xdr:row>1658</xdr:row>
      <xdr:rowOff>17691</xdr:rowOff>
    </xdr:from>
    <xdr:to>
      <xdr:col>26</xdr:col>
      <xdr:colOff>37620</xdr:colOff>
      <xdr:row>1673</xdr:row>
      <xdr:rowOff>21129</xdr:rowOff>
    </xdr:to>
    <xdr:graphicFrame macro="">
      <xdr:nvGraphicFramePr>
        <xdr:cNvPr id="139" name="Gràfic 138">
          <a:extLst>
            <a:ext uri="{FF2B5EF4-FFF2-40B4-BE49-F238E27FC236}">
              <a16:creationId xmlns:a16="http://schemas.microsoft.com/office/drawing/2014/main" id="{6B32D0E7-4775-4C18-A89A-4AAA339ED91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8"/>
        </a:graphicData>
      </a:graphic>
    </xdr:graphicFrame>
    <xdr:clientData/>
  </xdr:twoCellAnchor>
  <xdr:twoCellAnchor>
    <xdr:from>
      <xdr:col>20</xdr:col>
      <xdr:colOff>15784</xdr:colOff>
      <xdr:row>1686</xdr:row>
      <xdr:rowOff>17691</xdr:rowOff>
    </xdr:from>
    <xdr:to>
      <xdr:col>26</xdr:col>
      <xdr:colOff>37620</xdr:colOff>
      <xdr:row>1701</xdr:row>
      <xdr:rowOff>21129</xdr:rowOff>
    </xdr:to>
    <xdr:graphicFrame macro="">
      <xdr:nvGraphicFramePr>
        <xdr:cNvPr id="140" name="Gràfic 139">
          <a:extLst>
            <a:ext uri="{FF2B5EF4-FFF2-40B4-BE49-F238E27FC236}">
              <a16:creationId xmlns:a16="http://schemas.microsoft.com/office/drawing/2014/main" id="{C4D8F3B1-6699-4D66-BD1D-D4AD3E20AFA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9"/>
        </a:graphicData>
      </a:graphic>
    </xdr:graphicFrame>
    <xdr:clientData/>
  </xdr:twoCellAnchor>
  <xdr:twoCellAnchor>
    <xdr:from>
      <xdr:col>20</xdr:col>
      <xdr:colOff>15784</xdr:colOff>
      <xdr:row>1714</xdr:row>
      <xdr:rowOff>17691</xdr:rowOff>
    </xdr:from>
    <xdr:to>
      <xdr:col>26</xdr:col>
      <xdr:colOff>37620</xdr:colOff>
      <xdr:row>1729</xdr:row>
      <xdr:rowOff>21129</xdr:rowOff>
    </xdr:to>
    <xdr:graphicFrame macro="">
      <xdr:nvGraphicFramePr>
        <xdr:cNvPr id="141" name="Gràfic 140">
          <a:extLst>
            <a:ext uri="{FF2B5EF4-FFF2-40B4-BE49-F238E27FC236}">
              <a16:creationId xmlns:a16="http://schemas.microsoft.com/office/drawing/2014/main" id="{BC5EBDE0-2E7F-415B-96B7-B4F35A2D1E7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0"/>
        </a:graphicData>
      </a:graphic>
    </xdr:graphicFrame>
    <xdr:clientData/>
  </xdr:twoCellAnchor>
  <xdr:twoCellAnchor>
    <xdr:from>
      <xdr:col>20</xdr:col>
      <xdr:colOff>15784</xdr:colOff>
      <xdr:row>1746</xdr:row>
      <xdr:rowOff>17691</xdr:rowOff>
    </xdr:from>
    <xdr:to>
      <xdr:col>26</xdr:col>
      <xdr:colOff>37620</xdr:colOff>
      <xdr:row>1761</xdr:row>
      <xdr:rowOff>21129</xdr:rowOff>
    </xdr:to>
    <xdr:graphicFrame macro="">
      <xdr:nvGraphicFramePr>
        <xdr:cNvPr id="142" name="Gràfic 141">
          <a:extLst>
            <a:ext uri="{FF2B5EF4-FFF2-40B4-BE49-F238E27FC236}">
              <a16:creationId xmlns:a16="http://schemas.microsoft.com/office/drawing/2014/main" id="{70EC2A5D-C040-441D-B9AD-1403421B1EA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1"/>
        </a:graphicData>
      </a:graphic>
    </xdr:graphicFrame>
    <xdr:clientData/>
  </xdr:twoCellAnchor>
  <xdr:twoCellAnchor>
    <xdr:from>
      <xdr:col>20</xdr:col>
      <xdr:colOff>15784</xdr:colOff>
      <xdr:row>1774</xdr:row>
      <xdr:rowOff>17691</xdr:rowOff>
    </xdr:from>
    <xdr:to>
      <xdr:col>26</xdr:col>
      <xdr:colOff>37620</xdr:colOff>
      <xdr:row>1789</xdr:row>
      <xdr:rowOff>21129</xdr:rowOff>
    </xdr:to>
    <xdr:graphicFrame macro="">
      <xdr:nvGraphicFramePr>
        <xdr:cNvPr id="143" name="Gràfic 142">
          <a:extLst>
            <a:ext uri="{FF2B5EF4-FFF2-40B4-BE49-F238E27FC236}">
              <a16:creationId xmlns:a16="http://schemas.microsoft.com/office/drawing/2014/main" id="{E25B8157-8EA3-4BD1-B6E2-05E18605D4D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2"/>
        </a:graphicData>
      </a:graphic>
    </xdr:graphicFrame>
    <xdr:clientData/>
  </xdr:twoCellAnchor>
  <xdr:twoCellAnchor>
    <xdr:from>
      <xdr:col>20</xdr:col>
      <xdr:colOff>15784</xdr:colOff>
      <xdr:row>1802</xdr:row>
      <xdr:rowOff>17691</xdr:rowOff>
    </xdr:from>
    <xdr:to>
      <xdr:col>26</xdr:col>
      <xdr:colOff>37620</xdr:colOff>
      <xdr:row>1817</xdr:row>
      <xdr:rowOff>21129</xdr:rowOff>
    </xdr:to>
    <xdr:graphicFrame macro="">
      <xdr:nvGraphicFramePr>
        <xdr:cNvPr id="144" name="Gràfic 143">
          <a:extLst>
            <a:ext uri="{FF2B5EF4-FFF2-40B4-BE49-F238E27FC236}">
              <a16:creationId xmlns:a16="http://schemas.microsoft.com/office/drawing/2014/main" id="{156B2E03-375B-452B-A4C6-31FA727ECFB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3"/>
        </a:graphicData>
      </a:graphic>
    </xdr:graphicFrame>
    <xdr:clientData/>
  </xdr:twoCellAnchor>
  <xdr:twoCellAnchor>
    <xdr:from>
      <xdr:col>20</xdr:col>
      <xdr:colOff>15784</xdr:colOff>
      <xdr:row>1830</xdr:row>
      <xdr:rowOff>17691</xdr:rowOff>
    </xdr:from>
    <xdr:to>
      <xdr:col>26</xdr:col>
      <xdr:colOff>37620</xdr:colOff>
      <xdr:row>1845</xdr:row>
      <xdr:rowOff>21129</xdr:rowOff>
    </xdr:to>
    <xdr:graphicFrame macro="">
      <xdr:nvGraphicFramePr>
        <xdr:cNvPr id="145" name="Gràfic 144">
          <a:extLst>
            <a:ext uri="{FF2B5EF4-FFF2-40B4-BE49-F238E27FC236}">
              <a16:creationId xmlns:a16="http://schemas.microsoft.com/office/drawing/2014/main" id="{E1546B0C-1786-4BD6-ADF3-A3D6504403B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4"/>
        </a:graphicData>
      </a:graphic>
    </xdr:graphicFrame>
    <xdr:clientData/>
  </xdr:twoCellAnchor>
  <xdr:twoCellAnchor>
    <xdr:from>
      <xdr:col>20</xdr:col>
      <xdr:colOff>15784</xdr:colOff>
      <xdr:row>1858</xdr:row>
      <xdr:rowOff>17691</xdr:rowOff>
    </xdr:from>
    <xdr:to>
      <xdr:col>26</xdr:col>
      <xdr:colOff>37620</xdr:colOff>
      <xdr:row>1873</xdr:row>
      <xdr:rowOff>21129</xdr:rowOff>
    </xdr:to>
    <xdr:graphicFrame macro="">
      <xdr:nvGraphicFramePr>
        <xdr:cNvPr id="146" name="Gràfic 145">
          <a:extLst>
            <a:ext uri="{FF2B5EF4-FFF2-40B4-BE49-F238E27FC236}">
              <a16:creationId xmlns:a16="http://schemas.microsoft.com/office/drawing/2014/main" id="{9DBA1F8A-A460-46C2-97E5-D288915CE02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5"/>
        </a:graphicData>
      </a:graphic>
    </xdr:graphicFrame>
    <xdr:clientData/>
  </xdr:twoCellAnchor>
  <xdr:twoCellAnchor>
    <xdr:from>
      <xdr:col>20</xdr:col>
      <xdr:colOff>15784</xdr:colOff>
      <xdr:row>1890</xdr:row>
      <xdr:rowOff>17691</xdr:rowOff>
    </xdr:from>
    <xdr:to>
      <xdr:col>26</xdr:col>
      <xdr:colOff>37620</xdr:colOff>
      <xdr:row>1905</xdr:row>
      <xdr:rowOff>21129</xdr:rowOff>
    </xdr:to>
    <xdr:graphicFrame macro="">
      <xdr:nvGraphicFramePr>
        <xdr:cNvPr id="147" name="Gràfic 146">
          <a:extLst>
            <a:ext uri="{FF2B5EF4-FFF2-40B4-BE49-F238E27FC236}">
              <a16:creationId xmlns:a16="http://schemas.microsoft.com/office/drawing/2014/main" id="{88053952-2988-4487-9B99-73EEAC3FB93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6"/>
        </a:graphicData>
      </a:graphic>
    </xdr:graphicFrame>
    <xdr:clientData/>
  </xdr:twoCellAnchor>
  <xdr:twoCellAnchor>
    <xdr:from>
      <xdr:col>20</xdr:col>
      <xdr:colOff>15784</xdr:colOff>
      <xdr:row>1918</xdr:row>
      <xdr:rowOff>17691</xdr:rowOff>
    </xdr:from>
    <xdr:to>
      <xdr:col>26</xdr:col>
      <xdr:colOff>37620</xdr:colOff>
      <xdr:row>1933</xdr:row>
      <xdr:rowOff>21129</xdr:rowOff>
    </xdr:to>
    <xdr:graphicFrame macro="">
      <xdr:nvGraphicFramePr>
        <xdr:cNvPr id="148" name="Gràfic 147">
          <a:extLst>
            <a:ext uri="{FF2B5EF4-FFF2-40B4-BE49-F238E27FC236}">
              <a16:creationId xmlns:a16="http://schemas.microsoft.com/office/drawing/2014/main" id="{B05DFE90-BC9E-40C3-8025-E141D9BCA37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7"/>
        </a:graphicData>
      </a:graphic>
    </xdr:graphicFrame>
    <xdr:clientData/>
  </xdr:twoCellAnchor>
  <xdr:twoCellAnchor>
    <xdr:from>
      <xdr:col>20</xdr:col>
      <xdr:colOff>15784</xdr:colOff>
      <xdr:row>1946</xdr:row>
      <xdr:rowOff>17691</xdr:rowOff>
    </xdr:from>
    <xdr:to>
      <xdr:col>26</xdr:col>
      <xdr:colOff>37620</xdr:colOff>
      <xdr:row>1961</xdr:row>
      <xdr:rowOff>21129</xdr:rowOff>
    </xdr:to>
    <xdr:graphicFrame macro="">
      <xdr:nvGraphicFramePr>
        <xdr:cNvPr id="150" name="Gràfic 149">
          <a:extLst>
            <a:ext uri="{FF2B5EF4-FFF2-40B4-BE49-F238E27FC236}">
              <a16:creationId xmlns:a16="http://schemas.microsoft.com/office/drawing/2014/main" id="{6F1C6E42-3913-42E6-956B-D8DB3BE5B1A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8"/>
        </a:graphicData>
      </a:graphic>
    </xdr:graphicFrame>
    <xdr:clientData/>
  </xdr:twoCellAnchor>
  <xdr:twoCellAnchor>
    <xdr:from>
      <xdr:col>20</xdr:col>
      <xdr:colOff>15784</xdr:colOff>
      <xdr:row>1974</xdr:row>
      <xdr:rowOff>17691</xdr:rowOff>
    </xdr:from>
    <xdr:to>
      <xdr:col>26</xdr:col>
      <xdr:colOff>37620</xdr:colOff>
      <xdr:row>1989</xdr:row>
      <xdr:rowOff>21129</xdr:rowOff>
    </xdr:to>
    <xdr:graphicFrame macro="">
      <xdr:nvGraphicFramePr>
        <xdr:cNvPr id="151" name="Gràfic 150">
          <a:extLst>
            <a:ext uri="{FF2B5EF4-FFF2-40B4-BE49-F238E27FC236}">
              <a16:creationId xmlns:a16="http://schemas.microsoft.com/office/drawing/2014/main" id="{B9CE5B22-1AEA-491D-9B99-21546B52FFD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9"/>
        </a:graphicData>
      </a:graphic>
    </xdr:graphicFrame>
    <xdr:clientData/>
  </xdr:twoCellAnchor>
  <xdr:twoCellAnchor>
    <xdr:from>
      <xdr:col>20</xdr:col>
      <xdr:colOff>15784</xdr:colOff>
      <xdr:row>2002</xdr:row>
      <xdr:rowOff>17691</xdr:rowOff>
    </xdr:from>
    <xdr:to>
      <xdr:col>26</xdr:col>
      <xdr:colOff>37620</xdr:colOff>
      <xdr:row>2017</xdr:row>
      <xdr:rowOff>21129</xdr:rowOff>
    </xdr:to>
    <xdr:graphicFrame macro="">
      <xdr:nvGraphicFramePr>
        <xdr:cNvPr id="152" name="Gràfic 151">
          <a:extLst>
            <a:ext uri="{FF2B5EF4-FFF2-40B4-BE49-F238E27FC236}">
              <a16:creationId xmlns:a16="http://schemas.microsoft.com/office/drawing/2014/main" id="{47240160-77A9-4D25-B81D-EBC3704E978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0"/>
        </a:graphicData>
      </a:graphic>
    </xdr:graphicFrame>
    <xdr:clientData/>
  </xdr:twoCellAnchor>
  <xdr:twoCellAnchor>
    <xdr:from>
      <xdr:col>20</xdr:col>
      <xdr:colOff>15784</xdr:colOff>
      <xdr:row>2034</xdr:row>
      <xdr:rowOff>17691</xdr:rowOff>
    </xdr:from>
    <xdr:to>
      <xdr:col>26</xdr:col>
      <xdr:colOff>37620</xdr:colOff>
      <xdr:row>2049</xdr:row>
      <xdr:rowOff>21129</xdr:rowOff>
    </xdr:to>
    <xdr:graphicFrame macro="">
      <xdr:nvGraphicFramePr>
        <xdr:cNvPr id="153" name="Gràfic 152">
          <a:extLst>
            <a:ext uri="{FF2B5EF4-FFF2-40B4-BE49-F238E27FC236}">
              <a16:creationId xmlns:a16="http://schemas.microsoft.com/office/drawing/2014/main" id="{448E43B8-04B9-41DC-96A0-4D724ADDD7B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1"/>
        </a:graphicData>
      </a:graphic>
    </xdr:graphicFrame>
    <xdr:clientData/>
  </xdr:twoCellAnchor>
  <xdr:twoCellAnchor>
    <xdr:from>
      <xdr:col>20</xdr:col>
      <xdr:colOff>15784</xdr:colOff>
      <xdr:row>2062</xdr:row>
      <xdr:rowOff>17691</xdr:rowOff>
    </xdr:from>
    <xdr:to>
      <xdr:col>26</xdr:col>
      <xdr:colOff>37620</xdr:colOff>
      <xdr:row>2077</xdr:row>
      <xdr:rowOff>21129</xdr:rowOff>
    </xdr:to>
    <xdr:graphicFrame macro="">
      <xdr:nvGraphicFramePr>
        <xdr:cNvPr id="154" name="Gràfic 153">
          <a:extLst>
            <a:ext uri="{FF2B5EF4-FFF2-40B4-BE49-F238E27FC236}">
              <a16:creationId xmlns:a16="http://schemas.microsoft.com/office/drawing/2014/main" id="{6357F1CD-5EDF-477A-B31E-9E446D36808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2"/>
        </a:graphicData>
      </a:graphic>
    </xdr:graphicFrame>
    <xdr:clientData/>
  </xdr:twoCellAnchor>
  <xdr:twoCellAnchor>
    <xdr:from>
      <xdr:col>20</xdr:col>
      <xdr:colOff>15784</xdr:colOff>
      <xdr:row>2090</xdr:row>
      <xdr:rowOff>17691</xdr:rowOff>
    </xdr:from>
    <xdr:to>
      <xdr:col>26</xdr:col>
      <xdr:colOff>37620</xdr:colOff>
      <xdr:row>2105</xdr:row>
      <xdr:rowOff>21129</xdr:rowOff>
    </xdr:to>
    <xdr:graphicFrame macro="">
      <xdr:nvGraphicFramePr>
        <xdr:cNvPr id="160" name="Gràfic 159">
          <a:extLst>
            <a:ext uri="{FF2B5EF4-FFF2-40B4-BE49-F238E27FC236}">
              <a16:creationId xmlns:a16="http://schemas.microsoft.com/office/drawing/2014/main" id="{5DCFBD9A-B0E6-444E-9C59-5A755A08963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3"/>
        </a:graphicData>
      </a:graphic>
    </xdr:graphicFrame>
    <xdr:clientData/>
  </xdr:twoCellAnchor>
  <xdr:twoCellAnchor>
    <xdr:from>
      <xdr:col>20</xdr:col>
      <xdr:colOff>15784</xdr:colOff>
      <xdr:row>2118</xdr:row>
      <xdr:rowOff>17691</xdr:rowOff>
    </xdr:from>
    <xdr:to>
      <xdr:col>26</xdr:col>
      <xdr:colOff>37620</xdr:colOff>
      <xdr:row>2133</xdr:row>
      <xdr:rowOff>21129</xdr:rowOff>
    </xdr:to>
    <xdr:graphicFrame macro="">
      <xdr:nvGraphicFramePr>
        <xdr:cNvPr id="161" name="Gràfic 160">
          <a:extLst>
            <a:ext uri="{FF2B5EF4-FFF2-40B4-BE49-F238E27FC236}">
              <a16:creationId xmlns:a16="http://schemas.microsoft.com/office/drawing/2014/main" id="{C942AC6A-71F7-40CD-B37C-97040A77C88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4"/>
        </a:graphicData>
      </a:graphic>
    </xdr:graphicFrame>
    <xdr:clientData/>
  </xdr:twoCellAnchor>
  <xdr:twoCellAnchor>
    <xdr:from>
      <xdr:col>20</xdr:col>
      <xdr:colOff>15784</xdr:colOff>
      <xdr:row>2146</xdr:row>
      <xdr:rowOff>17691</xdr:rowOff>
    </xdr:from>
    <xdr:to>
      <xdr:col>26</xdr:col>
      <xdr:colOff>37620</xdr:colOff>
      <xdr:row>2161</xdr:row>
      <xdr:rowOff>21129</xdr:rowOff>
    </xdr:to>
    <xdr:graphicFrame macro="">
      <xdr:nvGraphicFramePr>
        <xdr:cNvPr id="162" name="Gràfic 161">
          <a:extLst>
            <a:ext uri="{FF2B5EF4-FFF2-40B4-BE49-F238E27FC236}">
              <a16:creationId xmlns:a16="http://schemas.microsoft.com/office/drawing/2014/main" id="{216347AB-E9B3-4A52-B31B-D9BC081F718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5"/>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16</xdr:col>
      <xdr:colOff>1190624</xdr:colOff>
      <xdr:row>73</xdr:row>
      <xdr:rowOff>26671</xdr:rowOff>
    </xdr:from>
    <xdr:to>
      <xdr:col>16</xdr:col>
      <xdr:colOff>3162299</xdr:colOff>
      <xdr:row>75</xdr:row>
      <xdr:rowOff>135256</xdr:rowOff>
    </xdr:to>
    <xdr:sp macro="" textlink="">
      <xdr:nvSpPr>
        <xdr:cNvPr id="3" name="Rectangle: cantonades arrodonides 2">
          <a:hlinkClick xmlns:r="http://schemas.openxmlformats.org/officeDocument/2006/relationships" r:id="rId1"/>
          <a:extLst>
            <a:ext uri="{FF2B5EF4-FFF2-40B4-BE49-F238E27FC236}">
              <a16:creationId xmlns:a16="http://schemas.microsoft.com/office/drawing/2014/main" id="{8F8D5DE4-D4F9-408E-93BF-24163564F777}"/>
            </a:ext>
          </a:extLst>
        </xdr:cNvPr>
        <xdr:cNvSpPr/>
      </xdr:nvSpPr>
      <xdr:spPr>
        <a:xfrm>
          <a:off x="10974704" y="6191251"/>
          <a:ext cx="1971675" cy="329565"/>
        </a:xfrm>
        <a:prstGeom prst="roundRect">
          <a:avLst/>
        </a:prstGeom>
        <a:solidFill>
          <a:schemeClr val="accent5"/>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ca-ES" sz="1000" b="1">
              <a:latin typeface="Neue Haas Grotesk Text Pro" panose="020B0504020202020204" pitchFamily="34" charset="0"/>
            </a:rPr>
            <a:t>Anar a estudi de mercat →</a:t>
          </a:r>
        </a:p>
      </xdr:txBody>
    </xdr:sp>
    <xdr:clientData/>
  </xdr:twoCellAnchor>
  <xdr:twoCellAnchor>
    <xdr:from>
      <xdr:col>1</xdr:col>
      <xdr:colOff>211455</xdr:colOff>
      <xdr:row>74</xdr:row>
      <xdr:rowOff>55245</xdr:rowOff>
    </xdr:from>
    <xdr:to>
      <xdr:col>4</xdr:col>
      <xdr:colOff>967740</xdr:colOff>
      <xdr:row>76</xdr:row>
      <xdr:rowOff>0</xdr:rowOff>
    </xdr:to>
    <xdr:sp macro="" textlink="">
      <xdr:nvSpPr>
        <xdr:cNvPr id="4" name="Rectangle: cantonades arrodonides 3">
          <a:hlinkClick xmlns:r="http://schemas.openxmlformats.org/officeDocument/2006/relationships" r:id="rId2"/>
          <a:extLst>
            <a:ext uri="{FF2B5EF4-FFF2-40B4-BE49-F238E27FC236}">
              <a16:creationId xmlns:a16="http://schemas.microsoft.com/office/drawing/2014/main" id="{CC0C6F4C-C688-485B-A91D-F375FC86FA82}"/>
            </a:ext>
          </a:extLst>
        </xdr:cNvPr>
        <xdr:cNvSpPr/>
      </xdr:nvSpPr>
      <xdr:spPr>
        <a:xfrm>
          <a:off x="256279" y="11944686"/>
          <a:ext cx="3882726" cy="303343"/>
        </a:xfrm>
        <a:prstGeom prst="roundRect">
          <a:avLst/>
        </a:prstGeom>
        <a:solidFill>
          <a:schemeClr val="accent4">
            <a:lumMod val="75000"/>
          </a:schemeClr>
        </a:solidFill>
        <a:ln>
          <a:solidFill>
            <a:schemeClr val="accent4">
              <a:lumMod val="75000"/>
            </a:schemeClr>
          </a:solid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ca-ES" sz="1000" b="1">
              <a:latin typeface="Neue Haas Grotesk Text Pro" panose="020B0504020202020204" pitchFamily="34" charset="0"/>
            </a:rPr>
            <a:t>← Tornar a introducció de dades generals</a:t>
          </a:r>
        </a:p>
      </xdr:txBody>
    </xdr:sp>
    <xdr:clientData/>
  </xdr:twoCellAnchor>
  <xdr:twoCellAnchor>
    <xdr:from>
      <xdr:col>3</xdr:col>
      <xdr:colOff>291465</xdr:colOff>
      <xdr:row>34</xdr:row>
      <xdr:rowOff>35105</xdr:rowOff>
    </xdr:from>
    <xdr:to>
      <xdr:col>12</xdr:col>
      <xdr:colOff>29360</xdr:colOff>
      <xdr:row>54</xdr:row>
      <xdr:rowOff>21179</xdr:rowOff>
    </xdr:to>
    <xdr:graphicFrame macro="">
      <xdr:nvGraphicFramePr>
        <xdr:cNvPr id="8" name="Gràfic 7">
          <a:extLst>
            <a:ext uri="{FF2B5EF4-FFF2-40B4-BE49-F238E27FC236}">
              <a16:creationId xmlns:a16="http://schemas.microsoft.com/office/drawing/2014/main" id="{C60D8E52-18F3-78A5-6EC2-0186DBE20CE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17145</xdr:colOff>
      <xdr:row>74</xdr:row>
      <xdr:rowOff>38100</xdr:rowOff>
    </xdr:from>
    <xdr:to>
      <xdr:col>10</xdr:col>
      <xdr:colOff>843915</xdr:colOff>
      <xdr:row>75</xdr:row>
      <xdr:rowOff>163830</xdr:rowOff>
    </xdr:to>
    <xdr:sp macro="" textlink="">
      <xdr:nvSpPr>
        <xdr:cNvPr id="2" name="Rectangle: cantonades arrodonides 1">
          <a:hlinkClick xmlns:r="http://schemas.openxmlformats.org/officeDocument/2006/relationships" r:id="rId4"/>
          <a:extLst>
            <a:ext uri="{FF2B5EF4-FFF2-40B4-BE49-F238E27FC236}">
              <a16:creationId xmlns:a16="http://schemas.microsoft.com/office/drawing/2014/main" id="{D07737BA-A1EA-1346-EE1F-B7241FFDB5A6}"/>
            </a:ext>
          </a:extLst>
        </xdr:cNvPr>
        <xdr:cNvSpPr/>
      </xdr:nvSpPr>
      <xdr:spPr>
        <a:xfrm>
          <a:off x="4836795" y="11372850"/>
          <a:ext cx="2779395" cy="306705"/>
        </a:xfrm>
        <a:prstGeom prst="roundRect">
          <a:avLst/>
        </a:prstGeom>
        <a:solidFill>
          <a:schemeClr val="accent4">
            <a:lumMod val="60000"/>
            <a:lumOff val="40000"/>
          </a:schemeClr>
        </a:solidFill>
        <a:ln>
          <a:solidFill>
            <a:schemeClr val="accent4"/>
          </a:solid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ca-ES" sz="1000" b="1">
              <a:latin typeface="Neue Haas Grotesk Text Pro" panose="020B0504020202020204" pitchFamily="34" charset="0"/>
            </a:rPr>
            <a:t>← Tornar a introducció de dades</a:t>
          </a:r>
        </a:p>
      </xdr:txBody>
    </xdr:sp>
    <xdr:clientData/>
  </xdr:twoCellAnchor>
  <xdr:twoCellAnchor>
    <xdr:from>
      <xdr:col>16</xdr:col>
      <xdr:colOff>1190624</xdr:colOff>
      <xdr:row>148</xdr:row>
      <xdr:rowOff>26671</xdr:rowOff>
    </xdr:from>
    <xdr:to>
      <xdr:col>16</xdr:col>
      <xdr:colOff>3162299</xdr:colOff>
      <xdr:row>150</xdr:row>
      <xdr:rowOff>135256</xdr:rowOff>
    </xdr:to>
    <xdr:sp macro="" textlink="">
      <xdr:nvSpPr>
        <xdr:cNvPr id="20" name="Rectangle: cantonades arrodonides 19">
          <a:hlinkClick xmlns:r="http://schemas.openxmlformats.org/officeDocument/2006/relationships" r:id="rId1"/>
          <a:extLst>
            <a:ext uri="{FF2B5EF4-FFF2-40B4-BE49-F238E27FC236}">
              <a16:creationId xmlns:a16="http://schemas.microsoft.com/office/drawing/2014/main" id="{87881941-B601-4D9A-BE94-E558A9199A08}"/>
            </a:ext>
          </a:extLst>
        </xdr:cNvPr>
        <xdr:cNvSpPr/>
      </xdr:nvSpPr>
      <xdr:spPr>
        <a:xfrm>
          <a:off x="11269979" y="11321416"/>
          <a:ext cx="0" cy="325755"/>
        </a:xfrm>
        <a:prstGeom prst="roundRect">
          <a:avLst/>
        </a:prstGeom>
        <a:solidFill>
          <a:schemeClr val="accent5"/>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ca-ES" sz="1000" b="1">
              <a:latin typeface="Neue Haas Grotesk Text Pro" panose="020B0504020202020204" pitchFamily="34" charset="0"/>
            </a:rPr>
            <a:t>Anar a estudi de mercat →</a:t>
          </a:r>
        </a:p>
      </xdr:txBody>
    </xdr:sp>
    <xdr:clientData/>
  </xdr:twoCellAnchor>
  <xdr:twoCellAnchor>
    <xdr:from>
      <xdr:col>2</xdr:col>
      <xdr:colOff>1314450</xdr:colOff>
      <xdr:row>109</xdr:row>
      <xdr:rowOff>39587</xdr:rowOff>
    </xdr:from>
    <xdr:to>
      <xdr:col>12</xdr:col>
      <xdr:colOff>42022</xdr:colOff>
      <xdr:row>129</xdr:row>
      <xdr:rowOff>31376</xdr:rowOff>
    </xdr:to>
    <xdr:graphicFrame macro="">
      <xdr:nvGraphicFramePr>
        <xdr:cNvPr id="22" name="Gràfic 21">
          <a:extLst>
            <a:ext uri="{FF2B5EF4-FFF2-40B4-BE49-F238E27FC236}">
              <a16:creationId xmlns:a16="http://schemas.microsoft.com/office/drawing/2014/main" id="{55B55372-9C27-4BA0-AF30-944512D44D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xdr:col>
      <xdr:colOff>19050</xdr:colOff>
      <xdr:row>74</xdr:row>
      <xdr:rowOff>19050</xdr:rowOff>
    </xdr:from>
    <xdr:to>
      <xdr:col>16</xdr:col>
      <xdr:colOff>421904</xdr:colOff>
      <xdr:row>76</xdr:row>
      <xdr:rowOff>5827</xdr:rowOff>
    </xdr:to>
    <xdr:sp macro="" textlink="">
      <xdr:nvSpPr>
        <xdr:cNvPr id="81" name="Rectangle: cantonades arrodonides 80">
          <a:hlinkClick xmlns:r="http://schemas.openxmlformats.org/officeDocument/2006/relationships" r:id="rId6"/>
          <a:extLst>
            <a:ext uri="{FF2B5EF4-FFF2-40B4-BE49-F238E27FC236}">
              <a16:creationId xmlns:a16="http://schemas.microsoft.com/office/drawing/2014/main" id="{2133165A-162A-49BF-A0F0-A175A1193EB8}"/>
            </a:ext>
          </a:extLst>
        </xdr:cNvPr>
        <xdr:cNvSpPr/>
      </xdr:nvSpPr>
      <xdr:spPr>
        <a:xfrm>
          <a:off x="8715375" y="11353800"/>
          <a:ext cx="2384054" cy="348727"/>
        </a:xfrm>
        <a:prstGeom prst="roundRect">
          <a:avLst/>
        </a:prstGeom>
        <a:solidFill>
          <a:schemeClr val="accent5">
            <a:lumMod val="75000"/>
          </a:schemeClr>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ca-ES" sz="1000" b="1">
              <a:latin typeface="Neue Haas Grotesk Text Pro" panose="020B0504020202020204" pitchFamily="34" charset="0"/>
            </a:rPr>
            <a:t>Anar a resultats comparatius →</a:t>
          </a:r>
        </a:p>
      </xdr:txBody>
    </xdr:sp>
    <xdr:clientData/>
  </xdr:twoCellAnchor>
  <xdr:twoCellAnchor>
    <xdr:from>
      <xdr:col>1</xdr:col>
      <xdr:colOff>361950</xdr:colOff>
      <xdr:row>149</xdr:row>
      <xdr:rowOff>30480</xdr:rowOff>
    </xdr:from>
    <xdr:to>
      <xdr:col>4</xdr:col>
      <xdr:colOff>1125855</xdr:colOff>
      <xdr:row>150</xdr:row>
      <xdr:rowOff>154305</xdr:rowOff>
    </xdr:to>
    <xdr:sp macro="" textlink="">
      <xdr:nvSpPr>
        <xdr:cNvPr id="83" name="Rectangle: cantonades arrodonides 82">
          <a:hlinkClick xmlns:r="http://schemas.openxmlformats.org/officeDocument/2006/relationships" r:id="rId2"/>
          <a:extLst>
            <a:ext uri="{FF2B5EF4-FFF2-40B4-BE49-F238E27FC236}">
              <a16:creationId xmlns:a16="http://schemas.microsoft.com/office/drawing/2014/main" id="{C80BF390-A838-463A-BEA8-25485613EE32}"/>
            </a:ext>
          </a:extLst>
        </xdr:cNvPr>
        <xdr:cNvSpPr/>
      </xdr:nvSpPr>
      <xdr:spPr>
        <a:xfrm>
          <a:off x="409575" y="22623780"/>
          <a:ext cx="3469005" cy="304800"/>
        </a:xfrm>
        <a:prstGeom prst="roundRect">
          <a:avLst/>
        </a:prstGeom>
        <a:solidFill>
          <a:schemeClr val="accent4">
            <a:lumMod val="75000"/>
          </a:schemeClr>
        </a:solidFill>
        <a:ln>
          <a:solidFill>
            <a:schemeClr val="accent4">
              <a:lumMod val="75000"/>
            </a:schemeClr>
          </a:solid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ca-ES" sz="1000" b="1">
              <a:latin typeface="Neue Haas Grotesk Text Pro" panose="020B0504020202020204" pitchFamily="34" charset="0"/>
            </a:rPr>
            <a:t>← Tornar a introducció de dades generals</a:t>
          </a:r>
        </a:p>
      </xdr:txBody>
    </xdr:sp>
    <xdr:clientData/>
  </xdr:twoCellAnchor>
  <xdr:twoCellAnchor>
    <xdr:from>
      <xdr:col>7</xdr:col>
      <xdr:colOff>167640</xdr:colOff>
      <xdr:row>149</xdr:row>
      <xdr:rowOff>5715</xdr:rowOff>
    </xdr:from>
    <xdr:to>
      <xdr:col>10</xdr:col>
      <xdr:colOff>1000125</xdr:colOff>
      <xdr:row>150</xdr:row>
      <xdr:rowOff>142875</xdr:rowOff>
    </xdr:to>
    <xdr:sp macro="" textlink="">
      <xdr:nvSpPr>
        <xdr:cNvPr id="84" name="Rectangle: cantonades arrodonides 83">
          <a:hlinkClick xmlns:r="http://schemas.openxmlformats.org/officeDocument/2006/relationships" r:id="rId4"/>
          <a:extLst>
            <a:ext uri="{FF2B5EF4-FFF2-40B4-BE49-F238E27FC236}">
              <a16:creationId xmlns:a16="http://schemas.microsoft.com/office/drawing/2014/main" id="{320EA8C1-FF0D-47EF-AC33-AFACC59A85E3}"/>
            </a:ext>
          </a:extLst>
        </xdr:cNvPr>
        <xdr:cNvSpPr/>
      </xdr:nvSpPr>
      <xdr:spPr>
        <a:xfrm>
          <a:off x="4987290" y="22599015"/>
          <a:ext cx="2785110" cy="318135"/>
        </a:xfrm>
        <a:prstGeom prst="roundRect">
          <a:avLst/>
        </a:prstGeom>
        <a:solidFill>
          <a:schemeClr val="accent4">
            <a:lumMod val="60000"/>
            <a:lumOff val="40000"/>
          </a:schemeClr>
        </a:solidFill>
        <a:ln>
          <a:solidFill>
            <a:schemeClr val="accent4"/>
          </a:solid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ca-ES" sz="1000" b="1">
              <a:latin typeface="Neue Haas Grotesk Text Pro" panose="020B0504020202020204" pitchFamily="34" charset="0"/>
            </a:rPr>
            <a:t>← Tornar a introducció de dades</a:t>
          </a:r>
        </a:p>
      </xdr:txBody>
    </xdr:sp>
    <xdr:clientData/>
  </xdr:twoCellAnchor>
  <xdr:twoCellAnchor>
    <xdr:from>
      <xdr:col>12</xdr:col>
      <xdr:colOff>171450</xdr:colOff>
      <xdr:row>148</xdr:row>
      <xdr:rowOff>28575</xdr:rowOff>
    </xdr:from>
    <xdr:to>
      <xdr:col>16</xdr:col>
      <xdr:colOff>572399</xdr:colOff>
      <xdr:row>150</xdr:row>
      <xdr:rowOff>158227</xdr:rowOff>
    </xdr:to>
    <xdr:sp macro="" textlink="">
      <xdr:nvSpPr>
        <xdr:cNvPr id="85" name="Rectangle: cantonades arrodonides 84">
          <a:hlinkClick xmlns:r="http://schemas.openxmlformats.org/officeDocument/2006/relationships" r:id="rId6"/>
          <a:extLst>
            <a:ext uri="{FF2B5EF4-FFF2-40B4-BE49-F238E27FC236}">
              <a16:creationId xmlns:a16="http://schemas.microsoft.com/office/drawing/2014/main" id="{387F708B-1F13-4BDD-B383-7A3144B40E8F}"/>
            </a:ext>
          </a:extLst>
        </xdr:cNvPr>
        <xdr:cNvSpPr/>
      </xdr:nvSpPr>
      <xdr:spPr>
        <a:xfrm>
          <a:off x="8867775" y="22583775"/>
          <a:ext cx="2382149" cy="348727"/>
        </a:xfrm>
        <a:prstGeom prst="roundRect">
          <a:avLst/>
        </a:prstGeom>
        <a:solidFill>
          <a:schemeClr val="accent5">
            <a:lumMod val="75000"/>
          </a:schemeClr>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ca-ES" sz="1000" b="1">
              <a:latin typeface="Neue Haas Grotesk Text Pro" panose="020B0504020202020204" pitchFamily="34" charset="0"/>
            </a:rPr>
            <a:t>Anar a resultats comparatius →</a:t>
          </a:r>
        </a:p>
      </xdr:txBody>
    </xdr:sp>
    <xdr:clientData/>
  </xdr:twoCellAnchor>
  <xdr:twoCellAnchor>
    <xdr:from>
      <xdr:col>16</xdr:col>
      <xdr:colOff>1190624</xdr:colOff>
      <xdr:row>223</xdr:row>
      <xdr:rowOff>26671</xdr:rowOff>
    </xdr:from>
    <xdr:to>
      <xdr:col>16</xdr:col>
      <xdr:colOff>3162299</xdr:colOff>
      <xdr:row>225</xdr:row>
      <xdr:rowOff>135256</xdr:rowOff>
    </xdr:to>
    <xdr:sp macro="" textlink="">
      <xdr:nvSpPr>
        <xdr:cNvPr id="11" name="Rectangle: cantonades arrodonides 10">
          <a:hlinkClick xmlns:r="http://schemas.openxmlformats.org/officeDocument/2006/relationships" r:id="rId1"/>
          <a:extLst>
            <a:ext uri="{FF2B5EF4-FFF2-40B4-BE49-F238E27FC236}">
              <a16:creationId xmlns:a16="http://schemas.microsoft.com/office/drawing/2014/main" id="{C05B9F9F-F751-4A39-B114-A816E2DC8B3D}"/>
            </a:ext>
          </a:extLst>
        </xdr:cNvPr>
        <xdr:cNvSpPr/>
      </xdr:nvSpPr>
      <xdr:spPr>
        <a:xfrm>
          <a:off x="11774804" y="23942041"/>
          <a:ext cx="0" cy="325755"/>
        </a:xfrm>
        <a:prstGeom prst="roundRect">
          <a:avLst/>
        </a:prstGeom>
        <a:solidFill>
          <a:schemeClr val="accent5"/>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ca-ES" sz="1000" b="1">
              <a:latin typeface="Neue Haas Grotesk Text Pro" panose="020B0504020202020204" pitchFamily="34" charset="0"/>
            </a:rPr>
            <a:t>Anar a estudi de mercat →</a:t>
          </a:r>
        </a:p>
      </xdr:txBody>
    </xdr:sp>
    <xdr:clientData/>
  </xdr:twoCellAnchor>
  <xdr:twoCellAnchor>
    <xdr:from>
      <xdr:col>2</xdr:col>
      <xdr:colOff>1310640</xdr:colOff>
      <xdr:row>184</xdr:row>
      <xdr:rowOff>39587</xdr:rowOff>
    </xdr:from>
    <xdr:to>
      <xdr:col>12</xdr:col>
      <xdr:colOff>43927</xdr:colOff>
      <xdr:row>204</xdr:row>
      <xdr:rowOff>29471</xdr:rowOff>
    </xdr:to>
    <xdr:graphicFrame macro="">
      <xdr:nvGraphicFramePr>
        <xdr:cNvPr id="12" name="Gràfic 11">
          <a:extLst>
            <a:ext uri="{FF2B5EF4-FFF2-40B4-BE49-F238E27FC236}">
              <a16:creationId xmlns:a16="http://schemas.microsoft.com/office/drawing/2014/main" id="{B992BB89-ACEF-4965-838C-ED0BB2FBD15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361950</xdr:colOff>
      <xdr:row>224</xdr:row>
      <xdr:rowOff>30480</xdr:rowOff>
    </xdr:from>
    <xdr:to>
      <xdr:col>4</xdr:col>
      <xdr:colOff>1125855</xdr:colOff>
      <xdr:row>225</xdr:row>
      <xdr:rowOff>154305</xdr:rowOff>
    </xdr:to>
    <xdr:sp macro="" textlink="">
      <xdr:nvSpPr>
        <xdr:cNvPr id="13" name="Rectangle: cantonades arrodonides 12">
          <a:hlinkClick xmlns:r="http://schemas.openxmlformats.org/officeDocument/2006/relationships" r:id="rId2"/>
          <a:extLst>
            <a:ext uri="{FF2B5EF4-FFF2-40B4-BE49-F238E27FC236}">
              <a16:creationId xmlns:a16="http://schemas.microsoft.com/office/drawing/2014/main" id="{7F2AB12B-CB48-4685-BD0A-138F66FA023E}"/>
            </a:ext>
          </a:extLst>
        </xdr:cNvPr>
        <xdr:cNvSpPr/>
      </xdr:nvSpPr>
      <xdr:spPr>
        <a:xfrm>
          <a:off x="405765" y="23983950"/>
          <a:ext cx="3888105" cy="306705"/>
        </a:xfrm>
        <a:prstGeom prst="roundRect">
          <a:avLst/>
        </a:prstGeom>
        <a:solidFill>
          <a:schemeClr val="accent4">
            <a:lumMod val="75000"/>
          </a:schemeClr>
        </a:solidFill>
        <a:ln>
          <a:solidFill>
            <a:schemeClr val="accent4">
              <a:lumMod val="75000"/>
            </a:schemeClr>
          </a:solid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ca-ES" sz="1000" b="1">
              <a:latin typeface="Neue Haas Grotesk Text Pro" panose="020B0504020202020204" pitchFamily="34" charset="0"/>
            </a:rPr>
            <a:t>← Tornar a introducció de dades generals</a:t>
          </a:r>
        </a:p>
      </xdr:txBody>
    </xdr:sp>
    <xdr:clientData/>
  </xdr:twoCellAnchor>
  <xdr:twoCellAnchor>
    <xdr:from>
      <xdr:col>7</xdr:col>
      <xdr:colOff>167640</xdr:colOff>
      <xdr:row>224</xdr:row>
      <xdr:rowOff>5715</xdr:rowOff>
    </xdr:from>
    <xdr:to>
      <xdr:col>10</xdr:col>
      <xdr:colOff>1000125</xdr:colOff>
      <xdr:row>225</xdr:row>
      <xdr:rowOff>142875</xdr:rowOff>
    </xdr:to>
    <xdr:sp macro="" textlink="">
      <xdr:nvSpPr>
        <xdr:cNvPr id="14" name="Rectangle: cantonades arrodonides 13">
          <a:hlinkClick xmlns:r="http://schemas.openxmlformats.org/officeDocument/2006/relationships" r:id="rId4"/>
          <a:extLst>
            <a:ext uri="{FF2B5EF4-FFF2-40B4-BE49-F238E27FC236}">
              <a16:creationId xmlns:a16="http://schemas.microsoft.com/office/drawing/2014/main" id="{665AA9A2-A8FB-4800-88C0-7AACE8BEE417}"/>
            </a:ext>
          </a:extLst>
        </xdr:cNvPr>
        <xdr:cNvSpPr/>
      </xdr:nvSpPr>
      <xdr:spPr>
        <a:xfrm>
          <a:off x="5410200" y="23962995"/>
          <a:ext cx="2783205" cy="314325"/>
        </a:xfrm>
        <a:prstGeom prst="roundRect">
          <a:avLst/>
        </a:prstGeom>
        <a:solidFill>
          <a:schemeClr val="accent4">
            <a:lumMod val="60000"/>
            <a:lumOff val="40000"/>
          </a:schemeClr>
        </a:solidFill>
        <a:ln>
          <a:solidFill>
            <a:schemeClr val="accent4"/>
          </a:solid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ca-ES" sz="1000" b="1">
              <a:latin typeface="Neue Haas Grotesk Text Pro" panose="020B0504020202020204" pitchFamily="34" charset="0"/>
            </a:rPr>
            <a:t>← Tornar a introducció de dades</a:t>
          </a:r>
        </a:p>
      </xdr:txBody>
    </xdr:sp>
    <xdr:clientData/>
  </xdr:twoCellAnchor>
  <xdr:twoCellAnchor>
    <xdr:from>
      <xdr:col>12</xdr:col>
      <xdr:colOff>171450</xdr:colOff>
      <xdr:row>223</xdr:row>
      <xdr:rowOff>28575</xdr:rowOff>
    </xdr:from>
    <xdr:to>
      <xdr:col>16</xdr:col>
      <xdr:colOff>572399</xdr:colOff>
      <xdr:row>225</xdr:row>
      <xdr:rowOff>158227</xdr:rowOff>
    </xdr:to>
    <xdr:sp macro="" textlink="">
      <xdr:nvSpPr>
        <xdr:cNvPr id="15" name="Rectangle: cantonades arrodonides 14">
          <a:hlinkClick xmlns:r="http://schemas.openxmlformats.org/officeDocument/2006/relationships" r:id="rId6"/>
          <a:extLst>
            <a:ext uri="{FF2B5EF4-FFF2-40B4-BE49-F238E27FC236}">
              <a16:creationId xmlns:a16="http://schemas.microsoft.com/office/drawing/2014/main" id="{B3988AC8-01CB-4771-A91A-77415AE18EB3}"/>
            </a:ext>
          </a:extLst>
        </xdr:cNvPr>
        <xdr:cNvSpPr/>
      </xdr:nvSpPr>
      <xdr:spPr>
        <a:xfrm>
          <a:off x="9378315" y="23943945"/>
          <a:ext cx="2214509" cy="352537"/>
        </a:xfrm>
        <a:prstGeom prst="roundRect">
          <a:avLst/>
        </a:prstGeom>
        <a:solidFill>
          <a:schemeClr val="accent5">
            <a:lumMod val="75000"/>
          </a:schemeClr>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ca-ES" sz="1000" b="1">
              <a:latin typeface="Neue Haas Grotesk Text Pro" panose="020B0504020202020204" pitchFamily="34" charset="0"/>
            </a:rPr>
            <a:t>Anar a resultats comparatius →</a:t>
          </a:r>
        </a:p>
      </xdr:txBody>
    </xdr:sp>
    <xdr:clientData/>
  </xdr:twoCellAnchor>
  <xdr:twoCellAnchor>
    <xdr:from>
      <xdr:col>16</xdr:col>
      <xdr:colOff>1190624</xdr:colOff>
      <xdr:row>298</xdr:row>
      <xdr:rowOff>26671</xdr:rowOff>
    </xdr:from>
    <xdr:to>
      <xdr:col>16</xdr:col>
      <xdr:colOff>3162299</xdr:colOff>
      <xdr:row>300</xdr:row>
      <xdr:rowOff>135256</xdr:rowOff>
    </xdr:to>
    <xdr:sp macro="" textlink="">
      <xdr:nvSpPr>
        <xdr:cNvPr id="16" name="Rectangle: cantonades arrodonides 15">
          <a:hlinkClick xmlns:r="http://schemas.openxmlformats.org/officeDocument/2006/relationships" r:id="rId1"/>
          <a:extLst>
            <a:ext uri="{FF2B5EF4-FFF2-40B4-BE49-F238E27FC236}">
              <a16:creationId xmlns:a16="http://schemas.microsoft.com/office/drawing/2014/main" id="{6FA37AAC-AA51-4B90-8112-C83273BC2ADC}"/>
            </a:ext>
          </a:extLst>
        </xdr:cNvPr>
        <xdr:cNvSpPr/>
      </xdr:nvSpPr>
      <xdr:spPr>
        <a:xfrm>
          <a:off x="11774804" y="23942041"/>
          <a:ext cx="0" cy="325755"/>
        </a:xfrm>
        <a:prstGeom prst="roundRect">
          <a:avLst/>
        </a:prstGeom>
        <a:solidFill>
          <a:schemeClr val="accent5"/>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ca-ES" sz="1000" b="1">
              <a:latin typeface="Neue Haas Grotesk Text Pro" panose="020B0504020202020204" pitchFamily="34" charset="0"/>
            </a:rPr>
            <a:t>Anar a estudi de mercat →</a:t>
          </a:r>
        </a:p>
      </xdr:txBody>
    </xdr:sp>
    <xdr:clientData/>
  </xdr:twoCellAnchor>
  <xdr:twoCellAnchor>
    <xdr:from>
      <xdr:col>1</xdr:col>
      <xdr:colOff>361950</xdr:colOff>
      <xdr:row>299</xdr:row>
      <xdr:rowOff>30480</xdr:rowOff>
    </xdr:from>
    <xdr:to>
      <xdr:col>4</xdr:col>
      <xdr:colOff>1125855</xdr:colOff>
      <xdr:row>300</xdr:row>
      <xdr:rowOff>154305</xdr:rowOff>
    </xdr:to>
    <xdr:sp macro="" textlink="">
      <xdr:nvSpPr>
        <xdr:cNvPr id="18" name="Rectangle: cantonades arrodonides 17">
          <a:hlinkClick xmlns:r="http://schemas.openxmlformats.org/officeDocument/2006/relationships" r:id="rId2"/>
          <a:extLst>
            <a:ext uri="{FF2B5EF4-FFF2-40B4-BE49-F238E27FC236}">
              <a16:creationId xmlns:a16="http://schemas.microsoft.com/office/drawing/2014/main" id="{0BBACC2E-6D10-4AFE-BEA2-86BC8CC2C0B6}"/>
            </a:ext>
          </a:extLst>
        </xdr:cNvPr>
        <xdr:cNvSpPr/>
      </xdr:nvSpPr>
      <xdr:spPr>
        <a:xfrm>
          <a:off x="405765" y="23983950"/>
          <a:ext cx="3888105" cy="306705"/>
        </a:xfrm>
        <a:prstGeom prst="roundRect">
          <a:avLst/>
        </a:prstGeom>
        <a:solidFill>
          <a:schemeClr val="accent4">
            <a:lumMod val="75000"/>
          </a:schemeClr>
        </a:solidFill>
        <a:ln>
          <a:solidFill>
            <a:schemeClr val="accent4">
              <a:lumMod val="75000"/>
            </a:schemeClr>
          </a:solid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ca-ES" sz="1000" b="1">
              <a:latin typeface="Neue Haas Grotesk Text Pro" panose="020B0504020202020204" pitchFamily="34" charset="0"/>
            </a:rPr>
            <a:t>← Tornar a introducció de dades generals</a:t>
          </a:r>
        </a:p>
      </xdr:txBody>
    </xdr:sp>
    <xdr:clientData/>
  </xdr:twoCellAnchor>
  <xdr:twoCellAnchor>
    <xdr:from>
      <xdr:col>7</xdr:col>
      <xdr:colOff>167640</xdr:colOff>
      <xdr:row>299</xdr:row>
      <xdr:rowOff>5715</xdr:rowOff>
    </xdr:from>
    <xdr:to>
      <xdr:col>10</xdr:col>
      <xdr:colOff>1000125</xdr:colOff>
      <xdr:row>300</xdr:row>
      <xdr:rowOff>142875</xdr:rowOff>
    </xdr:to>
    <xdr:sp macro="" textlink="">
      <xdr:nvSpPr>
        <xdr:cNvPr id="19" name="Rectangle: cantonades arrodonides 18">
          <a:hlinkClick xmlns:r="http://schemas.openxmlformats.org/officeDocument/2006/relationships" r:id="rId4"/>
          <a:extLst>
            <a:ext uri="{FF2B5EF4-FFF2-40B4-BE49-F238E27FC236}">
              <a16:creationId xmlns:a16="http://schemas.microsoft.com/office/drawing/2014/main" id="{513E7DB5-4F04-4928-B9B1-E4A4E9299C37}"/>
            </a:ext>
          </a:extLst>
        </xdr:cNvPr>
        <xdr:cNvSpPr/>
      </xdr:nvSpPr>
      <xdr:spPr>
        <a:xfrm>
          <a:off x="5410200" y="23962995"/>
          <a:ext cx="2783205" cy="314325"/>
        </a:xfrm>
        <a:prstGeom prst="roundRect">
          <a:avLst/>
        </a:prstGeom>
        <a:solidFill>
          <a:schemeClr val="accent4">
            <a:lumMod val="60000"/>
            <a:lumOff val="40000"/>
          </a:schemeClr>
        </a:solidFill>
        <a:ln>
          <a:solidFill>
            <a:schemeClr val="accent4"/>
          </a:solid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ca-ES" sz="1000" b="1">
              <a:latin typeface="Neue Haas Grotesk Text Pro" panose="020B0504020202020204" pitchFamily="34" charset="0"/>
            </a:rPr>
            <a:t>← Tornar a introducció de dades</a:t>
          </a:r>
        </a:p>
      </xdr:txBody>
    </xdr:sp>
    <xdr:clientData/>
  </xdr:twoCellAnchor>
  <xdr:twoCellAnchor>
    <xdr:from>
      <xdr:col>12</xdr:col>
      <xdr:colOff>171450</xdr:colOff>
      <xdr:row>298</xdr:row>
      <xdr:rowOff>28575</xdr:rowOff>
    </xdr:from>
    <xdr:to>
      <xdr:col>16</xdr:col>
      <xdr:colOff>572399</xdr:colOff>
      <xdr:row>300</xdr:row>
      <xdr:rowOff>158227</xdr:rowOff>
    </xdr:to>
    <xdr:sp macro="" textlink="">
      <xdr:nvSpPr>
        <xdr:cNvPr id="21" name="Rectangle: cantonades arrodonides 20">
          <a:hlinkClick xmlns:r="http://schemas.openxmlformats.org/officeDocument/2006/relationships" r:id="rId6"/>
          <a:extLst>
            <a:ext uri="{FF2B5EF4-FFF2-40B4-BE49-F238E27FC236}">
              <a16:creationId xmlns:a16="http://schemas.microsoft.com/office/drawing/2014/main" id="{F1FC529D-DB3E-442C-B453-D1C2E5EECB5B}"/>
            </a:ext>
          </a:extLst>
        </xdr:cNvPr>
        <xdr:cNvSpPr/>
      </xdr:nvSpPr>
      <xdr:spPr>
        <a:xfrm>
          <a:off x="9378315" y="23943945"/>
          <a:ext cx="2214509" cy="352537"/>
        </a:xfrm>
        <a:prstGeom prst="roundRect">
          <a:avLst/>
        </a:prstGeom>
        <a:solidFill>
          <a:schemeClr val="accent5">
            <a:lumMod val="75000"/>
          </a:schemeClr>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ca-ES" sz="1000" b="1">
              <a:latin typeface="Neue Haas Grotesk Text Pro" panose="020B0504020202020204" pitchFamily="34" charset="0"/>
            </a:rPr>
            <a:t>Anar a resultats comparatius →</a:t>
          </a:r>
        </a:p>
      </xdr:txBody>
    </xdr:sp>
    <xdr:clientData/>
  </xdr:twoCellAnchor>
  <xdr:twoCellAnchor>
    <xdr:from>
      <xdr:col>16</xdr:col>
      <xdr:colOff>1190624</xdr:colOff>
      <xdr:row>373</xdr:row>
      <xdr:rowOff>26671</xdr:rowOff>
    </xdr:from>
    <xdr:to>
      <xdr:col>16</xdr:col>
      <xdr:colOff>3162299</xdr:colOff>
      <xdr:row>375</xdr:row>
      <xdr:rowOff>135256</xdr:rowOff>
    </xdr:to>
    <xdr:sp macro="" textlink="">
      <xdr:nvSpPr>
        <xdr:cNvPr id="23" name="Rectangle: cantonades arrodonides 22">
          <a:hlinkClick xmlns:r="http://schemas.openxmlformats.org/officeDocument/2006/relationships" r:id="rId1"/>
          <a:extLst>
            <a:ext uri="{FF2B5EF4-FFF2-40B4-BE49-F238E27FC236}">
              <a16:creationId xmlns:a16="http://schemas.microsoft.com/office/drawing/2014/main" id="{9D23B4B5-9B91-454B-A051-DC03090DF490}"/>
            </a:ext>
          </a:extLst>
        </xdr:cNvPr>
        <xdr:cNvSpPr/>
      </xdr:nvSpPr>
      <xdr:spPr>
        <a:xfrm>
          <a:off x="11774804" y="23942041"/>
          <a:ext cx="0" cy="325755"/>
        </a:xfrm>
        <a:prstGeom prst="roundRect">
          <a:avLst/>
        </a:prstGeom>
        <a:solidFill>
          <a:schemeClr val="accent5"/>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ca-ES" sz="1000" b="1">
              <a:latin typeface="Neue Haas Grotesk Text Pro" panose="020B0504020202020204" pitchFamily="34" charset="0"/>
            </a:rPr>
            <a:t>Anar a estudi de mercat →</a:t>
          </a:r>
        </a:p>
      </xdr:txBody>
    </xdr:sp>
    <xdr:clientData/>
  </xdr:twoCellAnchor>
  <xdr:twoCellAnchor>
    <xdr:from>
      <xdr:col>1</xdr:col>
      <xdr:colOff>361950</xdr:colOff>
      <xdr:row>374</xdr:row>
      <xdr:rowOff>30480</xdr:rowOff>
    </xdr:from>
    <xdr:to>
      <xdr:col>4</xdr:col>
      <xdr:colOff>1125855</xdr:colOff>
      <xdr:row>375</xdr:row>
      <xdr:rowOff>154305</xdr:rowOff>
    </xdr:to>
    <xdr:sp macro="" textlink="">
      <xdr:nvSpPr>
        <xdr:cNvPr id="25" name="Rectangle: cantonades arrodonides 24">
          <a:hlinkClick xmlns:r="http://schemas.openxmlformats.org/officeDocument/2006/relationships" r:id="rId2"/>
          <a:extLst>
            <a:ext uri="{FF2B5EF4-FFF2-40B4-BE49-F238E27FC236}">
              <a16:creationId xmlns:a16="http://schemas.microsoft.com/office/drawing/2014/main" id="{D0432D66-0CD2-460D-9B7D-FB8F2934C4DA}"/>
            </a:ext>
          </a:extLst>
        </xdr:cNvPr>
        <xdr:cNvSpPr/>
      </xdr:nvSpPr>
      <xdr:spPr>
        <a:xfrm>
          <a:off x="405765" y="23983950"/>
          <a:ext cx="3888105" cy="306705"/>
        </a:xfrm>
        <a:prstGeom prst="roundRect">
          <a:avLst/>
        </a:prstGeom>
        <a:solidFill>
          <a:schemeClr val="accent4">
            <a:lumMod val="75000"/>
          </a:schemeClr>
        </a:solidFill>
        <a:ln>
          <a:solidFill>
            <a:schemeClr val="accent4">
              <a:lumMod val="75000"/>
            </a:schemeClr>
          </a:solid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ca-ES" sz="1000" b="1">
              <a:latin typeface="Neue Haas Grotesk Text Pro" panose="020B0504020202020204" pitchFamily="34" charset="0"/>
            </a:rPr>
            <a:t>← Tornar a introducció de dades generals</a:t>
          </a:r>
        </a:p>
      </xdr:txBody>
    </xdr:sp>
    <xdr:clientData/>
  </xdr:twoCellAnchor>
  <xdr:twoCellAnchor>
    <xdr:from>
      <xdr:col>7</xdr:col>
      <xdr:colOff>167640</xdr:colOff>
      <xdr:row>374</xdr:row>
      <xdr:rowOff>5715</xdr:rowOff>
    </xdr:from>
    <xdr:to>
      <xdr:col>10</xdr:col>
      <xdr:colOff>1000125</xdr:colOff>
      <xdr:row>375</xdr:row>
      <xdr:rowOff>142875</xdr:rowOff>
    </xdr:to>
    <xdr:sp macro="" textlink="">
      <xdr:nvSpPr>
        <xdr:cNvPr id="26" name="Rectangle: cantonades arrodonides 25">
          <a:hlinkClick xmlns:r="http://schemas.openxmlformats.org/officeDocument/2006/relationships" r:id="rId4"/>
          <a:extLst>
            <a:ext uri="{FF2B5EF4-FFF2-40B4-BE49-F238E27FC236}">
              <a16:creationId xmlns:a16="http://schemas.microsoft.com/office/drawing/2014/main" id="{2548A2E0-3059-4AC0-987C-7FC100C9DCA2}"/>
            </a:ext>
          </a:extLst>
        </xdr:cNvPr>
        <xdr:cNvSpPr/>
      </xdr:nvSpPr>
      <xdr:spPr>
        <a:xfrm>
          <a:off x="5410200" y="23962995"/>
          <a:ext cx="2783205" cy="314325"/>
        </a:xfrm>
        <a:prstGeom prst="roundRect">
          <a:avLst/>
        </a:prstGeom>
        <a:solidFill>
          <a:schemeClr val="accent4">
            <a:lumMod val="60000"/>
            <a:lumOff val="40000"/>
          </a:schemeClr>
        </a:solidFill>
        <a:ln>
          <a:solidFill>
            <a:schemeClr val="accent4"/>
          </a:solid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ca-ES" sz="1000" b="1">
              <a:latin typeface="Neue Haas Grotesk Text Pro" panose="020B0504020202020204" pitchFamily="34" charset="0"/>
            </a:rPr>
            <a:t>← Tornar a introducció de dades</a:t>
          </a:r>
        </a:p>
      </xdr:txBody>
    </xdr:sp>
    <xdr:clientData/>
  </xdr:twoCellAnchor>
  <xdr:twoCellAnchor>
    <xdr:from>
      <xdr:col>12</xdr:col>
      <xdr:colOff>171450</xdr:colOff>
      <xdr:row>373</xdr:row>
      <xdr:rowOff>28575</xdr:rowOff>
    </xdr:from>
    <xdr:to>
      <xdr:col>16</xdr:col>
      <xdr:colOff>572399</xdr:colOff>
      <xdr:row>375</xdr:row>
      <xdr:rowOff>158227</xdr:rowOff>
    </xdr:to>
    <xdr:sp macro="" textlink="">
      <xdr:nvSpPr>
        <xdr:cNvPr id="27" name="Rectangle: cantonades arrodonides 26">
          <a:hlinkClick xmlns:r="http://schemas.openxmlformats.org/officeDocument/2006/relationships" r:id="rId6"/>
          <a:extLst>
            <a:ext uri="{FF2B5EF4-FFF2-40B4-BE49-F238E27FC236}">
              <a16:creationId xmlns:a16="http://schemas.microsoft.com/office/drawing/2014/main" id="{F0C8A0BB-C75A-4044-AA95-A5E0F31E956C}"/>
            </a:ext>
          </a:extLst>
        </xdr:cNvPr>
        <xdr:cNvSpPr/>
      </xdr:nvSpPr>
      <xdr:spPr>
        <a:xfrm>
          <a:off x="9378315" y="23943945"/>
          <a:ext cx="2214509" cy="352537"/>
        </a:xfrm>
        <a:prstGeom prst="roundRect">
          <a:avLst/>
        </a:prstGeom>
        <a:solidFill>
          <a:schemeClr val="accent5">
            <a:lumMod val="75000"/>
          </a:schemeClr>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ca-ES" sz="1000" b="1">
              <a:latin typeface="Neue Haas Grotesk Text Pro" panose="020B0504020202020204" pitchFamily="34" charset="0"/>
            </a:rPr>
            <a:t>Anar a resultats comparatius →</a:t>
          </a:r>
        </a:p>
      </xdr:txBody>
    </xdr:sp>
    <xdr:clientData/>
  </xdr:twoCellAnchor>
  <xdr:twoCellAnchor>
    <xdr:from>
      <xdr:col>16</xdr:col>
      <xdr:colOff>1190624</xdr:colOff>
      <xdr:row>448</xdr:row>
      <xdr:rowOff>26671</xdr:rowOff>
    </xdr:from>
    <xdr:to>
      <xdr:col>16</xdr:col>
      <xdr:colOff>3162299</xdr:colOff>
      <xdr:row>450</xdr:row>
      <xdr:rowOff>135256</xdr:rowOff>
    </xdr:to>
    <xdr:sp macro="" textlink="">
      <xdr:nvSpPr>
        <xdr:cNvPr id="28" name="Rectangle: cantonades arrodonides 27">
          <a:hlinkClick xmlns:r="http://schemas.openxmlformats.org/officeDocument/2006/relationships" r:id="rId1"/>
          <a:extLst>
            <a:ext uri="{FF2B5EF4-FFF2-40B4-BE49-F238E27FC236}">
              <a16:creationId xmlns:a16="http://schemas.microsoft.com/office/drawing/2014/main" id="{3A482316-19A2-4E2D-87D2-CFEFF1BD7F93}"/>
            </a:ext>
          </a:extLst>
        </xdr:cNvPr>
        <xdr:cNvSpPr/>
      </xdr:nvSpPr>
      <xdr:spPr>
        <a:xfrm>
          <a:off x="11774804" y="23942041"/>
          <a:ext cx="0" cy="325755"/>
        </a:xfrm>
        <a:prstGeom prst="roundRect">
          <a:avLst/>
        </a:prstGeom>
        <a:solidFill>
          <a:schemeClr val="accent5"/>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ca-ES" sz="1000" b="1">
              <a:latin typeface="Neue Haas Grotesk Text Pro" panose="020B0504020202020204" pitchFamily="34" charset="0"/>
            </a:rPr>
            <a:t>Anar a estudi de mercat →</a:t>
          </a:r>
        </a:p>
      </xdr:txBody>
    </xdr:sp>
    <xdr:clientData/>
  </xdr:twoCellAnchor>
  <xdr:twoCellAnchor>
    <xdr:from>
      <xdr:col>1</xdr:col>
      <xdr:colOff>361950</xdr:colOff>
      <xdr:row>449</xdr:row>
      <xdr:rowOff>30480</xdr:rowOff>
    </xdr:from>
    <xdr:to>
      <xdr:col>4</xdr:col>
      <xdr:colOff>1125855</xdr:colOff>
      <xdr:row>450</xdr:row>
      <xdr:rowOff>154305</xdr:rowOff>
    </xdr:to>
    <xdr:sp macro="" textlink="">
      <xdr:nvSpPr>
        <xdr:cNvPr id="30" name="Rectangle: cantonades arrodonides 29">
          <a:hlinkClick xmlns:r="http://schemas.openxmlformats.org/officeDocument/2006/relationships" r:id="rId2"/>
          <a:extLst>
            <a:ext uri="{FF2B5EF4-FFF2-40B4-BE49-F238E27FC236}">
              <a16:creationId xmlns:a16="http://schemas.microsoft.com/office/drawing/2014/main" id="{C8C6ECBC-78ED-4256-BB52-692A7F51AA46}"/>
            </a:ext>
          </a:extLst>
        </xdr:cNvPr>
        <xdr:cNvSpPr/>
      </xdr:nvSpPr>
      <xdr:spPr>
        <a:xfrm>
          <a:off x="405765" y="23983950"/>
          <a:ext cx="3888105" cy="306705"/>
        </a:xfrm>
        <a:prstGeom prst="roundRect">
          <a:avLst/>
        </a:prstGeom>
        <a:solidFill>
          <a:schemeClr val="accent4">
            <a:lumMod val="75000"/>
          </a:schemeClr>
        </a:solidFill>
        <a:ln>
          <a:solidFill>
            <a:schemeClr val="accent4">
              <a:lumMod val="75000"/>
            </a:schemeClr>
          </a:solid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ca-ES" sz="1000" b="1">
              <a:latin typeface="Neue Haas Grotesk Text Pro" panose="020B0504020202020204" pitchFamily="34" charset="0"/>
            </a:rPr>
            <a:t>← Tornar a introducció de dades generals</a:t>
          </a:r>
        </a:p>
      </xdr:txBody>
    </xdr:sp>
    <xdr:clientData/>
  </xdr:twoCellAnchor>
  <xdr:twoCellAnchor>
    <xdr:from>
      <xdr:col>7</xdr:col>
      <xdr:colOff>167640</xdr:colOff>
      <xdr:row>449</xdr:row>
      <xdr:rowOff>5715</xdr:rowOff>
    </xdr:from>
    <xdr:to>
      <xdr:col>10</xdr:col>
      <xdr:colOff>1000125</xdr:colOff>
      <xdr:row>450</xdr:row>
      <xdr:rowOff>142875</xdr:rowOff>
    </xdr:to>
    <xdr:sp macro="" textlink="">
      <xdr:nvSpPr>
        <xdr:cNvPr id="31" name="Rectangle: cantonades arrodonides 30">
          <a:hlinkClick xmlns:r="http://schemas.openxmlformats.org/officeDocument/2006/relationships" r:id="rId4"/>
          <a:extLst>
            <a:ext uri="{FF2B5EF4-FFF2-40B4-BE49-F238E27FC236}">
              <a16:creationId xmlns:a16="http://schemas.microsoft.com/office/drawing/2014/main" id="{5216F135-13E4-40D7-B922-2F07AFECDB07}"/>
            </a:ext>
          </a:extLst>
        </xdr:cNvPr>
        <xdr:cNvSpPr/>
      </xdr:nvSpPr>
      <xdr:spPr>
        <a:xfrm>
          <a:off x="5410200" y="23962995"/>
          <a:ext cx="2783205" cy="314325"/>
        </a:xfrm>
        <a:prstGeom prst="roundRect">
          <a:avLst/>
        </a:prstGeom>
        <a:solidFill>
          <a:schemeClr val="accent4">
            <a:lumMod val="60000"/>
            <a:lumOff val="40000"/>
          </a:schemeClr>
        </a:solidFill>
        <a:ln>
          <a:solidFill>
            <a:schemeClr val="accent4"/>
          </a:solid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ca-ES" sz="1000" b="1">
              <a:latin typeface="Neue Haas Grotesk Text Pro" panose="020B0504020202020204" pitchFamily="34" charset="0"/>
            </a:rPr>
            <a:t>← Tornar a introducció de dades</a:t>
          </a:r>
        </a:p>
      </xdr:txBody>
    </xdr:sp>
    <xdr:clientData/>
  </xdr:twoCellAnchor>
  <xdr:twoCellAnchor>
    <xdr:from>
      <xdr:col>12</xdr:col>
      <xdr:colOff>171450</xdr:colOff>
      <xdr:row>448</xdr:row>
      <xdr:rowOff>28575</xdr:rowOff>
    </xdr:from>
    <xdr:to>
      <xdr:col>16</xdr:col>
      <xdr:colOff>572399</xdr:colOff>
      <xdr:row>450</xdr:row>
      <xdr:rowOff>158227</xdr:rowOff>
    </xdr:to>
    <xdr:sp macro="" textlink="">
      <xdr:nvSpPr>
        <xdr:cNvPr id="64" name="Rectangle: cantonades arrodonides 63">
          <a:hlinkClick xmlns:r="http://schemas.openxmlformats.org/officeDocument/2006/relationships" r:id="rId6"/>
          <a:extLst>
            <a:ext uri="{FF2B5EF4-FFF2-40B4-BE49-F238E27FC236}">
              <a16:creationId xmlns:a16="http://schemas.microsoft.com/office/drawing/2014/main" id="{1588C251-2094-4E27-B496-9990F8331F05}"/>
            </a:ext>
          </a:extLst>
        </xdr:cNvPr>
        <xdr:cNvSpPr/>
      </xdr:nvSpPr>
      <xdr:spPr>
        <a:xfrm>
          <a:off x="9378315" y="23943945"/>
          <a:ext cx="2214509" cy="352537"/>
        </a:xfrm>
        <a:prstGeom prst="roundRect">
          <a:avLst/>
        </a:prstGeom>
        <a:solidFill>
          <a:schemeClr val="accent5">
            <a:lumMod val="75000"/>
          </a:schemeClr>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ca-ES" sz="1000" b="1">
              <a:latin typeface="Neue Haas Grotesk Text Pro" panose="020B0504020202020204" pitchFamily="34" charset="0"/>
            </a:rPr>
            <a:t>Anar a resultats comparatius →</a:t>
          </a:r>
        </a:p>
      </xdr:txBody>
    </xdr:sp>
    <xdr:clientData/>
  </xdr:twoCellAnchor>
  <xdr:twoCellAnchor>
    <xdr:from>
      <xdr:col>16</xdr:col>
      <xdr:colOff>1190624</xdr:colOff>
      <xdr:row>523</xdr:row>
      <xdr:rowOff>26671</xdr:rowOff>
    </xdr:from>
    <xdr:to>
      <xdr:col>16</xdr:col>
      <xdr:colOff>3162299</xdr:colOff>
      <xdr:row>525</xdr:row>
      <xdr:rowOff>135256</xdr:rowOff>
    </xdr:to>
    <xdr:sp macro="" textlink="">
      <xdr:nvSpPr>
        <xdr:cNvPr id="65" name="Rectangle: cantonades arrodonides 64">
          <a:hlinkClick xmlns:r="http://schemas.openxmlformats.org/officeDocument/2006/relationships" r:id="rId1"/>
          <a:extLst>
            <a:ext uri="{FF2B5EF4-FFF2-40B4-BE49-F238E27FC236}">
              <a16:creationId xmlns:a16="http://schemas.microsoft.com/office/drawing/2014/main" id="{721E3DF1-CFFA-482F-8271-56CD157E5BF8}"/>
            </a:ext>
          </a:extLst>
        </xdr:cNvPr>
        <xdr:cNvSpPr/>
      </xdr:nvSpPr>
      <xdr:spPr>
        <a:xfrm>
          <a:off x="11774804" y="23942041"/>
          <a:ext cx="0" cy="325755"/>
        </a:xfrm>
        <a:prstGeom prst="roundRect">
          <a:avLst/>
        </a:prstGeom>
        <a:solidFill>
          <a:schemeClr val="accent5"/>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ca-ES" sz="1000" b="1">
              <a:latin typeface="Neue Haas Grotesk Text Pro" panose="020B0504020202020204" pitchFamily="34" charset="0"/>
            </a:rPr>
            <a:t>Anar a estudi de mercat →</a:t>
          </a:r>
        </a:p>
      </xdr:txBody>
    </xdr:sp>
    <xdr:clientData/>
  </xdr:twoCellAnchor>
  <xdr:twoCellAnchor>
    <xdr:from>
      <xdr:col>1</xdr:col>
      <xdr:colOff>361950</xdr:colOff>
      <xdr:row>524</xdr:row>
      <xdr:rowOff>30480</xdr:rowOff>
    </xdr:from>
    <xdr:to>
      <xdr:col>4</xdr:col>
      <xdr:colOff>1125855</xdr:colOff>
      <xdr:row>525</xdr:row>
      <xdr:rowOff>154305</xdr:rowOff>
    </xdr:to>
    <xdr:sp macro="" textlink="">
      <xdr:nvSpPr>
        <xdr:cNvPr id="67" name="Rectangle: cantonades arrodonides 66">
          <a:hlinkClick xmlns:r="http://schemas.openxmlformats.org/officeDocument/2006/relationships" r:id="rId2"/>
          <a:extLst>
            <a:ext uri="{FF2B5EF4-FFF2-40B4-BE49-F238E27FC236}">
              <a16:creationId xmlns:a16="http://schemas.microsoft.com/office/drawing/2014/main" id="{5215E093-07B2-4A7F-AC43-08B5B2D28649}"/>
            </a:ext>
          </a:extLst>
        </xdr:cNvPr>
        <xdr:cNvSpPr/>
      </xdr:nvSpPr>
      <xdr:spPr>
        <a:xfrm>
          <a:off x="405765" y="23983950"/>
          <a:ext cx="3888105" cy="306705"/>
        </a:xfrm>
        <a:prstGeom prst="roundRect">
          <a:avLst/>
        </a:prstGeom>
        <a:solidFill>
          <a:schemeClr val="accent4">
            <a:lumMod val="75000"/>
          </a:schemeClr>
        </a:solidFill>
        <a:ln>
          <a:solidFill>
            <a:schemeClr val="accent4">
              <a:lumMod val="75000"/>
            </a:schemeClr>
          </a:solid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ca-ES" sz="1000" b="1">
              <a:latin typeface="Neue Haas Grotesk Text Pro" panose="020B0504020202020204" pitchFamily="34" charset="0"/>
            </a:rPr>
            <a:t>← Tornar a introducció de dades generals</a:t>
          </a:r>
        </a:p>
      </xdr:txBody>
    </xdr:sp>
    <xdr:clientData/>
  </xdr:twoCellAnchor>
  <xdr:twoCellAnchor>
    <xdr:from>
      <xdr:col>7</xdr:col>
      <xdr:colOff>167640</xdr:colOff>
      <xdr:row>524</xdr:row>
      <xdr:rowOff>5715</xdr:rowOff>
    </xdr:from>
    <xdr:to>
      <xdr:col>10</xdr:col>
      <xdr:colOff>1000125</xdr:colOff>
      <xdr:row>525</xdr:row>
      <xdr:rowOff>142875</xdr:rowOff>
    </xdr:to>
    <xdr:sp macro="" textlink="">
      <xdr:nvSpPr>
        <xdr:cNvPr id="68" name="Rectangle: cantonades arrodonides 67">
          <a:hlinkClick xmlns:r="http://schemas.openxmlformats.org/officeDocument/2006/relationships" r:id="rId4"/>
          <a:extLst>
            <a:ext uri="{FF2B5EF4-FFF2-40B4-BE49-F238E27FC236}">
              <a16:creationId xmlns:a16="http://schemas.microsoft.com/office/drawing/2014/main" id="{4A918034-48F8-4CD9-82C8-1BEE080B0B8F}"/>
            </a:ext>
          </a:extLst>
        </xdr:cNvPr>
        <xdr:cNvSpPr/>
      </xdr:nvSpPr>
      <xdr:spPr>
        <a:xfrm>
          <a:off x="5410200" y="23962995"/>
          <a:ext cx="2783205" cy="314325"/>
        </a:xfrm>
        <a:prstGeom prst="roundRect">
          <a:avLst/>
        </a:prstGeom>
        <a:solidFill>
          <a:schemeClr val="accent4">
            <a:lumMod val="60000"/>
            <a:lumOff val="40000"/>
          </a:schemeClr>
        </a:solidFill>
        <a:ln>
          <a:solidFill>
            <a:schemeClr val="accent4"/>
          </a:solid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ca-ES" sz="1000" b="1">
              <a:latin typeface="Neue Haas Grotesk Text Pro" panose="020B0504020202020204" pitchFamily="34" charset="0"/>
            </a:rPr>
            <a:t>← Tornar a introducció de dades</a:t>
          </a:r>
        </a:p>
      </xdr:txBody>
    </xdr:sp>
    <xdr:clientData/>
  </xdr:twoCellAnchor>
  <xdr:twoCellAnchor>
    <xdr:from>
      <xdr:col>12</xdr:col>
      <xdr:colOff>171450</xdr:colOff>
      <xdr:row>523</xdr:row>
      <xdr:rowOff>28575</xdr:rowOff>
    </xdr:from>
    <xdr:to>
      <xdr:col>16</xdr:col>
      <xdr:colOff>572399</xdr:colOff>
      <xdr:row>525</xdr:row>
      <xdr:rowOff>158227</xdr:rowOff>
    </xdr:to>
    <xdr:sp macro="" textlink="">
      <xdr:nvSpPr>
        <xdr:cNvPr id="69" name="Rectangle: cantonades arrodonides 68">
          <a:hlinkClick xmlns:r="http://schemas.openxmlformats.org/officeDocument/2006/relationships" r:id="rId6"/>
          <a:extLst>
            <a:ext uri="{FF2B5EF4-FFF2-40B4-BE49-F238E27FC236}">
              <a16:creationId xmlns:a16="http://schemas.microsoft.com/office/drawing/2014/main" id="{E5D7761C-D5E3-4E72-B9E2-32A9228D9C72}"/>
            </a:ext>
          </a:extLst>
        </xdr:cNvPr>
        <xdr:cNvSpPr/>
      </xdr:nvSpPr>
      <xdr:spPr>
        <a:xfrm>
          <a:off x="9378315" y="23943945"/>
          <a:ext cx="2214509" cy="352537"/>
        </a:xfrm>
        <a:prstGeom prst="roundRect">
          <a:avLst/>
        </a:prstGeom>
        <a:solidFill>
          <a:schemeClr val="accent5">
            <a:lumMod val="75000"/>
          </a:schemeClr>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ca-ES" sz="1000" b="1">
              <a:latin typeface="Neue Haas Grotesk Text Pro" panose="020B0504020202020204" pitchFamily="34" charset="0"/>
            </a:rPr>
            <a:t>Anar a resultats comparatius →</a:t>
          </a:r>
        </a:p>
      </xdr:txBody>
    </xdr:sp>
    <xdr:clientData/>
  </xdr:twoCellAnchor>
  <xdr:twoCellAnchor>
    <xdr:from>
      <xdr:col>16</xdr:col>
      <xdr:colOff>1190624</xdr:colOff>
      <xdr:row>598</xdr:row>
      <xdr:rowOff>26671</xdr:rowOff>
    </xdr:from>
    <xdr:to>
      <xdr:col>16</xdr:col>
      <xdr:colOff>3162299</xdr:colOff>
      <xdr:row>600</xdr:row>
      <xdr:rowOff>135256</xdr:rowOff>
    </xdr:to>
    <xdr:sp macro="" textlink="">
      <xdr:nvSpPr>
        <xdr:cNvPr id="70" name="Rectangle: cantonades arrodonides 69">
          <a:hlinkClick xmlns:r="http://schemas.openxmlformats.org/officeDocument/2006/relationships" r:id="rId1"/>
          <a:extLst>
            <a:ext uri="{FF2B5EF4-FFF2-40B4-BE49-F238E27FC236}">
              <a16:creationId xmlns:a16="http://schemas.microsoft.com/office/drawing/2014/main" id="{96014FD4-F16A-43F4-91E3-4BE95C4A2B0B}"/>
            </a:ext>
          </a:extLst>
        </xdr:cNvPr>
        <xdr:cNvSpPr/>
      </xdr:nvSpPr>
      <xdr:spPr>
        <a:xfrm>
          <a:off x="11774804" y="23942041"/>
          <a:ext cx="0" cy="325755"/>
        </a:xfrm>
        <a:prstGeom prst="roundRect">
          <a:avLst/>
        </a:prstGeom>
        <a:solidFill>
          <a:schemeClr val="accent5"/>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ca-ES" sz="1000" b="1">
              <a:latin typeface="Neue Haas Grotesk Text Pro" panose="020B0504020202020204" pitchFamily="34" charset="0"/>
            </a:rPr>
            <a:t>Anar a estudi de mercat →</a:t>
          </a:r>
        </a:p>
      </xdr:txBody>
    </xdr:sp>
    <xdr:clientData/>
  </xdr:twoCellAnchor>
  <xdr:twoCellAnchor>
    <xdr:from>
      <xdr:col>1</xdr:col>
      <xdr:colOff>361950</xdr:colOff>
      <xdr:row>599</xdr:row>
      <xdr:rowOff>30480</xdr:rowOff>
    </xdr:from>
    <xdr:to>
      <xdr:col>4</xdr:col>
      <xdr:colOff>1125855</xdr:colOff>
      <xdr:row>600</xdr:row>
      <xdr:rowOff>154305</xdr:rowOff>
    </xdr:to>
    <xdr:sp macro="" textlink="">
      <xdr:nvSpPr>
        <xdr:cNvPr id="72" name="Rectangle: cantonades arrodonides 71">
          <a:hlinkClick xmlns:r="http://schemas.openxmlformats.org/officeDocument/2006/relationships" r:id="rId2"/>
          <a:extLst>
            <a:ext uri="{FF2B5EF4-FFF2-40B4-BE49-F238E27FC236}">
              <a16:creationId xmlns:a16="http://schemas.microsoft.com/office/drawing/2014/main" id="{A79DEAB9-5A24-4457-AEF3-7D852086BB02}"/>
            </a:ext>
          </a:extLst>
        </xdr:cNvPr>
        <xdr:cNvSpPr/>
      </xdr:nvSpPr>
      <xdr:spPr>
        <a:xfrm>
          <a:off x="405765" y="23983950"/>
          <a:ext cx="3888105" cy="306705"/>
        </a:xfrm>
        <a:prstGeom prst="roundRect">
          <a:avLst/>
        </a:prstGeom>
        <a:solidFill>
          <a:schemeClr val="accent4">
            <a:lumMod val="75000"/>
          </a:schemeClr>
        </a:solidFill>
        <a:ln>
          <a:solidFill>
            <a:schemeClr val="accent4">
              <a:lumMod val="75000"/>
            </a:schemeClr>
          </a:solid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ca-ES" sz="1000" b="1">
              <a:latin typeface="Neue Haas Grotesk Text Pro" panose="020B0504020202020204" pitchFamily="34" charset="0"/>
            </a:rPr>
            <a:t>← Tornar a introducció de dades generals</a:t>
          </a:r>
        </a:p>
      </xdr:txBody>
    </xdr:sp>
    <xdr:clientData/>
  </xdr:twoCellAnchor>
  <xdr:twoCellAnchor>
    <xdr:from>
      <xdr:col>7</xdr:col>
      <xdr:colOff>167640</xdr:colOff>
      <xdr:row>599</xdr:row>
      <xdr:rowOff>5715</xdr:rowOff>
    </xdr:from>
    <xdr:to>
      <xdr:col>10</xdr:col>
      <xdr:colOff>1000125</xdr:colOff>
      <xdr:row>600</xdr:row>
      <xdr:rowOff>142875</xdr:rowOff>
    </xdr:to>
    <xdr:sp macro="" textlink="">
      <xdr:nvSpPr>
        <xdr:cNvPr id="73" name="Rectangle: cantonades arrodonides 72">
          <a:hlinkClick xmlns:r="http://schemas.openxmlformats.org/officeDocument/2006/relationships" r:id="rId4"/>
          <a:extLst>
            <a:ext uri="{FF2B5EF4-FFF2-40B4-BE49-F238E27FC236}">
              <a16:creationId xmlns:a16="http://schemas.microsoft.com/office/drawing/2014/main" id="{44A4D9AC-BBC2-420A-ABEB-C1006643D1CB}"/>
            </a:ext>
          </a:extLst>
        </xdr:cNvPr>
        <xdr:cNvSpPr/>
      </xdr:nvSpPr>
      <xdr:spPr>
        <a:xfrm>
          <a:off x="5410200" y="23962995"/>
          <a:ext cx="2783205" cy="314325"/>
        </a:xfrm>
        <a:prstGeom prst="roundRect">
          <a:avLst/>
        </a:prstGeom>
        <a:solidFill>
          <a:schemeClr val="accent4">
            <a:lumMod val="60000"/>
            <a:lumOff val="40000"/>
          </a:schemeClr>
        </a:solidFill>
        <a:ln>
          <a:solidFill>
            <a:schemeClr val="accent4"/>
          </a:solid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ca-ES" sz="1000" b="1">
              <a:latin typeface="Neue Haas Grotesk Text Pro" panose="020B0504020202020204" pitchFamily="34" charset="0"/>
            </a:rPr>
            <a:t>← Tornar a introducció de dades</a:t>
          </a:r>
        </a:p>
      </xdr:txBody>
    </xdr:sp>
    <xdr:clientData/>
  </xdr:twoCellAnchor>
  <xdr:twoCellAnchor>
    <xdr:from>
      <xdr:col>12</xdr:col>
      <xdr:colOff>171450</xdr:colOff>
      <xdr:row>598</xdr:row>
      <xdr:rowOff>28575</xdr:rowOff>
    </xdr:from>
    <xdr:to>
      <xdr:col>16</xdr:col>
      <xdr:colOff>572399</xdr:colOff>
      <xdr:row>600</xdr:row>
      <xdr:rowOff>158227</xdr:rowOff>
    </xdr:to>
    <xdr:sp macro="" textlink="">
      <xdr:nvSpPr>
        <xdr:cNvPr id="74" name="Rectangle: cantonades arrodonides 73">
          <a:hlinkClick xmlns:r="http://schemas.openxmlformats.org/officeDocument/2006/relationships" r:id="rId6"/>
          <a:extLst>
            <a:ext uri="{FF2B5EF4-FFF2-40B4-BE49-F238E27FC236}">
              <a16:creationId xmlns:a16="http://schemas.microsoft.com/office/drawing/2014/main" id="{A9A7A810-8E70-4896-87D1-1DC18727318C}"/>
            </a:ext>
          </a:extLst>
        </xdr:cNvPr>
        <xdr:cNvSpPr/>
      </xdr:nvSpPr>
      <xdr:spPr>
        <a:xfrm>
          <a:off x="9378315" y="23943945"/>
          <a:ext cx="2214509" cy="352537"/>
        </a:xfrm>
        <a:prstGeom prst="roundRect">
          <a:avLst/>
        </a:prstGeom>
        <a:solidFill>
          <a:schemeClr val="accent5">
            <a:lumMod val="75000"/>
          </a:schemeClr>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ca-ES" sz="1000" b="1">
              <a:latin typeface="Neue Haas Grotesk Text Pro" panose="020B0504020202020204" pitchFamily="34" charset="0"/>
            </a:rPr>
            <a:t>Anar a resultats comparatius →</a:t>
          </a:r>
        </a:p>
      </xdr:txBody>
    </xdr:sp>
    <xdr:clientData/>
  </xdr:twoCellAnchor>
  <xdr:twoCellAnchor>
    <xdr:from>
      <xdr:col>16</xdr:col>
      <xdr:colOff>1190624</xdr:colOff>
      <xdr:row>673</xdr:row>
      <xdr:rowOff>26671</xdr:rowOff>
    </xdr:from>
    <xdr:to>
      <xdr:col>16</xdr:col>
      <xdr:colOff>3162299</xdr:colOff>
      <xdr:row>675</xdr:row>
      <xdr:rowOff>135256</xdr:rowOff>
    </xdr:to>
    <xdr:sp macro="" textlink="">
      <xdr:nvSpPr>
        <xdr:cNvPr id="75" name="Rectangle: cantonades arrodonides 74">
          <a:hlinkClick xmlns:r="http://schemas.openxmlformats.org/officeDocument/2006/relationships" r:id="rId1"/>
          <a:extLst>
            <a:ext uri="{FF2B5EF4-FFF2-40B4-BE49-F238E27FC236}">
              <a16:creationId xmlns:a16="http://schemas.microsoft.com/office/drawing/2014/main" id="{85880864-B0CD-4C04-AEEE-8DC5CBE1FC54}"/>
            </a:ext>
          </a:extLst>
        </xdr:cNvPr>
        <xdr:cNvSpPr/>
      </xdr:nvSpPr>
      <xdr:spPr>
        <a:xfrm>
          <a:off x="11774804" y="23942041"/>
          <a:ext cx="0" cy="325755"/>
        </a:xfrm>
        <a:prstGeom prst="roundRect">
          <a:avLst/>
        </a:prstGeom>
        <a:solidFill>
          <a:schemeClr val="accent5"/>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ca-ES" sz="1000" b="1">
              <a:latin typeface="Neue Haas Grotesk Text Pro" panose="020B0504020202020204" pitchFamily="34" charset="0"/>
            </a:rPr>
            <a:t>Anar a estudi de mercat →</a:t>
          </a:r>
        </a:p>
      </xdr:txBody>
    </xdr:sp>
    <xdr:clientData/>
  </xdr:twoCellAnchor>
  <xdr:twoCellAnchor>
    <xdr:from>
      <xdr:col>1</xdr:col>
      <xdr:colOff>361950</xdr:colOff>
      <xdr:row>674</xdr:row>
      <xdr:rowOff>30480</xdr:rowOff>
    </xdr:from>
    <xdr:to>
      <xdr:col>4</xdr:col>
      <xdr:colOff>1125855</xdr:colOff>
      <xdr:row>675</xdr:row>
      <xdr:rowOff>154305</xdr:rowOff>
    </xdr:to>
    <xdr:sp macro="" textlink="">
      <xdr:nvSpPr>
        <xdr:cNvPr id="77" name="Rectangle: cantonades arrodonides 76">
          <a:hlinkClick xmlns:r="http://schemas.openxmlformats.org/officeDocument/2006/relationships" r:id="rId2"/>
          <a:extLst>
            <a:ext uri="{FF2B5EF4-FFF2-40B4-BE49-F238E27FC236}">
              <a16:creationId xmlns:a16="http://schemas.microsoft.com/office/drawing/2014/main" id="{D4665DE4-2B4F-4C24-A63D-47889A1C5DAC}"/>
            </a:ext>
          </a:extLst>
        </xdr:cNvPr>
        <xdr:cNvSpPr/>
      </xdr:nvSpPr>
      <xdr:spPr>
        <a:xfrm>
          <a:off x="405765" y="23983950"/>
          <a:ext cx="3888105" cy="306705"/>
        </a:xfrm>
        <a:prstGeom prst="roundRect">
          <a:avLst/>
        </a:prstGeom>
        <a:solidFill>
          <a:schemeClr val="accent4">
            <a:lumMod val="75000"/>
          </a:schemeClr>
        </a:solidFill>
        <a:ln>
          <a:solidFill>
            <a:schemeClr val="accent4">
              <a:lumMod val="75000"/>
            </a:schemeClr>
          </a:solid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ca-ES" sz="1000" b="1">
              <a:latin typeface="Neue Haas Grotesk Text Pro" panose="020B0504020202020204" pitchFamily="34" charset="0"/>
            </a:rPr>
            <a:t>← Tornar a introducció de dades generals</a:t>
          </a:r>
        </a:p>
      </xdr:txBody>
    </xdr:sp>
    <xdr:clientData/>
  </xdr:twoCellAnchor>
  <xdr:twoCellAnchor>
    <xdr:from>
      <xdr:col>7</xdr:col>
      <xdr:colOff>167640</xdr:colOff>
      <xdr:row>674</xdr:row>
      <xdr:rowOff>5715</xdr:rowOff>
    </xdr:from>
    <xdr:to>
      <xdr:col>10</xdr:col>
      <xdr:colOff>1000125</xdr:colOff>
      <xdr:row>675</xdr:row>
      <xdr:rowOff>142875</xdr:rowOff>
    </xdr:to>
    <xdr:sp macro="" textlink="">
      <xdr:nvSpPr>
        <xdr:cNvPr id="78" name="Rectangle: cantonades arrodonides 77">
          <a:hlinkClick xmlns:r="http://schemas.openxmlformats.org/officeDocument/2006/relationships" r:id="rId4"/>
          <a:extLst>
            <a:ext uri="{FF2B5EF4-FFF2-40B4-BE49-F238E27FC236}">
              <a16:creationId xmlns:a16="http://schemas.microsoft.com/office/drawing/2014/main" id="{B33D1AD8-D86B-4447-A049-61F0F28F75FC}"/>
            </a:ext>
          </a:extLst>
        </xdr:cNvPr>
        <xdr:cNvSpPr/>
      </xdr:nvSpPr>
      <xdr:spPr>
        <a:xfrm>
          <a:off x="5410200" y="23962995"/>
          <a:ext cx="2783205" cy="314325"/>
        </a:xfrm>
        <a:prstGeom prst="roundRect">
          <a:avLst/>
        </a:prstGeom>
        <a:solidFill>
          <a:schemeClr val="accent4">
            <a:lumMod val="60000"/>
            <a:lumOff val="40000"/>
          </a:schemeClr>
        </a:solidFill>
        <a:ln>
          <a:solidFill>
            <a:schemeClr val="accent4"/>
          </a:solid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ca-ES" sz="1000" b="1">
              <a:latin typeface="Neue Haas Grotesk Text Pro" panose="020B0504020202020204" pitchFamily="34" charset="0"/>
            </a:rPr>
            <a:t>← Tornar a introducció de dades</a:t>
          </a:r>
        </a:p>
      </xdr:txBody>
    </xdr:sp>
    <xdr:clientData/>
  </xdr:twoCellAnchor>
  <xdr:twoCellAnchor>
    <xdr:from>
      <xdr:col>12</xdr:col>
      <xdr:colOff>171450</xdr:colOff>
      <xdr:row>673</xdr:row>
      <xdr:rowOff>28575</xdr:rowOff>
    </xdr:from>
    <xdr:to>
      <xdr:col>16</xdr:col>
      <xdr:colOff>572399</xdr:colOff>
      <xdr:row>675</xdr:row>
      <xdr:rowOff>158227</xdr:rowOff>
    </xdr:to>
    <xdr:sp macro="" textlink="">
      <xdr:nvSpPr>
        <xdr:cNvPr id="79" name="Rectangle: cantonades arrodonides 78">
          <a:hlinkClick xmlns:r="http://schemas.openxmlformats.org/officeDocument/2006/relationships" r:id="rId6"/>
          <a:extLst>
            <a:ext uri="{FF2B5EF4-FFF2-40B4-BE49-F238E27FC236}">
              <a16:creationId xmlns:a16="http://schemas.microsoft.com/office/drawing/2014/main" id="{8ECB4377-C256-4BD3-8A21-42518596C8F3}"/>
            </a:ext>
          </a:extLst>
        </xdr:cNvPr>
        <xdr:cNvSpPr/>
      </xdr:nvSpPr>
      <xdr:spPr>
        <a:xfrm>
          <a:off x="9378315" y="23943945"/>
          <a:ext cx="2214509" cy="352537"/>
        </a:xfrm>
        <a:prstGeom prst="roundRect">
          <a:avLst/>
        </a:prstGeom>
        <a:solidFill>
          <a:schemeClr val="accent5">
            <a:lumMod val="75000"/>
          </a:schemeClr>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ca-ES" sz="1000" b="1">
              <a:latin typeface="Neue Haas Grotesk Text Pro" panose="020B0504020202020204" pitchFamily="34" charset="0"/>
            </a:rPr>
            <a:t>Anar a resultats comparatius →</a:t>
          </a:r>
        </a:p>
      </xdr:txBody>
    </xdr:sp>
    <xdr:clientData/>
  </xdr:twoCellAnchor>
  <xdr:twoCellAnchor>
    <xdr:from>
      <xdr:col>16</xdr:col>
      <xdr:colOff>1190624</xdr:colOff>
      <xdr:row>748</xdr:row>
      <xdr:rowOff>26671</xdr:rowOff>
    </xdr:from>
    <xdr:to>
      <xdr:col>16</xdr:col>
      <xdr:colOff>3162299</xdr:colOff>
      <xdr:row>750</xdr:row>
      <xdr:rowOff>135256</xdr:rowOff>
    </xdr:to>
    <xdr:sp macro="" textlink="">
      <xdr:nvSpPr>
        <xdr:cNvPr id="80" name="Rectangle: cantonades arrodonides 79">
          <a:hlinkClick xmlns:r="http://schemas.openxmlformats.org/officeDocument/2006/relationships" r:id="rId1"/>
          <a:extLst>
            <a:ext uri="{FF2B5EF4-FFF2-40B4-BE49-F238E27FC236}">
              <a16:creationId xmlns:a16="http://schemas.microsoft.com/office/drawing/2014/main" id="{9F1A9470-C288-42C8-955F-580C57273EB8}"/>
            </a:ext>
          </a:extLst>
        </xdr:cNvPr>
        <xdr:cNvSpPr/>
      </xdr:nvSpPr>
      <xdr:spPr>
        <a:xfrm>
          <a:off x="11774804" y="23942041"/>
          <a:ext cx="0" cy="325755"/>
        </a:xfrm>
        <a:prstGeom prst="roundRect">
          <a:avLst/>
        </a:prstGeom>
        <a:solidFill>
          <a:schemeClr val="accent5"/>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ca-ES" sz="1000" b="1">
              <a:latin typeface="Neue Haas Grotesk Text Pro" panose="020B0504020202020204" pitchFamily="34" charset="0"/>
            </a:rPr>
            <a:t>Anar a estudi de mercat →</a:t>
          </a:r>
        </a:p>
      </xdr:txBody>
    </xdr:sp>
    <xdr:clientData/>
  </xdr:twoCellAnchor>
  <xdr:twoCellAnchor>
    <xdr:from>
      <xdr:col>1</xdr:col>
      <xdr:colOff>361950</xdr:colOff>
      <xdr:row>749</xdr:row>
      <xdr:rowOff>30480</xdr:rowOff>
    </xdr:from>
    <xdr:to>
      <xdr:col>4</xdr:col>
      <xdr:colOff>1125855</xdr:colOff>
      <xdr:row>750</xdr:row>
      <xdr:rowOff>154305</xdr:rowOff>
    </xdr:to>
    <xdr:sp macro="" textlink="">
      <xdr:nvSpPr>
        <xdr:cNvPr id="86" name="Rectangle: cantonades arrodonides 85">
          <a:hlinkClick xmlns:r="http://schemas.openxmlformats.org/officeDocument/2006/relationships" r:id="rId2"/>
          <a:extLst>
            <a:ext uri="{FF2B5EF4-FFF2-40B4-BE49-F238E27FC236}">
              <a16:creationId xmlns:a16="http://schemas.microsoft.com/office/drawing/2014/main" id="{4268ED76-588F-46F7-8EB6-C6B0654FB4E5}"/>
            </a:ext>
          </a:extLst>
        </xdr:cNvPr>
        <xdr:cNvSpPr/>
      </xdr:nvSpPr>
      <xdr:spPr>
        <a:xfrm>
          <a:off x="405765" y="23983950"/>
          <a:ext cx="3888105" cy="306705"/>
        </a:xfrm>
        <a:prstGeom prst="roundRect">
          <a:avLst/>
        </a:prstGeom>
        <a:solidFill>
          <a:schemeClr val="accent4">
            <a:lumMod val="75000"/>
          </a:schemeClr>
        </a:solidFill>
        <a:ln>
          <a:solidFill>
            <a:schemeClr val="accent4">
              <a:lumMod val="75000"/>
            </a:schemeClr>
          </a:solid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ca-ES" sz="1000" b="1">
              <a:latin typeface="Neue Haas Grotesk Text Pro" panose="020B0504020202020204" pitchFamily="34" charset="0"/>
            </a:rPr>
            <a:t>← Tornar a introducció de dades generals</a:t>
          </a:r>
        </a:p>
      </xdr:txBody>
    </xdr:sp>
    <xdr:clientData/>
  </xdr:twoCellAnchor>
  <xdr:twoCellAnchor>
    <xdr:from>
      <xdr:col>7</xdr:col>
      <xdr:colOff>167640</xdr:colOff>
      <xdr:row>749</xdr:row>
      <xdr:rowOff>5715</xdr:rowOff>
    </xdr:from>
    <xdr:to>
      <xdr:col>10</xdr:col>
      <xdr:colOff>1000125</xdr:colOff>
      <xdr:row>750</xdr:row>
      <xdr:rowOff>142875</xdr:rowOff>
    </xdr:to>
    <xdr:sp macro="" textlink="">
      <xdr:nvSpPr>
        <xdr:cNvPr id="87" name="Rectangle: cantonades arrodonides 86">
          <a:hlinkClick xmlns:r="http://schemas.openxmlformats.org/officeDocument/2006/relationships" r:id="rId4"/>
          <a:extLst>
            <a:ext uri="{FF2B5EF4-FFF2-40B4-BE49-F238E27FC236}">
              <a16:creationId xmlns:a16="http://schemas.microsoft.com/office/drawing/2014/main" id="{16FEEEA9-C3AF-40EF-8C31-D421310E59CF}"/>
            </a:ext>
          </a:extLst>
        </xdr:cNvPr>
        <xdr:cNvSpPr/>
      </xdr:nvSpPr>
      <xdr:spPr>
        <a:xfrm>
          <a:off x="5410200" y="23962995"/>
          <a:ext cx="2783205" cy="314325"/>
        </a:xfrm>
        <a:prstGeom prst="roundRect">
          <a:avLst/>
        </a:prstGeom>
        <a:solidFill>
          <a:schemeClr val="accent4">
            <a:lumMod val="60000"/>
            <a:lumOff val="40000"/>
          </a:schemeClr>
        </a:solidFill>
        <a:ln>
          <a:solidFill>
            <a:schemeClr val="accent4"/>
          </a:solid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ca-ES" sz="1000" b="1">
              <a:latin typeface="Neue Haas Grotesk Text Pro" panose="020B0504020202020204" pitchFamily="34" charset="0"/>
            </a:rPr>
            <a:t>← Tornar a introducció de dades</a:t>
          </a:r>
        </a:p>
      </xdr:txBody>
    </xdr:sp>
    <xdr:clientData/>
  </xdr:twoCellAnchor>
  <xdr:twoCellAnchor>
    <xdr:from>
      <xdr:col>12</xdr:col>
      <xdr:colOff>171450</xdr:colOff>
      <xdr:row>748</xdr:row>
      <xdr:rowOff>28575</xdr:rowOff>
    </xdr:from>
    <xdr:to>
      <xdr:col>16</xdr:col>
      <xdr:colOff>572399</xdr:colOff>
      <xdr:row>750</xdr:row>
      <xdr:rowOff>158227</xdr:rowOff>
    </xdr:to>
    <xdr:sp macro="" textlink="">
      <xdr:nvSpPr>
        <xdr:cNvPr id="88" name="Rectangle: cantonades arrodonides 87">
          <a:hlinkClick xmlns:r="http://schemas.openxmlformats.org/officeDocument/2006/relationships" r:id="rId6"/>
          <a:extLst>
            <a:ext uri="{FF2B5EF4-FFF2-40B4-BE49-F238E27FC236}">
              <a16:creationId xmlns:a16="http://schemas.microsoft.com/office/drawing/2014/main" id="{E3E42BB8-C7B0-40F8-B8C8-2F173AB5703E}"/>
            </a:ext>
          </a:extLst>
        </xdr:cNvPr>
        <xdr:cNvSpPr/>
      </xdr:nvSpPr>
      <xdr:spPr>
        <a:xfrm>
          <a:off x="9378315" y="23943945"/>
          <a:ext cx="2214509" cy="352537"/>
        </a:xfrm>
        <a:prstGeom prst="roundRect">
          <a:avLst/>
        </a:prstGeom>
        <a:solidFill>
          <a:schemeClr val="accent5">
            <a:lumMod val="75000"/>
          </a:schemeClr>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ca-ES" sz="1000" b="1">
              <a:latin typeface="Neue Haas Grotesk Text Pro" panose="020B0504020202020204" pitchFamily="34" charset="0"/>
            </a:rPr>
            <a:t>Anar a resultats comparatius →</a:t>
          </a:r>
        </a:p>
      </xdr:txBody>
    </xdr:sp>
    <xdr:clientData/>
  </xdr:twoCellAnchor>
  <xdr:twoCellAnchor>
    <xdr:from>
      <xdr:col>16</xdr:col>
      <xdr:colOff>1190624</xdr:colOff>
      <xdr:row>823</xdr:row>
      <xdr:rowOff>26671</xdr:rowOff>
    </xdr:from>
    <xdr:to>
      <xdr:col>16</xdr:col>
      <xdr:colOff>3162299</xdr:colOff>
      <xdr:row>825</xdr:row>
      <xdr:rowOff>135256</xdr:rowOff>
    </xdr:to>
    <xdr:sp macro="" textlink="">
      <xdr:nvSpPr>
        <xdr:cNvPr id="89" name="Rectangle: cantonades arrodonides 88">
          <a:hlinkClick xmlns:r="http://schemas.openxmlformats.org/officeDocument/2006/relationships" r:id="rId1"/>
          <a:extLst>
            <a:ext uri="{FF2B5EF4-FFF2-40B4-BE49-F238E27FC236}">
              <a16:creationId xmlns:a16="http://schemas.microsoft.com/office/drawing/2014/main" id="{0CDC92D3-38F7-47B0-8427-D15724490876}"/>
            </a:ext>
          </a:extLst>
        </xdr:cNvPr>
        <xdr:cNvSpPr/>
      </xdr:nvSpPr>
      <xdr:spPr>
        <a:xfrm>
          <a:off x="11774804" y="23942041"/>
          <a:ext cx="0" cy="325755"/>
        </a:xfrm>
        <a:prstGeom prst="roundRect">
          <a:avLst/>
        </a:prstGeom>
        <a:solidFill>
          <a:schemeClr val="accent5"/>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ca-ES" sz="1000" b="1">
              <a:latin typeface="Neue Haas Grotesk Text Pro" panose="020B0504020202020204" pitchFamily="34" charset="0"/>
            </a:rPr>
            <a:t>Anar a estudi de mercat →</a:t>
          </a:r>
        </a:p>
      </xdr:txBody>
    </xdr:sp>
    <xdr:clientData/>
  </xdr:twoCellAnchor>
  <xdr:twoCellAnchor>
    <xdr:from>
      <xdr:col>1</xdr:col>
      <xdr:colOff>361950</xdr:colOff>
      <xdr:row>824</xdr:row>
      <xdr:rowOff>30480</xdr:rowOff>
    </xdr:from>
    <xdr:to>
      <xdr:col>4</xdr:col>
      <xdr:colOff>1125855</xdr:colOff>
      <xdr:row>825</xdr:row>
      <xdr:rowOff>154305</xdr:rowOff>
    </xdr:to>
    <xdr:sp macro="" textlink="">
      <xdr:nvSpPr>
        <xdr:cNvPr id="91" name="Rectangle: cantonades arrodonides 90">
          <a:hlinkClick xmlns:r="http://schemas.openxmlformats.org/officeDocument/2006/relationships" r:id="rId2"/>
          <a:extLst>
            <a:ext uri="{FF2B5EF4-FFF2-40B4-BE49-F238E27FC236}">
              <a16:creationId xmlns:a16="http://schemas.microsoft.com/office/drawing/2014/main" id="{EBEBC0E0-FBE7-4A2E-9BB1-1A98B976C495}"/>
            </a:ext>
          </a:extLst>
        </xdr:cNvPr>
        <xdr:cNvSpPr/>
      </xdr:nvSpPr>
      <xdr:spPr>
        <a:xfrm>
          <a:off x="405765" y="23983950"/>
          <a:ext cx="3888105" cy="306705"/>
        </a:xfrm>
        <a:prstGeom prst="roundRect">
          <a:avLst/>
        </a:prstGeom>
        <a:solidFill>
          <a:schemeClr val="accent4">
            <a:lumMod val="75000"/>
          </a:schemeClr>
        </a:solidFill>
        <a:ln>
          <a:solidFill>
            <a:schemeClr val="accent4">
              <a:lumMod val="75000"/>
            </a:schemeClr>
          </a:solid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ca-ES" sz="1000" b="1">
              <a:latin typeface="Neue Haas Grotesk Text Pro" panose="020B0504020202020204" pitchFamily="34" charset="0"/>
            </a:rPr>
            <a:t>← Tornar a introducció de dades generals</a:t>
          </a:r>
        </a:p>
      </xdr:txBody>
    </xdr:sp>
    <xdr:clientData/>
  </xdr:twoCellAnchor>
  <xdr:twoCellAnchor>
    <xdr:from>
      <xdr:col>7</xdr:col>
      <xdr:colOff>167640</xdr:colOff>
      <xdr:row>824</xdr:row>
      <xdr:rowOff>5715</xdr:rowOff>
    </xdr:from>
    <xdr:to>
      <xdr:col>10</xdr:col>
      <xdr:colOff>1000125</xdr:colOff>
      <xdr:row>825</xdr:row>
      <xdr:rowOff>142875</xdr:rowOff>
    </xdr:to>
    <xdr:sp macro="" textlink="">
      <xdr:nvSpPr>
        <xdr:cNvPr id="92" name="Rectangle: cantonades arrodonides 91">
          <a:hlinkClick xmlns:r="http://schemas.openxmlformats.org/officeDocument/2006/relationships" r:id="rId4"/>
          <a:extLst>
            <a:ext uri="{FF2B5EF4-FFF2-40B4-BE49-F238E27FC236}">
              <a16:creationId xmlns:a16="http://schemas.microsoft.com/office/drawing/2014/main" id="{27D51F36-8670-4603-BF31-16EB09378480}"/>
            </a:ext>
          </a:extLst>
        </xdr:cNvPr>
        <xdr:cNvSpPr/>
      </xdr:nvSpPr>
      <xdr:spPr>
        <a:xfrm>
          <a:off x="5410200" y="23962995"/>
          <a:ext cx="2783205" cy="314325"/>
        </a:xfrm>
        <a:prstGeom prst="roundRect">
          <a:avLst/>
        </a:prstGeom>
        <a:solidFill>
          <a:schemeClr val="accent4">
            <a:lumMod val="60000"/>
            <a:lumOff val="40000"/>
          </a:schemeClr>
        </a:solidFill>
        <a:ln>
          <a:solidFill>
            <a:schemeClr val="accent4"/>
          </a:solid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ca-ES" sz="1000" b="1">
              <a:latin typeface="Neue Haas Grotesk Text Pro" panose="020B0504020202020204" pitchFamily="34" charset="0"/>
            </a:rPr>
            <a:t>← Tornar a introducció de dades</a:t>
          </a:r>
        </a:p>
      </xdr:txBody>
    </xdr:sp>
    <xdr:clientData/>
  </xdr:twoCellAnchor>
  <xdr:twoCellAnchor>
    <xdr:from>
      <xdr:col>12</xdr:col>
      <xdr:colOff>171450</xdr:colOff>
      <xdr:row>823</xdr:row>
      <xdr:rowOff>28575</xdr:rowOff>
    </xdr:from>
    <xdr:to>
      <xdr:col>16</xdr:col>
      <xdr:colOff>572399</xdr:colOff>
      <xdr:row>825</xdr:row>
      <xdr:rowOff>158227</xdr:rowOff>
    </xdr:to>
    <xdr:sp macro="" textlink="">
      <xdr:nvSpPr>
        <xdr:cNvPr id="93" name="Rectangle: cantonades arrodonides 92">
          <a:hlinkClick xmlns:r="http://schemas.openxmlformats.org/officeDocument/2006/relationships" r:id="rId6"/>
          <a:extLst>
            <a:ext uri="{FF2B5EF4-FFF2-40B4-BE49-F238E27FC236}">
              <a16:creationId xmlns:a16="http://schemas.microsoft.com/office/drawing/2014/main" id="{581C5045-2AD5-4AAB-9068-45B225F349DA}"/>
            </a:ext>
          </a:extLst>
        </xdr:cNvPr>
        <xdr:cNvSpPr/>
      </xdr:nvSpPr>
      <xdr:spPr>
        <a:xfrm>
          <a:off x="9378315" y="23943945"/>
          <a:ext cx="2214509" cy="352537"/>
        </a:xfrm>
        <a:prstGeom prst="roundRect">
          <a:avLst/>
        </a:prstGeom>
        <a:solidFill>
          <a:schemeClr val="accent5">
            <a:lumMod val="75000"/>
          </a:schemeClr>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ca-ES" sz="1000" b="1">
              <a:latin typeface="Neue Haas Grotesk Text Pro" panose="020B0504020202020204" pitchFamily="34" charset="0"/>
            </a:rPr>
            <a:t>Anar a resultats comparatius →</a:t>
          </a:r>
        </a:p>
      </xdr:txBody>
    </xdr:sp>
    <xdr:clientData/>
  </xdr:twoCellAnchor>
  <xdr:twoCellAnchor>
    <xdr:from>
      <xdr:col>16</xdr:col>
      <xdr:colOff>1190624</xdr:colOff>
      <xdr:row>898</xdr:row>
      <xdr:rowOff>26671</xdr:rowOff>
    </xdr:from>
    <xdr:to>
      <xdr:col>16</xdr:col>
      <xdr:colOff>3162299</xdr:colOff>
      <xdr:row>900</xdr:row>
      <xdr:rowOff>135256</xdr:rowOff>
    </xdr:to>
    <xdr:sp macro="" textlink="">
      <xdr:nvSpPr>
        <xdr:cNvPr id="94" name="Rectangle: cantonades arrodonides 93">
          <a:hlinkClick xmlns:r="http://schemas.openxmlformats.org/officeDocument/2006/relationships" r:id="rId1"/>
          <a:extLst>
            <a:ext uri="{FF2B5EF4-FFF2-40B4-BE49-F238E27FC236}">
              <a16:creationId xmlns:a16="http://schemas.microsoft.com/office/drawing/2014/main" id="{6B55F80A-5934-48AE-8CC2-EC221E520333}"/>
            </a:ext>
          </a:extLst>
        </xdr:cNvPr>
        <xdr:cNvSpPr/>
      </xdr:nvSpPr>
      <xdr:spPr>
        <a:xfrm>
          <a:off x="11774804" y="23942041"/>
          <a:ext cx="0" cy="325755"/>
        </a:xfrm>
        <a:prstGeom prst="roundRect">
          <a:avLst/>
        </a:prstGeom>
        <a:solidFill>
          <a:schemeClr val="accent5"/>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ca-ES" sz="1000" b="1">
              <a:latin typeface="Neue Haas Grotesk Text Pro" panose="020B0504020202020204" pitchFamily="34" charset="0"/>
            </a:rPr>
            <a:t>Anar a estudi de mercat →</a:t>
          </a:r>
        </a:p>
      </xdr:txBody>
    </xdr:sp>
    <xdr:clientData/>
  </xdr:twoCellAnchor>
  <xdr:twoCellAnchor>
    <xdr:from>
      <xdr:col>1</xdr:col>
      <xdr:colOff>361950</xdr:colOff>
      <xdr:row>899</xdr:row>
      <xdr:rowOff>30480</xdr:rowOff>
    </xdr:from>
    <xdr:to>
      <xdr:col>4</xdr:col>
      <xdr:colOff>1125855</xdr:colOff>
      <xdr:row>900</xdr:row>
      <xdr:rowOff>154305</xdr:rowOff>
    </xdr:to>
    <xdr:sp macro="" textlink="">
      <xdr:nvSpPr>
        <xdr:cNvPr id="128" name="Rectangle: cantonades arrodonides 127">
          <a:hlinkClick xmlns:r="http://schemas.openxmlformats.org/officeDocument/2006/relationships" r:id="rId2"/>
          <a:extLst>
            <a:ext uri="{FF2B5EF4-FFF2-40B4-BE49-F238E27FC236}">
              <a16:creationId xmlns:a16="http://schemas.microsoft.com/office/drawing/2014/main" id="{7AADED9A-4BE6-4A8C-B7F1-00F0CF0262E3}"/>
            </a:ext>
          </a:extLst>
        </xdr:cNvPr>
        <xdr:cNvSpPr/>
      </xdr:nvSpPr>
      <xdr:spPr>
        <a:xfrm>
          <a:off x="405765" y="23983950"/>
          <a:ext cx="3888105" cy="306705"/>
        </a:xfrm>
        <a:prstGeom prst="roundRect">
          <a:avLst/>
        </a:prstGeom>
        <a:solidFill>
          <a:schemeClr val="accent4">
            <a:lumMod val="75000"/>
          </a:schemeClr>
        </a:solidFill>
        <a:ln>
          <a:solidFill>
            <a:schemeClr val="accent4">
              <a:lumMod val="75000"/>
            </a:schemeClr>
          </a:solid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ca-ES" sz="1000" b="1">
              <a:latin typeface="Neue Haas Grotesk Text Pro" panose="020B0504020202020204" pitchFamily="34" charset="0"/>
            </a:rPr>
            <a:t>← Tornar a introducció de dades generals</a:t>
          </a:r>
        </a:p>
      </xdr:txBody>
    </xdr:sp>
    <xdr:clientData/>
  </xdr:twoCellAnchor>
  <xdr:twoCellAnchor>
    <xdr:from>
      <xdr:col>7</xdr:col>
      <xdr:colOff>167640</xdr:colOff>
      <xdr:row>899</xdr:row>
      <xdr:rowOff>5715</xdr:rowOff>
    </xdr:from>
    <xdr:to>
      <xdr:col>10</xdr:col>
      <xdr:colOff>1000125</xdr:colOff>
      <xdr:row>900</xdr:row>
      <xdr:rowOff>142875</xdr:rowOff>
    </xdr:to>
    <xdr:sp macro="" textlink="">
      <xdr:nvSpPr>
        <xdr:cNvPr id="129" name="Rectangle: cantonades arrodonides 128">
          <a:hlinkClick xmlns:r="http://schemas.openxmlformats.org/officeDocument/2006/relationships" r:id="rId4"/>
          <a:extLst>
            <a:ext uri="{FF2B5EF4-FFF2-40B4-BE49-F238E27FC236}">
              <a16:creationId xmlns:a16="http://schemas.microsoft.com/office/drawing/2014/main" id="{F4B5ACF5-A1D7-44E0-B17A-E0EEEC1E73AD}"/>
            </a:ext>
          </a:extLst>
        </xdr:cNvPr>
        <xdr:cNvSpPr/>
      </xdr:nvSpPr>
      <xdr:spPr>
        <a:xfrm>
          <a:off x="5410200" y="23962995"/>
          <a:ext cx="2783205" cy="314325"/>
        </a:xfrm>
        <a:prstGeom prst="roundRect">
          <a:avLst/>
        </a:prstGeom>
        <a:solidFill>
          <a:schemeClr val="accent4">
            <a:lumMod val="60000"/>
            <a:lumOff val="40000"/>
          </a:schemeClr>
        </a:solidFill>
        <a:ln>
          <a:solidFill>
            <a:schemeClr val="accent4"/>
          </a:solid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ca-ES" sz="1000" b="1">
              <a:latin typeface="Neue Haas Grotesk Text Pro" panose="020B0504020202020204" pitchFamily="34" charset="0"/>
            </a:rPr>
            <a:t>← Tornar a introducció de dades</a:t>
          </a:r>
        </a:p>
      </xdr:txBody>
    </xdr:sp>
    <xdr:clientData/>
  </xdr:twoCellAnchor>
  <xdr:twoCellAnchor>
    <xdr:from>
      <xdr:col>12</xdr:col>
      <xdr:colOff>171450</xdr:colOff>
      <xdr:row>898</xdr:row>
      <xdr:rowOff>28575</xdr:rowOff>
    </xdr:from>
    <xdr:to>
      <xdr:col>16</xdr:col>
      <xdr:colOff>572399</xdr:colOff>
      <xdr:row>900</xdr:row>
      <xdr:rowOff>158227</xdr:rowOff>
    </xdr:to>
    <xdr:sp macro="" textlink="">
      <xdr:nvSpPr>
        <xdr:cNvPr id="130" name="Rectangle: cantonades arrodonides 129">
          <a:hlinkClick xmlns:r="http://schemas.openxmlformats.org/officeDocument/2006/relationships" r:id="rId6"/>
          <a:extLst>
            <a:ext uri="{FF2B5EF4-FFF2-40B4-BE49-F238E27FC236}">
              <a16:creationId xmlns:a16="http://schemas.microsoft.com/office/drawing/2014/main" id="{AF7FE4BA-9D21-4141-90BB-417906612F45}"/>
            </a:ext>
          </a:extLst>
        </xdr:cNvPr>
        <xdr:cNvSpPr/>
      </xdr:nvSpPr>
      <xdr:spPr>
        <a:xfrm>
          <a:off x="9378315" y="23943945"/>
          <a:ext cx="2214509" cy="352537"/>
        </a:xfrm>
        <a:prstGeom prst="roundRect">
          <a:avLst/>
        </a:prstGeom>
        <a:solidFill>
          <a:schemeClr val="accent5">
            <a:lumMod val="75000"/>
          </a:schemeClr>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ca-ES" sz="1000" b="1">
              <a:latin typeface="Neue Haas Grotesk Text Pro" panose="020B0504020202020204" pitchFamily="34" charset="0"/>
            </a:rPr>
            <a:t>Anar a resultats comparatius →</a:t>
          </a:r>
        </a:p>
      </xdr:txBody>
    </xdr:sp>
    <xdr:clientData/>
  </xdr:twoCellAnchor>
  <xdr:twoCellAnchor>
    <xdr:from>
      <xdr:col>16</xdr:col>
      <xdr:colOff>1190624</xdr:colOff>
      <xdr:row>973</xdr:row>
      <xdr:rowOff>26671</xdr:rowOff>
    </xdr:from>
    <xdr:to>
      <xdr:col>16</xdr:col>
      <xdr:colOff>3162299</xdr:colOff>
      <xdr:row>975</xdr:row>
      <xdr:rowOff>135256</xdr:rowOff>
    </xdr:to>
    <xdr:sp macro="" textlink="">
      <xdr:nvSpPr>
        <xdr:cNvPr id="131" name="Rectangle: cantonades arrodonides 130">
          <a:hlinkClick xmlns:r="http://schemas.openxmlformats.org/officeDocument/2006/relationships" r:id="rId1"/>
          <a:extLst>
            <a:ext uri="{FF2B5EF4-FFF2-40B4-BE49-F238E27FC236}">
              <a16:creationId xmlns:a16="http://schemas.microsoft.com/office/drawing/2014/main" id="{739496E1-A7F0-44BE-A825-A68686BB8A50}"/>
            </a:ext>
          </a:extLst>
        </xdr:cNvPr>
        <xdr:cNvSpPr/>
      </xdr:nvSpPr>
      <xdr:spPr>
        <a:xfrm>
          <a:off x="11774804" y="23942041"/>
          <a:ext cx="0" cy="325755"/>
        </a:xfrm>
        <a:prstGeom prst="roundRect">
          <a:avLst/>
        </a:prstGeom>
        <a:solidFill>
          <a:schemeClr val="accent5"/>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ca-ES" sz="1000" b="1">
              <a:latin typeface="Neue Haas Grotesk Text Pro" panose="020B0504020202020204" pitchFamily="34" charset="0"/>
            </a:rPr>
            <a:t>Anar a estudi de mercat →</a:t>
          </a:r>
        </a:p>
      </xdr:txBody>
    </xdr:sp>
    <xdr:clientData/>
  </xdr:twoCellAnchor>
  <xdr:twoCellAnchor>
    <xdr:from>
      <xdr:col>1</xdr:col>
      <xdr:colOff>361950</xdr:colOff>
      <xdr:row>974</xdr:row>
      <xdr:rowOff>30480</xdr:rowOff>
    </xdr:from>
    <xdr:to>
      <xdr:col>4</xdr:col>
      <xdr:colOff>1125855</xdr:colOff>
      <xdr:row>975</xdr:row>
      <xdr:rowOff>154305</xdr:rowOff>
    </xdr:to>
    <xdr:sp macro="" textlink="">
      <xdr:nvSpPr>
        <xdr:cNvPr id="133" name="Rectangle: cantonades arrodonides 132">
          <a:hlinkClick xmlns:r="http://schemas.openxmlformats.org/officeDocument/2006/relationships" r:id="rId2"/>
          <a:extLst>
            <a:ext uri="{FF2B5EF4-FFF2-40B4-BE49-F238E27FC236}">
              <a16:creationId xmlns:a16="http://schemas.microsoft.com/office/drawing/2014/main" id="{CDB97527-02F7-494A-A594-A61B77A99D68}"/>
            </a:ext>
          </a:extLst>
        </xdr:cNvPr>
        <xdr:cNvSpPr/>
      </xdr:nvSpPr>
      <xdr:spPr>
        <a:xfrm>
          <a:off x="405765" y="23983950"/>
          <a:ext cx="3888105" cy="306705"/>
        </a:xfrm>
        <a:prstGeom prst="roundRect">
          <a:avLst/>
        </a:prstGeom>
        <a:solidFill>
          <a:schemeClr val="accent4">
            <a:lumMod val="75000"/>
          </a:schemeClr>
        </a:solidFill>
        <a:ln>
          <a:solidFill>
            <a:schemeClr val="accent4">
              <a:lumMod val="75000"/>
            </a:schemeClr>
          </a:solid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ca-ES" sz="1000" b="1">
              <a:latin typeface="Neue Haas Grotesk Text Pro" panose="020B0504020202020204" pitchFamily="34" charset="0"/>
            </a:rPr>
            <a:t>← Tornar a introducció de dades generals</a:t>
          </a:r>
        </a:p>
      </xdr:txBody>
    </xdr:sp>
    <xdr:clientData/>
  </xdr:twoCellAnchor>
  <xdr:twoCellAnchor>
    <xdr:from>
      <xdr:col>7</xdr:col>
      <xdr:colOff>167640</xdr:colOff>
      <xdr:row>974</xdr:row>
      <xdr:rowOff>5715</xdr:rowOff>
    </xdr:from>
    <xdr:to>
      <xdr:col>10</xdr:col>
      <xdr:colOff>1000125</xdr:colOff>
      <xdr:row>975</xdr:row>
      <xdr:rowOff>142875</xdr:rowOff>
    </xdr:to>
    <xdr:sp macro="" textlink="">
      <xdr:nvSpPr>
        <xdr:cNvPr id="134" name="Rectangle: cantonades arrodonides 133">
          <a:hlinkClick xmlns:r="http://schemas.openxmlformats.org/officeDocument/2006/relationships" r:id="rId4"/>
          <a:extLst>
            <a:ext uri="{FF2B5EF4-FFF2-40B4-BE49-F238E27FC236}">
              <a16:creationId xmlns:a16="http://schemas.microsoft.com/office/drawing/2014/main" id="{7CDAB364-D05A-4966-AA6C-2C1224DFF284}"/>
            </a:ext>
          </a:extLst>
        </xdr:cNvPr>
        <xdr:cNvSpPr/>
      </xdr:nvSpPr>
      <xdr:spPr>
        <a:xfrm>
          <a:off x="5410200" y="23962995"/>
          <a:ext cx="2783205" cy="314325"/>
        </a:xfrm>
        <a:prstGeom prst="roundRect">
          <a:avLst/>
        </a:prstGeom>
        <a:solidFill>
          <a:schemeClr val="accent4">
            <a:lumMod val="60000"/>
            <a:lumOff val="40000"/>
          </a:schemeClr>
        </a:solidFill>
        <a:ln>
          <a:solidFill>
            <a:schemeClr val="accent4"/>
          </a:solid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ca-ES" sz="1000" b="1">
              <a:latin typeface="Neue Haas Grotesk Text Pro" panose="020B0504020202020204" pitchFamily="34" charset="0"/>
            </a:rPr>
            <a:t>← Tornar a introducció de dades</a:t>
          </a:r>
        </a:p>
      </xdr:txBody>
    </xdr:sp>
    <xdr:clientData/>
  </xdr:twoCellAnchor>
  <xdr:twoCellAnchor>
    <xdr:from>
      <xdr:col>12</xdr:col>
      <xdr:colOff>171450</xdr:colOff>
      <xdr:row>973</xdr:row>
      <xdr:rowOff>28575</xdr:rowOff>
    </xdr:from>
    <xdr:to>
      <xdr:col>16</xdr:col>
      <xdr:colOff>572399</xdr:colOff>
      <xdr:row>975</xdr:row>
      <xdr:rowOff>158227</xdr:rowOff>
    </xdr:to>
    <xdr:sp macro="" textlink="">
      <xdr:nvSpPr>
        <xdr:cNvPr id="135" name="Rectangle: cantonades arrodonides 134">
          <a:hlinkClick xmlns:r="http://schemas.openxmlformats.org/officeDocument/2006/relationships" r:id="rId6"/>
          <a:extLst>
            <a:ext uri="{FF2B5EF4-FFF2-40B4-BE49-F238E27FC236}">
              <a16:creationId xmlns:a16="http://schemas.microsoft.com/office/drawing/2014/main" id="{448E2806-CEA6-49F8-BD6F-91F5AA39DB50}"/>
            </a:ext>
          </a:extLst>
        </xdr:cNvPr>
        <xdr:cNvSpPr/>
      </xdr:nvSpPr>
      <xdr:spPr>
        <a:xfrm>
          <a:off x="9378315" y="23943945"/>
          <a:ext cx="2214509" cy="352537"/>
        </a:xfrm>
        <a:prstGeom prst="roundRect">
          <a:avLst/>
        </a:prstGeom>
        <a:solidFill>
          <a:schemeClr val="accent5">
            <a:lumMod val="75000"/>
          </a:schemeClr>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ca-ES" sz="1000" b="1">
              <a:latin typeface="Neue Haas Grotesk Text Pro" panose="020B0504020202020204" pitchFamily="34" charset="0"/>
            </a:rPr>
            <a:t>Anar a resultats comparatius →</a:t>
          </a:r>
        </a:p>
      </xdr:txBody>
    </xdr:sp>
    <xdr:clientData/>
  </xdr:twoCellAnchor>
  <xdr:twoCellAnchor>
    <xdr:from>
      <xdr:col>16</xdr:col>
      <xdr:colOff>1190624</xdr:colOff>
      <xdr:row>1048</xdr:row>
      <xdr:rowOff>26671</xdr:rowOff>
    </xdr:from>
    <xdr:to>
      <xdr:col>16</xdr:col>
      <xdr:colOff>3162299</xdr:colOff>
      <xdr:row>1050</xdr:row>
      <xdr:rowOff>135256</xdr:rowOff>
    </xdr:to>
    <xdr:sp macro="" textlink="">
      <xdr:nvSpPr>
        <xdr:cNvPr id="136" name="Rectangle: cantonades arrodonides 135">
          <a:hlinkClick xmlns:r="http://schemas.openxmlformats.org/officeDocument/2006/relationships" r:id="rId1"/>
          <a:extLst>
            <a:ext uri="{FF2B5EF4-FFF2-40B4-BE49-F238E27FC236}">
              <a16:creationId xmlns:a16="http://schemas.microsoft.com/office/drawing/2014/main" id="{D73E58B8-D4FB-4F55-99BD-6109D29C6168}"/>
            </a:ext>
          </a:extLst>
        </xdr:cNvPr>
        <xdr:cNvSpPr/>
      </xdr:nvSpPr>
      <xdr:spPr>
        <a:xfrm>
          <a:off x="11774804" y="23942041"/>
          <a:ext cx="0" cy="325755"/>
        </a:xfrm>
        <a:prstGeom prst="roundRect">
          <a:avLst/>
        </a:prstGeom>
        <a:solidFill>
          <a:schemeClr val="accent5"/>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ca-ES" sz="1000" b="1">
              <a:latin typeface="Neue Haas Grotesk Text Pro" panose="020B0504020202020204" pitchFamily="34" charset="0"/>
            </a:rPr>
            <a:t>Anar a estudi de mercat →</a:t>
          </a:r>
        </a:p>
      </xdr:txBody>
    </xdr:sp>
    <xdr:clientData/>
  </xdr:twoCellAnchor>
  <xdr:twoCellAnchor>
    <xdr:from>
      <xdr:col>1</xdr:col>
      <xdr:colOff>361950</xdr:colOff>
      <xdr:row>1049</xdr:row>
      <xdr:rowOff>30480</xdr:rowOff>
    </xdr:from>
    <xdr:to>
      <xdr:col>4</xdr:col>
      <xdr:colOff>1125855</xdr:colOff>
      <xdr:row>1050</xdr:row>
      <xdr:rowOff>154305</xdr:rowOff>
    </xdr:to>
    <xdr:sp macro="" textlink="">
      <xdr:nvSpPr>
        <xdr:cNvPr id="138" name="Rectangle: cantonades arrodonides 137">
          <a:hlinkClick xmlns:r="http://schemas.openxmlformats.org/officeDocument/2006/relationships" r:id="rId2"/>
          <a:extLst>
            <a:ext uri="{FF2B5EF4-FFF2-40B4-BE49-F238E27FC236}">
              <a16:creationId xmlns:a16="http://schemas.microsoft.com/office/drawing/2014/main" id="{DECAD449-E70F-4C76-9728-F22F80725090}"/>
            </a:ext>
          </a:extLst>
        </xdr:cNvPr>
        <xdr:cNvSpPr/>
      </xdr:nvSpPr>
      <xdr:spPr>
        <a:xfrm>
          <a:off x="405765" y="23983950"/>
          <a:ext cx="3888105" cy="306705"/>
        </a:xfrm>
        <a:prstGeom prst="roundRect">
          <a:avLst/>
        </a:prstGeom>
        <a:solidFill>
          <a:schemeClr val="accent4">
            <a:lumMod val="75000"/>
          </a:schemeClr>
        </a:solidFill>
        <a:ln>
          <a:solidFill>
            <a:schemeClr val="accent4">
              <a:lumMod val="75000"/>
            </a:schemeClr>
          </a:solid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ca-ES" sz="1000" b="1">
              <a:latin typeface="Neue Haas Grotesk Text Pro" panose="020B0504020202020204" pitchFamily="34" charset="0"/>
            </a:rPr>
            <a:t>← Tornar a introducció de dades generals</a:t>
          </a:r>
        </a:p>
      </xdr:txBody>
    </xdr:sp>
    <xdr:clientData/>
  </xdr:twoCellAnchor>
  <xdr:twoCellAnchor>
    <xdr:from>
      <xdr:col>7</xdr:col>
      <xdr:colOff>167640</xdr:colOff>
      <xdr:row>1049</xdr:row>
      <xdr:rowOff>5715</xdr:rowOff>
    </xdr:from>
    <xdr:to>
      <xdr:col>10</xdr:col>
      <xdr:colOff>1000125</xdr:colOff>
      <xdr:row>1050</xdr:row>
      <xdr:rowOff>142875</xdr:rowOff>
    </xdr:to>
    <xdr:sp macro="" textlink="">
      <xdr:nvSpPr>
        <xdr:cNvPr id="139" name="Rectangle: cantonades arrodonides 138">
          <a:hlinkClick xmlns:r="http://schemas.openxmlformats.org/officeDocument/2006/relationships" r:id="rId4"/>
          <a:extLst>
            <a:ext uri="{FF2B5EF4-FFF2-40B4-BE49-F238E27FC236}">
              <a16:creationId xmlns:a16="http://schemas.microsoft.com/office/drawing/2014/main" id="{81DEF535-9E42-4B1C-8F88-E5125FF3DCAE}"/>
            </a:ext>
          </a:extLst>
        </xdr:cNvPr>
        <xdr:cNvSpPr/>
      </xdr:nvSpPr>
      <xdr:spPr>
        <a:xfrm>
          <a:off x="5410200" y="23962995"/>
          <a:ext cx="2783205" cy="314325"/>
        </a:xfrm>
        <a:prstGeom prst="roundRect">
          <a:avLst/>
        </a:prstGeom>
        <a:solidFill>
          <a:schemeClr val="accent4">
            <a:lumMod val="60000"/>
            <a:lumOff val="40000"/>
          </a:schemeClr>
        </a:solidFill>
        <a:ln>
          <a:solidFill>
            <a:schemeClr val="accent4"/>
          </a:solid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ca-ES" sz="1000" b="1">
              <a:latin typeface="Neue Haas Grotesk Text Pro" panose="020B0504020202020204" pitchFamily="34" charset="0"/>
            </a:rPr>
            <a:t>← Tornar a introducció de dades</a:t>
          </a:r>
        </a:p>
      </xdr:txBody>
    </xdr:sp>
    <xdr:clientData/>
  </xdr:twoCellAnchor>
  <xdr:twoCellAnchor>
    <xdr:from>
      <xdr:col>12</xdr:col>
      <xdr:colOff>171450</xdr:colOff>
      <xdr:row>1048</xdr:row>
      <xdr:rowOff>28575</xdr:rowOff>
    </xdr:from>
    <xdr:to>
      <xdr:col>16</xdr:col>
      <xdr:colOff>572399</xdr:colOff>
      <xdr:row>1050</xdr:row>
      <xdr:rowOff>158227</xdr:rowOff>
    </xdr:to>
    <xdr:sp macro="" textlink="">
      <xdr:nvSpPr>
        <xdr:cNvPr id="140" name="Rectangle: cantonades arrodonides 139">
          <a:hlinkClick xmlns:r="http://schemas.openxmlformats.org/officeDocument/2006/relationships" r:id="rId6"/>
          <a:extLst>
            <a:ext uri="{FF2B5EF4-FFF2-40B4-BE49-F238E27FC236}">
              <a16:creationId xmlns:a16="http://schemas.microsoft.com/office/drawing/2014/main" id="{1D6CC66B-42AB-4632-BA2B-147562DBD093}"/>
            </a:ext>
          </a:extLst>
        </xdr:cNvPr>
        <xdr:cNvSpPr/>
      </xdr:nvSpPr>
      <xdr:spPr>
        <a:xfrm>
          <a:off x="9378315" y="23943945"/>
          <a:ext cx="2214509" cy="352537"/>
        </a:xfrm>
        <a:prstGeom prst="roundRect">
          <a:avLst/>
        </a:prstGeom>
        <a:solidFill>
          <a:schemeClr val="accent5">
            <a:lumMod val="75000"/>
          </a:schemeClr>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ca-ES" sz="1000" b="1">
              <a:latin typeface="Neue Haas Grotesk Text Pro" panose="020B0504020202020204" pitchFamily="34" charset="0"/>
            </a:rPr>
            <a:t>Anar a resultats comparatius →</a:t>
          </a:r>
        </a:p>
      </xdr:txBody>
    </xdr:sp>
    <xdr:clientData/>
  </xdr:twoCellAnchor>
  <xdr:twoCellAnchor>
    <xdr:from>
      <xdr:col>16</xdr:col>
      <xdr:colOff>1190624</xdr:colOff>
      <xdr:row>1123</xdr:row>
      <xdr:rowOff>26671</xdr:rowOff>
    </xdr:from>
    <xdr:to>
      <xdr:col>16</xdr:col>
      <xdr:colOff>3162299</xdr:colOff>
      <xdr:row>1125</xdr:row>
      <xdr:rowOff>135256</xdr:rowOff>
    </xdr:to>
    <xdr:sp macro="" textlink="">
      <xdr:nvSpPr>
        <xdr:cNvPr id="141" name="Rectangle: cantonades arrodonides 140">
          <a:hlinkClick xmlns:r="http://schemas.openxmlformats.org/officeDocument/2006/relationships" r:id="rId1"/>
          <a:extLst>
            <a:ext uri="{FF2B5EF4-FFF2-40B4-BE49-F238E27FC236}">
              <a16:creationId xmlns:a16="http://schemas.microsoft.com/office/drawing/2014/main" id="{CA94A1B1-4C6B-4865-BE58-EC67F821B4BD}"/>
            </a:ext>
          </a:extLst>
        </xdr:cNvPr>
        <xdr:cNvSpPr/>
      </xdr:nvSpPr>
      <xdr:spPr>
        <a:xfrm>
          <a:off x="11774804" y="23942041"/>
          <a:ext cx="0" cy="325755"/>
        </a:xfrm>
        <a:prstGeom prst="roundRect">
          <a:avLst/>
        </a:prstGeom>
        <a:solidFill>
          <a:schemeClr val="accent5"/>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ca-ES" sz="1000" b="1">
              <a:latin typeface="Neue Haas Grotesk Text Pro" panose="020B0504020202020204" pitchFamily="34" charset="0"/>
            </a:rPr>
            <a:t>Anar a estudi de mercat →</a:t>
          </a:r>
        </a:p>
      </xdr:txBody>
    </xdr:sp>
    <xdr:clientData/>
  </xdr:twoCellAnchor>
  <xdr:twoCellAnchor>
    <xdr:from>
      <xdr:col>1</xdr:col>
      <xdr:colOff>361950</xdr:colOff>
      <xdr:row>1124</xdr:row>
      <xdr:rowOff>30480</xdr:rowOff>
    </xdr:from>
    <xdr:to>
      <xdr:col>4</xdr:col>
      <xdr:colOff>1125855</xdr:colOff>
      <xdr:row>1125</xdr:row>
      <xdr:rowOff>154305</xdr:rowOff>
    </xdr:to>
    <xdr:sp macro="" textlink="">
      <xdr:nvSpPr>
        <xdr:cNvPr id="143" name="Rectangle: cantonades arrodonides 142">
          <a:hlinkClick xmlns:r="http://schemas.openxmlformats.org/officeDocument/2006/relationships" r:id="rId2"/>
          <a:extLst>
            <a:ext uri="{FF2B5EF4-FFF2-40B4-BE49-F238E27FC236}">
              <a16:creationId xmlns:a16="http://schemas.microsoft.com/office/drawing/2014/main" id="{87AA976F-A6AD-4E64-B9C6-DE89CBCFEA7C}"/>
            </a:ext>
          </a:extLst>
        </xdr:cNvPr>
        <xdr:cNvSpPr/>
      </xdr:nvSpPr>
      <xdr:spPr>
        <a:xfrm>
          <a:off x="405765" y="23983950"/>
          <a:ext cx="3888105" cy="306705"/>
        </a:xfrm>
        <a:prstGeom prst="roundRect">
          <a:avLst/>
        </a:prstGeom>
        <a:solidFill>
          <a:schemeClr val="accent4">
            <a:lumMod val="75000"/>
          </a:schemeClr>
        </a:solidFill>
        <a:ln>
          <a:solidFill>
            <a:schemeClr val="accent4">
              <a:lumMod val="75000"/>
            </a:schemeClr>
          </a:solid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ca-ES" sz="1000" b="1">
              <a:latin typeface="Neue Haas Grotesk Text Pro" panose="020B0504020202020204" pitchFamily="34" charset="0"/>
            </a:rPr>
            <a:t>← Tornar a introducció de dades generals</a:t>
          </a:r>
        </a:p>
      </xdr:txBody>
    </xdr:sp>
    <xdr:clientData/>
  </xdr:twoCellAnchor>
  <xdr:twoCellAnchor>
    <xdr:from>
      <xdr:col>7</xdr:col>
      <xdr:colOff>167640</xdr:colOff>
      <xdr:row>1124</xdr:row>
      <xdr:rowOff>5715</xdr:rowOff>
    </xdr:from>
    <xdr:to>
      <xdr:col>10</xdr:col>
      <xdr:colOff>1000125</xdr:colOff>
      <xdr:row>1125</xdr:row>
      <xdr:rowOff>142875</xdr:rowOff>
    </xdr:to>
    <xdr:sp macro="" textlink="">
      <xdr:nvSpPr>
        <xdr:cNvPr id="144" name="Rectangle: cantonades arrodonides 143">
          <a:hlinkClick xmlns:r="http://schemas.openxmlformats.org/officeDocument/2006/relationships" r:id="rId4"/>
          <a:extLst>
            <a:ext uri="{FF2B5EF4-FFF2-40B4-BE49-F238E27FC236}">
              <a16:creationId xmlns:a16="http://schemas.microsoft.com/office/drawing/2014/main" id="{F8AF8866-FF52-4A31-991B-0FE3279550AB}"/>
            </a:ext>
          </a:extLst>
        </xdr:cNvPr>
        <xdr:cNvSpPr/>
      </xdr:nvSpPr>
      <xdr:spPr>
        <a:xfrm>
          <a:off x="5410200" y="23962995"/>
          <a:ext cx="2783205" cy="314325"/>
        </a:xfrm>
        <a:prstGeom prst="roundRect">
          <a:avLst/>
        </a:prstGeom>
        <a:solidFill>
          <a:schemeClr val="accent4">
            <a:lumMod val="60000"/>
            <a:lumOff val="40000"/>
          </a:schemeClr>
        </a:solidFill>
        <a:ln>
          <a:solidFill>
            <a:schemeClr val="accent4"/>
          </a:solid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ca-ES" sz="1000" b="1">
              <a:latin typeface="Neue Haas Grotesk Text Pro" panose="020B0504020202020204" pitchFamily="34" charset="0"/>
            </a:rPr>
            <a:t>← Tornar a introducció de dades</a:t>
          </a:r>
        </a:p>
      </xdr:txBody>
    </xdr:sp>
    <xdr:clientData/>
  </xdr:twoCellAnchor>
  <xdr:twoCellAnchor>
    <xdr:from>
      <xdr:col>12</xdr:col>
      <xdr:colOff>171450</xdr:colOff>
      <xdr:row>1123</xdr:row>
      <xdr:rowOff>28575</xdr:rowOff>
    </xdr:from>
    <xdr:to>
      <xdr:col>16</xdr:col>
      <xdr:colOff>572399</xdr:colOff>
      <xdr:row>1125</xdr:row>
      <xdr:rowOff>158227</xdr:rowOff>
    </xdr:to>
    <xdr:sp macro="" textlink="">
      <xdr:nvSpPr>
        <xdr:cNvPr id="145" name="Rectangle: cantonades arrodonides 144">
          <a:hlinkClick xmlns:r="http://schemas.openxmlformats.org/officeDocument/2006/relationships" r:id="rId6"/>
          <a:extLst>
            <a:ext uri="{FF2B5EF4-FFF2-40B4-BE49-F238E27FC236}">
              <a16:creationId xmlns:a16="http://schemas.microsoft.com/office/drawing/2014/main" id="{B617E012-38DE-47F3-ACE3-34FA38FB60F9}"/>
            </a:ext>
          </a:extLst>
        </xdr:cNvPr>
        <xdr:cNvSpPr/>
      </xdr:nvSpPr>
      <xdr:spPr>
        <a:xfrm>
          <a:off x="9378315" y="23943945"/>
          <a:ext cx="2214509" cy="352537"/>
        </a:xfrm>
        <a:prstGeom prst="roundRect">
          <a:avLst/>
        </a:prstGeom>
        <a:solidFill>
          <a:schemeClr val="accent5">
            <a:lumMod val="75000"/>
          </a:schemeClr>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ca-ES" sz="1000" b="1">
              <a:latin typeface="Neue Haas Grotesk Text Pro" panose="020B0504020202020204" pitchFamily="34" charset="0"/>
            </a:rPr>
            <a:t>Anar a resultats comparatius →</a:t>
          </a:r>
        </a:p>
      </xdr:txBody>
    </xdr:sp>
    <xdr:clientData/>
  </xdr:twoCellAnchor>
  <xdr:twoCellAnchor>
    <xdr:from>
      <xdr:col>3</xdr:col>
      <xdr:colOff>280147</xdr:colOff>
      <xdr:row>259</xdr:row>
      <xdr:rowOff>56196</xdr:rowOff>
    </xdr:from>
    <xdr:to>
      <xdr:col>12</xdr:col>
      <xdr:colOff>114301</xdr:colOff>
      <xdr:row>278</xdr:row>
      <xdr:rowOff>145675</xdr:rowOff>
    </xdr:to>
    <xdr:graphicFrame macro="">
      <xdr:nvGraphicFramePr>
        <xdr:cNvPr id="147" name="Gràfic 146">
          <a:extLst>
            <a:ext uri="{FF2B5EF4-FFF2-40B4-BE49-F238E27FC236}">
              <a16:creationId xmlns:a16="http://schemas.microsoft.com/office/drawing/2014/main" id="{964CC853-5334-27ED-F4DE-4509BFDC85E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3</xdr:col>
      <xdr:colOff>304463</xdr:colOff>
      <xdr:row>333</xdr:row>
      <xdr:rowOff>156882</xdr:rowOff>
    </xdr:from>
    <xdr:to>
      <xdr:col>11</xdr:col>
      <xdr:colOff>454063</xdr:colOff>
      <xdr:row>353</xdr:row>
      <xdr:rowOff>67066</xdr:rowOff>
    </xdr:to>
    <xdr:graphicFrame macro="">
      <xdr:nvGraphicFramePr>
        <xdr:cNvPr id="6" name="Gràfic 5">
          <a:extLst>
            <a:ext uri="{FF2B5EF4-FFF2-40B4-BE49-F238E27FC236}">
              <a16:creationId xmlns:a16="http://schemas.microsoft.com/office/drawing/2014/main" id="{3006C037-86A1-4DB8-BFDB-0EA5B718DC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xdr:col>
      <xdr:colOff>301276</xdr:colOff>
      <xdr:row>409</xdr:row>
      <xdr:rowOff>38578</xdr:rowOff>
    </xdr:from>
    <xdr:to>
      <xdr:col>11</xdr:col>
      <xdr:colOff>448971</xdr:colOff>
      <xdr:row>428</xdr:row>
      <xdr:rowOff>112420</xdr:rowOff>
    </xdr:to>
    <xdr:graphicFrame macro="">
      <xdr:nvGraphicFramePr>
        <xdr:cNvPr id="7" name="Gràfic 6">
          <a:extLst>
            <a:ext uri="{FF2B5EF4-FFF2-40B4-BE49-F238E27FC236}">
              <a16:creationId xmlns:a16="http://schemas.microsoft.com/office/drawing/2014/main" id="{A4B7E873-97C6-4DEB-9F89-4D903A11250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3</xdr:col>
      <xdr:colOff>347382</xdr:colOff>
      <xdr:row>484</xdr:row>
      <xdr:rowOff>0</xdr:rowOff>
    </xdr:from>
    <xdr:to>
      <xdr:col>12</xdr:col>
      <xdr:colOff>11319</xdr:colOff>
      <xdr:row>503</xdr:row>
      <xdr:rowOff>74239</xdr:rowOff>
    </xdr:to>
    <xdr:graphicFrame macro="">
      <xdr:nvGraphicFramePr>
        <xdr:cNvPr id="9" name="Gràfic 8">
          <a:extLst>
            <a:ext uri="{FF2B5EF4-FFF2-40B4-BE49-F238E27FC236}">
              <a16:creationId xmlns:a16="http://schemas.microsoft.com/office/drawing/2014/main" id="{F18B4523-65DE-4A51-8628-98403D50AA8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3</xdr:col>
      <xdr:colOff>291353</xdr:colOff>
      <xdr:row>559</xdr:row>
      <xdr:rowOff>0</xdr:rowOff>
    </xdr:from>
    <xdr:to>
      <xdr:col>11</xdr:col>
      <xdr:colOff>437143</xdr:colOff>
      <xdr:row>578</xdr:row>
      <xdr:rowOff>74239</xdr:rowOff>
    </xdr:to>
    <xdr:graphicFrame macro="">
      <xdr:nvGraphicFramePr>
        <xdr:cNvPr id="10" name="Gràfic 9">
          <a:extLst>
            <a:ext uri="{FF2B5EF4-FFF2-40B4-BE49-F238E27FC236}">
              <a16:creationId xmlns:a16="http://schemas.microsoft.com/office/drawing/2014/main" id="{37CAED36-E53A-4AF0-99FD-370090705BC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3</xdr:col>
      <xdr:colOff>291353</xdr:colOff>
      <xdr:row>634</xdr:row>
      <xdr:rowOff>0</xdr:rowOff>
    </xdr:from>
    <xdr:to>
      <xdr:col>11</xdr:col>
      <xdr:colOff>444763</xdr:colOff>
      <xdr:row>653</xdr:row>
      <xdr:rowOff>74239</xdr:rowOff>
    </xdr:to>
    <xdr:graphicFrame macro="">
      <xdr:nvGraphicFramePr>
        <xdr:cNvPr id="17" name="Gràfic 16">
          <a:extLst>
            <a:ext uri="{FF2B5EF4-FFF2-40B4-BE49-F238E27FC236}">
              <a16:creationId xmlns:a16="http://schemas.microsoft.com/office/drawing/2014/main" id="{2C3C0E04-61FA-4FF7-81A7-FA241054763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3</xdr:col>
      <xdr:colOff>317351</xdr:colOff>
      <xdr:row>708</xdr:row>
      <xdr:rowOff>104439</xdr:rowOff>
    </xdr:from>
    <xdr:to>
      <xdr:col>11</xdr:col>
      <xdr:colOff>470761</xdr:colOff>
      <xdr:row>728</xdr:row>
      <xdr:rowOff>141867</xdr:rowOff>
    </xdr:to>
    <xdr:graphicFrame macro="">
      <xdr:nvGraphicFramePr>
        <xdr:cNvPr id="24" name="Gràfic 23">
          <a:extLst>
            <a:ext uri="{FF2B5EF4-FFF2-40B4-BE49-F238E27FC236}">
              <a16:creationId xmlns:a16="http://schemas.microsoft.com/office/drawing/2014/main" id="{FB5FD366-442D-48FC-9330-DBA0E274BC4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3</xdr:col>
      <xdr:colOff>302559</xdr:colOff>
      <xdr:row>783</xdr:row>
      <xdr:rowOff>168088</xdr:rowOff>
    </xdr:from>
    <xdr:to>
      <xdr:col>11</xdr:col>
      <xdr:colOff>455969</xdr:colOff>
      <xdr:row>804</xdr:row>
      <xdr:rowOff>26221</xdr:rowOff>
    </xdr:to>
    <xdr:graphicFrame macro="">
      <xdr:nvGraphicFramePr>
        <xdr:cNvPr id="29" name="Gràfic 28">
          <a:extLst>
            <a:ext uri="{FF2B5EF4-FFF2-40B4-BE49-F238E27FC236}">
              <a16:creationId xmlns:a16="http://schemas.microsoft.com/office/drawing/2014/main" id="{681A6F7F-A0A3-433C-9EC7-6AB42206E52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3</xdr:col>
      <xdr:colOff>302559</xdr:colOff>
      <xdr:row>858</xdr:row>
      <xdr:rowOff>134470</xdr:rowOff>
    </xdr:from>
    <xdr:to>
      <xdr:col>11</xdr:col>
      <xdr:colOff>455969</xdr:colOff>
      <xdr:row>878</xdr:row>
      <xdr:rowOff>160468</xdr:rowOff>
    </xdr:to>
    <xdr:graphicFrame macro="">
      <xdr:nvGraphicFramePr>
        <xdr:cNvPr id="66" name="Gràfic 65">
          <a:extLst>
            <a:ext uri="{FF2B5EF4-FFF2-40B4-BE49-F238E27FC236}">
              <a16:creationId xmlns:a16="http://schemas.microsoft.com/office/drawing/2014/main" id="{53F33774-E317-4BD9-9FC9-9A336B378FB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3</xdr:col>
      <xdr:colOff>302559</xdr:colOff>
      <xdr:row>933</xdr:row>
      <xdr:rowOff>112059</xdr:rowOff>
    </xdr:from>
    <xdr:to>
      <xdr:col>11</xdr:col>
      <xdr:colOff>455969</xdr:colOff>
      <xdr:row>953</xdr:row>
      <xdr:rowOff>139962</xdr:rowOff>
    </xdr:to>
    <xdr:graphicFrame macro="">
      <xdr:nvGraphicFramePr>
        <xdr:cNvPr id="71" name="Gràfic 70">
          <a:extLst>
            <a:ext uri="{FF2B5EF4-FFF2-40B4-BE49-F238E27FC236}">
              <a16:creationId xmlns:a16="http://schemas.microsoft.com/office/drawing/2014/main" id="{3016E9BF-97E9-40CE-937A-B50F05A14AE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3</xdr:col>
      <xdr:colOff>302559</xdr:colOff>
      <xdr:row>1008</xdr:row>
      <xdr:rowOff>112059</xdr:rowOff>
    </xdr:from>
    <xdr:to>
      <xdr:col>11</xdr:col>
      <xdr:colOff>455969</xdr:colOff>
      <xdr:row>1028</xdr:row>
      <xdr:rowOff>128531</xdr:rowOff>
    </xdr:to>
    <xdr:graphicFrame macro="">
      <xdr:nvGraphicFramePr>
        <xdr:cNvPr id="76" name="Gràfic 75">
          <a:extLst>
            <a:ext uri="{FF2B5EF4-FFF2-40B4-BE49-F238E27FC236}">
              <a16:creationId xmlns:a16="http://schemas.microsoft.com/office/drawing/2014/main" id="{9470DBF7-AC2E-4220-85FA-577F46E67C8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3</xdr:col>
      <xdr:colOff>321160</xdr:colOff>
      <xdr:row>1083</xdr:row>
      <xdr:rowOff>134470</xdr:rowOff>
    </xdr:from>
    <xdr:to>
      <xdr:col>11</xdr:col>
      <xdr:colOff>474570</xdr:colOff>
      <xdr:row>1103</xdr:row>
      <xdr:rowOff>158563</xdr:rowOff>
    </xdr:to>
    <xdr:graphicFrame macro="">
      <xdr:nvGraphicFramePr>
        <xdr:cNvPr id="82" name="Gràfic 81">
          <a:extLst>
            <a:ext uri="{FF2B5EF4-FFF2-40B4-BE49-F238E27FC236}">
              <a16:creationId xmlns:a16="http://schemas.microsoft.com/office/drawing/2014/main" id="{5DED0150-E737-48F3-893C-91634E76CF7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xdr:col>
      <xdr:colOff>96884</xdr:colOff>
      <xdr:row>24</xdr:row>
      <xdr:rowOff>64089</xdr:rowOff>
    </xdr:from>
    <xdr:to>
      <xdr:col>6</xdr:col>
      <xdr:colOff>550273</xdr:colOff>
      <xdr:row>44</xdr:row>
      <xdr:rowOff>779417</xdr:rowOff>
    </xdr:to>
    <xdr:graphicFrame macro="">
      <xdr:nvGraphicFramePr>
        <xdr:cNvPr id="2" name="Gràfic 1">
          <a:extLst>
            <a:ext uri="{FF2B5EF4-FFF2-40B4-BE49-F238E27FC236}">
              <a16:creationId xmlns:a16="http://schemas.microsoft.com/office/drawing/2014/main" id="{4068D9DA-0BA5-8EBE-2C76-B4121F7FC15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403220</xdr:colOff>
      <xdr:row>24</xdr:row>
      <xdr:rowOff>94218</xdr:rowOff>
    </xdr:from>
    <xdr:to>
      <xdr:col>20</xdr:col>
      <xdr:colOff>1077670</xdr:colOff>
      <xdr:row>44</xdr:row>
      <xdr:rowOff>748393</xdr:rowOff>
    </xdr:to>
    <xdr:graphicFrame macro="">
      <xdr:nvGraphicFramePr>
        <xdr:cNvPr id="4" name="Gràfic 3">
          <a:extLst>
            <a:ext uri="{FF2B5EF4-FFF2-40B4-BE49-F238E27FC236}">
              <a16:creationId xmlns:a16="http://schemas.microsoft.com/office/drawing/2014/main" id="{58AE3254-C317-6800-1816-74F06B06B5C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118271</xdr:colOff>
      <xdr:row>46</xdr:row>
      <xdr:rowOff>163285</xdr:rowOff>
    </xdr:from>
    <xdr:to>
      <xdr:col>5</xdr:col>
      <xdr:colOff>375095</xdr:colOff>
      <xdr:row>62</xdr:row>
      <xdr:rowOff>111563</xdr:rowOff>
    </xdr:to>
    <xdr:graphicFrame macro="">
      <xdr:nvGraphicFramePr>
        <xdr:cNvPr id="5" name="Gràfic 4">
          <a:extLst>
            <a:ext uri="{FF2B5EF4-FFF2-40B4-BE49-F238E27FC236}">
              <a16:creationId xmlns:a16="http://schemas.microsoft.com/office/drawing/2014/main" id="{AECF6402-207E-0225-A3FA-4ADEAD08916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8</xdr:col>
      <xdr:colOff>292651</xdr:colOff>
      <xdr:row>46</xdr:row>
      <xdr:rowOff>112058</xdr:rowOff>
    </xdr:from>
    <xdr:to>
      <xdr:col>13</xdr:col>
      <xdr:colOff>94947</xdr:colOff>
      <xdr:row>62</xdr:row>
      <xdr:rowOff>63649</xdr:rowOff>
    </xdr:to>
    <xdr:graphicFrame macro="">
      <xdr:nvGraphicFramePr>
        <xdr:cNvPr id="6" name="Gràfic 5">
          <a:extLst>
            <a:ext uri="{FF2B5EF4-FFF2-40B4-BE49-F238E27FC236}">
              <a16:creationId xmlns:a16="http://schemas.microsoft.com/office/drawing/2014/main" id="{7184E627-2D1C-7D65-F075-CAAA3F2EB7E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16</xdr:col>
      <xdr:colOff>135112</xdr:colOff>
      <xdr:row>46</xdr:row>
      <xdr:rowOff>127315</xdr:rowOff>
    </xdr:from>
    <xdr:to>
      <xdr:col>19</xdr:col>
      <xdr:colOff>716474</xdr:colOff>
      <xdr:row>62</xdr:row>
      <xdr:rowOff>84894</xdr:rowOff>
    </xdr:to>
    <xdr:graphicFrame macro="">
      <xdr:nvGraphicFramePr>
        <xdr:cNvPr id="7" name="Gràfic 6">
          <a:extLst>
            <a:ext uri="{FF2B5EF4-FFF2-40B4-BE49-F238E27FC236}">
              <a16:creationId xmlns:a16="http://schemas.microsoft.com/office/drawing/2014/main" id="{C4DA4933-3C88-E14B-34F1-B512F49919B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143771</xdr:colOff>
      <xdr:row>24</xdr:row>
      <xdr:rowOff>65330</xdr:rowOff>
    </xdr:from>
    <xdr:to>
      <xdr:col>14</xdr:col>
      <xdr:colOff>694427</xdr:colOff>
      <xdr:row>44</xdr:row>
      <xdr:rowOff>734786</xdr:rowOff>
    </xdr:to>
    <xdr:graphicFrame macro="">
      <xdr:nvGraphicFramePr>
        <xdr:cNvPr id="8" name="Gràfic 7">
          <a:extLst>
            <a:ext uri="{FF2B5EF4-FFF2-40B4-BE49-F238E27FC236}">
              <a16:creationId xmlns:a16="http://schemas.microsoft.com/office/drawing/2014/main" id="{9291BA54-81E2-4E1D-9ACA-CD7F9ABE676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16</xdr:col>
      <xdr:colOff>274047</xdr:colOff>
      <xdr:row>65</xdr:row>
      <xdr:rowOff>75934</xdr:rowOff>
    </xdr:from>
    <xdr:to>
      <xdr:col>19</xdr:col>
      <xdr:colOff>612320</xdr:colOff>
      <xdr:row>67</xdr:row>
      <xdr:rowOff>126274</xdr:rowOff>
    </xdr:to>
    <xdr:sp macro="" textlink="">
      <xdr:nvSpPr>
        <xdr:cNvPr id="3" name="Rectangle: cantonades arrodonides 2">
          <a:hlinkClick xmlns:r="http://schemas.openxmlformats.org/officeDocument/2006/relationships" r:id="rId7"/>
          <a:extLst>
            <a:ext uri="{FF2B5EF4-FFF2-40B4-BE49-F238E27FC236}">
              <a16:creationId xmlns:a16="http://schemas.microsoft.com/office/drawing/2014/main" id="{4A745E97-6E84-4C58-B3DE-2333BBA290D6}"/>
            </a:ext>
          </a:extLst>
        </xdr:cNvPr>
        <xdr:cNvSpPr/>
      </xdr:nvSpPr>
      <xdr:spPr>
        <a:xfrm>
          <a:off x="14915333" y="13166005"/>
          <a:ext cx="2910023" cy="404126"/>
        </a:xfrm>
        <a:prstGeom prst="roundRect">
          <a:avLst/>
        </a:prstGeom>
        <a:solidFill>
          <a:schemeClr val="accent5"/>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ca-ES" sz="1100" b="1">
              <a:solidFill>
                <a:schemeClr val="lt1"/>
              </a:solidFill>
              <a:effectLst/>
              <a:latin typeface="+mn-lt"/>
              <a:ea typeface="+mn-ea"/>
              <a:cs typeface="+mn-cs"/>
            </a:rPr>
            <a:t>← </a:t>
          </a:r>
          <a:r>
            <a:rPr lang="ca-ES" sz="1000" b="1">
              <a:latin typeface="Neue Haas Grotesk Text Pro" panose="020B0504020202020204" pitchFamily="34" charset="0"/>
            </a:rPr>
            <a:t>Tornar</a:t>
          </a:r>
          <a:r>
            <a:rPr lang="ca-ES" sz="1000" b="1" baseline="0">
              <a:latin typeface="Neue Haas Grotesk Text Pro" panose="020B0504020202020204" pitchFamily="34" charset="0"/>
            </a:rPr>
            <a:t> </a:t>
          </a:r>
          <a:r>
            <a:rPr lang="ca-ES" sz="1000" b="1">
              <a:latin typeface="Neue Haas Grotesk Text Pro" panose="020B0504020202020204" pitchFamily="34" charset="0"/>
            </a:rPr>
            <a:t>a Resultats individuals</a:t>
          </a:r>
        </a:p>
      </xdr:txBody>
    </xdr:sp>
    <xdr:clientData/>
  </xdr:twoCellAnchor>
  <xdr:twoCellAnchor>
    <xdr:from>
      <xdr:col>2</xdr:col>
      <xdr:colOff>367393</xdr:colOff>
      <xdr:row>65</xdr:row>
      <xdr:rowOff>149679</xdr:rowOff>
    </xdr:from>
    <xdr:to>
      <xdr:col>4</xdr:col>
      <xdr:colOff>169272</xdr:colOff>
      <xdr:row>67</xdr:row>
      <xdr:rowOff>169001</xdr:rowOff>
    </xdr:to>
    <xdr:sp macro="" textlink="">
      <xdr:nvSpPr>
        <xdr:cNvPr id="9" name="Rectangle: cantonades arrodonides 8">
          <a:hlinkClick xmlns:r="http://schemas.openxmlformats.org/officeDocument/2006/relationships" r:id="rId8"/>
          <a:extLst>
            <a:ext uri="{FF2B5EF4-FFF2-40B4-BE49-F238E27FC236}">
              <a16:creationId xmlns:a16="http://schemas.microsoft.com/office/drawing/2014/main" id="{9A898446-2245-4D32-BD44-97C8F22C5129}"/>
            </a:ext>
          </a:extLst>
        </xdr:cNvPr>
        <xdr:cNvSpPr/>
      </xdr:nvSpPr>
      <xdr:spPr>
        <a:xfrm>
          <a:off x="2204357" y="13239750"/>
          <a:ext cx="3258094" cy="373108"/>
        </a:xfrm>
        <a:prstGeom prst="roundRect">
          <a:avLst/>
        </a:prstGeom>
        <a:solidFill>
          <a:schemeClr val="accent4">
            <a:lumMod val="75000"/>
          </a:schemeClr>
        </a:solidFill>
        <a:ln>
          <a:solidFill>
            <a:schemeClr val="accent4">
              <a:lumMod val="75000"/>
            </a:schemeClr>
          </a:solid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ca-ES" sz="1000" b="1">
              <a:latin typeface="Neue Haas Grotesk Text Pro" panose="020B0504020202020204" pitchFamily="34" charset="0"/>
            </a:rPr>
            <a:t>← Tornar a introducció de dades generals</a:t>
          </a:r>
        </a:p>
      </xdr:txBody>
    </xdr:sp>
    <xdr:clientData/>
  </xdr:twoCellAnchor>
  <xdr:twoCellAnchor>
    <xdr:from>
      <xdr:col>8</xdr:col>
      <xdr:colOff>503465</xdr:colOff>
      <xdr:row>65</xdr:row>
      <xdr:rowOff>97154</xdr:rowOff>
    </xdr:from>
    <xdr:to>
      <xdr:col>12</xdr:col>
      <xdr:colOff>363584</xdr:colOff>
      <xdr:row>67</xdr:row>
      <xdr:rowOff>126273</xdr:rowOff>
    </xdr:to>
    <xdr:sp macro="" textlink="">
      <xdr:nvSpPr>
        <xdr:cNvPr id="10" name="Rectangle: cantonades arrodonides 9">
          <a:hlinkClick xmlns:r="http://schemas.openxmlformats.org/officeDocument/2006/relationships" r:id="rId9"/>
          <a:extLst>
            <a:ext uri="{FF2B5EF4-FFF2-40B4-BE49-F238E27FC236}">
              <a16:creationId xmlns:a16="http://schemas.microsoft.com/office/drawing/2014/main" id="{3B4F1B3A-2EA0-474E-8828-82E6CAEB39D8}"/>
            </a:ext>
          </a:extLst>
        </xdr:cNvPr>
        <xdr:cNvSpPr/>
      </xdr:nvSpPr>
      <xdr:spPr>
        <a:xfrm>
          <a:off x="9075965" y="13187225"/>
          <a:ext cx="3016976" cy="382905"/>
        </a:xfrm>
        <a:prstGeom prst="roundRect">
          <a:avLst/>
        </a:prstGeom>
        <a:solidFill>
          <a:schemeClr val="accent4">
            <a:lumMod val="60000"/>
            <a:lumOff val="40000"/>
          </a:schemeClr>
        </a:solidFill>
        <a:ln>
          <a:solidFill>
            <a:schemeClr val="accent4"/>
          </a:solid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ca-ES" sz="1000" b="1">
              <a:latin typeface="Neue Haas Grotesk Text Pro" panose="020B0504020202020204" pitchFamily="34" charset="0"/>
            </a:rPr>
            <a:t>← Tornar a introducció de dades</a:t>
          </a:r>
        </a:p>
      </xdr:txBody>
    </xdr:sp>
    <xdr:clientData/>
  </xdr:twoCellAnchor>
</xdr:wsDr>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v>Information with solid fill</v>
  </rv>
</rvData>
</file>

<file path=xl/richData/rdrichvaluestructure.xml><?xml version="1.0" encoding="utf-8"?>
<rvStructures xmlns="http://schemas.microsoft.com/office/spreadsheetml/2017/richdata" count="1">
  <s t="_localImage">
    <k n="_rvRel:LocalImageIdentifier" t="i"/>
    <k n="CalcOrigin" t="i"/>
    <k n="Text" t="s"/>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Tema de Offic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theme/themeOverride1.xml><?xml version="1.0" encoding="utf-8"?>
<a:themeOverride xmlns:a="http://schemas.openxmlformats.org/drawingml/2006/main">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0.xml><?xml version="1.0" encoding="utf-8"?>
<a:themeOverride xmlns:a="http://schemas.openxmlformats.org/drawingml/2006/main">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1.xml><?xml version="1.0" encoding="utf-8"?>
<a:themeOverride xmlns:a="http://schemas.openxmlformats.org/drawingml/2006/main">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2.xml><?xml version="1.0" encoding="utf-8"?>
<a:themeOverride xmlns:a="http://schemas.openxmlformats.org/drawingml/2006/main">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3.xml><?xml version="1.0" encoding="utf-8"?>
<a:themeOverride xmlns:a="http://schemas.openxmlformats.org/drawingml/2006/main">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4.xml><?xml version="1.0" encoding="utf-8"?>
<a:themeOverride xmlns:a="http://schemas.openxmlformats.org/drawingml/2006/main">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5.xml><?xml version="1.0" encoding="utf-8"?>
<a:themeOverride xmlns:a="http://schemas.openxmlformats.org/drawingml/2006/main">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6.xml><?xml version="1.0" encoding="utf-8"?>
<a:themeOverride xmlns:a="http://schemas.openxmlformats.org/drawingml/2006/main">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7.xml><?xml version="1.0" encoding="utf-8"?>
<a:themeOverride xmlns:a="http://schemas.openxmlformats.org/drawingml/2006/main">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8.xml><?xml version="1.0" encoding="utf-8"?>
<a:themeOverride xmlns:a="http://schemas.openxmlformats.org/drawingml/2006/main">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9.xml><?xml version="1.0" encoding="utf-8"?>
<a:themeOverride xmlns:a="http://schemas.openxmlformats.org/drawingml/2006/main">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0.xml><?xml version="1.0" encoding="utf-8"?>
<a:themeOverride xmlns:a="http://schemas.openxmlformats.org/drawingml/2006/main">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1.xml><?xml version="1.0" encoding="utf-8"?>
<a:themeOverride xmlns:a="http://schemas.openxmlformats.org/drawingml/2006/main">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2.xml><?xml version="1.0" encoding="utf-8"?>
<a:themeOverride xmlns:a="http://schemas.openxmlformats.org/drawingml/2006/main">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3.xml><?xml version="1.0" encoding="utf-8"?>
<a:themeOverride xmlns:a="http://schemas.openxmlformats.org/drawingml/2006/main">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4.xml><?xml version="1.0" encoding="utf-8"?>
<a:themeOverride xmlns:a="http://schemas.openxmlformats.org/drawingml/2006/main">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5.xml><?xml version="1.0" encoding="utf-8"?>
<a:themeOverride xmlns:a="http://schemas.openxmlformats.org/drawingml/2006/main">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6.xml><?xml version="1.0" encoding="utf-8"?>
<a:themeOverride xmlns:a="http://schemas.openxmlformats.org/drawingml/2006/main">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7.xml><?xml version="1.0" encoding="utf-8"?>
<a:themeOverride xmlns:a="http://schemas.openxmlformats.org/drawingml/2006/main">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8.xml><?xml version="1.0" encoding="utf-8"?>
<a:themeOverride xmlns:a="http://schemas.openxmlformats.org/drawingml/2006/main">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9.xml><?xml version="1.0" encoding="utf-8"?>
<a:themeOverride xmlns:a="http://schemas.openxmlformats.org/drawingml/2006/main">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0.xml><?xml version="1.0" encoding="utf-8"?>
<a:themeOverride xmlns:a="http://schemas.openxmlformats.org/drawingml/2006/main">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1.xml><?xml version="1.0" encoding="utf-8"?>
<a:themeOverride xmlns:a="http://schemas.openxmlformats.org/drawingml/2006/main">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2.xml><?xml version="1.0" encoding="utf-8"?>
<a:themeOverride xmlns:a="http://schemas.openxmlformats.org/drawingml/2006/main">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3.xml><?xml version="1.0" encoding="utf-8"?>
<a:themeOverride xmlns:a="http://schemas.openxmlformats.org/drawingml/2006/main">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4.xml><?xml version="1.0" encoding="utf-8"?>
<a:themeOverride xmlns:a="http://schemas.openxmlformats.org/drawingml/2006/main">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5.xml><?xml version="1.0" encoding="utf-8"?>
<a:themeOverride xmlns:a="http://schemas.openxmlformats.org/drawingml/2006/main">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6.xml><?xml version="1.0" encoding="utf-8"?>
<a:themeOverride xmlns:a="http://schemas.openxmlformats.org/drawingml/2006/main">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7.xml><?xml version="1.0" encoding="utf-8"?>
<a:themeOverride xmlns:a="http://schemas.openxmlformats.org/drawingml/2006/main">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8.xml><?xml version="1.0" encoding="utf-8"?>
<a:themeOverride xmlns:a="http://schemas.openxmlformats.org/drawingml/2006/main">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9.xml><?xml version="1.0" encoding="utf-8"?>
<a:themeOverride xmlns:a="http://schemas.openxmlformats.org/drawingml/2006/main">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0.xml><?xml version="1.0" encoding="utf-8"?>
<a:themeOverride xmlns:a="http://schemas.openxmlformats.org/drawingml/2006/main">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1.xml><?xml version="1.0" encoding="utf-8"?>
<a:themeOverride xmlns:a="http://schemas.openxmlformats.org/drawingml/2006/main">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2.xml><?xml version="1.0" encoding="utf-8"?>
<a:themeOverride xmlns:a="http://schemas.openxmlformats.org/drawingml/2006/main">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3.xml><?xml version="1.0" encoding="utf-8"?>
<a:themeOverride xmlns:a="http://schemas.openxmlformats.org/drawingml/2006/main">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4.xml><?xml version="1.0" encoding="utf-8"?>
<a:themeOverride xmlns:a="http://schemas.openxmlformats.org/drawingml/2006/main">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5.xml><?xml version="1.0" encoding="utf-8"?>
<a:themeOverride xmlns:a="http://schemas.openxmlformats.org/drawingml/2006/main">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6.xml><?xml version="1.0" encoding="utf-8"?>
<a:themeOverride xmlns:a="http://schemas.openxmlformats.org/drawingml/2006/main">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7.xml><?xml version="1.0" encoding="utf-8"?>
<a:themeOverride xmlns:a="http://schemas.openxmlformats.org/drawingml/2006/main">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8.xml><?xml version="1.0" encoding="utf-8"?>
<a:themeOverride xmlns:a="http://schemas.openxmlformats.org/drawingml/2006/main">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9.xml><?xml version="1.0" encoding="utf-8"?>
<a:themeOverride xmlns:a="http://schemas.openxmlformats.org/drawingml/2006/main">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xml><?xml version="1.0" encoding="utf-8"?>
<a:themeOverride xmlns:a="http://schemas.openxmlformats.org/drawingml/2006/main">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0.xml><?xml version="1.0" encoding="utf-8"?>
<a:themeOverride xmlns:a="http://schemas.openxmlformats.org/drawingml/2006/main">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1.xml><?xml version="1.0" encoding="utf-8"?>
<a:themeOverride xmlns:a="http://schemas.openxmlformats.org/drawingml/2006/main">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2.xml><?xml version="1.0" encoding="utf-8"?>
<a:themeOverride xmlns:a="http://schemas.openxmlformats.org/drawingml/2006/main">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3.xml><?xml version="1.0" encoding="utf-8"?>
<a:themeOverride xmlns:a="http://schemas.openxmlformats.org/drawingml/2006/main">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4.xml><?xml version="1.0" encoding="utf-8"?>
<a:themeOverride xmlns:a="http://schemas.openxmlformats.org/drawingml/2006/main">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5.xml><?xml version="1.0" encoding="utf-8"?>
<a:themeOverride xmlns:a="http://schemas.openxmlformats.org/drawingml/2006/main">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6.xml><?xml version="1.0" encoding="utf-8"?>
<a:themeOverride xmlns:a="http://schemas.openxmlformats.org/drawingml/2006/main">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7.xml><?xml version="1.0" encoding="utf-8"?>
<a:themeOverride xmlns:a="http://schemas.openxmlformats.org/drawingml/2006/main">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8.xml><?xml version="1.0" encoding="utf-8"?>
<a:themeOverride xmlns:a="http://schemas.openxmlformats.org/drawingml/2006/main">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9.xml><?xml version="1.0" encoding="utf-8"?>
<a:themeOverride xmlns:a="http://schemas.openxmlformats.org/drawingml/2006/main">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xml><?xml version="1.0" encoding="utf-8"?>
<a:themeOverride xmlns:a="http://schemas.openxmlformats.org/drawingml/2006/main">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0.xml><?xml version="1.0" encoding="utf-8"?>
<a:themeOverride xmlns:a="http://schemas.openxmlformats.org/drawingml/2006/main">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1.xml><?xml version="1.0" encoding="utf-8"?>
<a:themeOverride xmlns:a="http://schemas.openxmlformats.org/drawingml/2006/main">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2.xml><?xml version="1.0" encoding="utf-8"?>
<a:themeOverride xmlns:a="http://schemas.openxmlformats.org/drawingml/2006/main">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3.xml><?xml version="1.0" encoding="utf-8"?>
<a:themeOverride xmlns:a="http://schemas.openxmlformats.org/drawingml/2006/main">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4.xml><?xml version="1.0" encoding="utf-8"?>
<a:themeOverride xmlns:a="http://schemas.openxmlformats.org/drawingml/2006/main">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5.xml><?xml version="1.0" encoding="utf-8"?>
<a:themeOverride xmlns:a="http://schemas.openxmlformats.org/drawingml/2006/main">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6.xml><?xml version="1.0" encoding="utf-8"?>
<a:themeOverride xmlns:a="http://schemas.openxmlformats.org/drawingml/2006/main">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7.xml><?xml version="1.0" encoding="utf-8"?>
<a:themeOverride xmlns:a="http://schemas.openxmlformats.org/drawingml/2006/main">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8.xml><?xml version="1.0" encoding="utf-8"?>
<a:themeOverride xmlns:a="http://schemas.openxmlformats.org/drawingml/2006/main">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9.xml><?xml version="1.0" encoding="utf-8"?>
<a:themeOverride xmlns:a="http://schemas.openxmlformats.org/drawingml/2006/main">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7.xml><?xml version="1.0" encoding="utf-8"?>
<a:themeOverride xmlns:a="http://schemas.openxmlformats.org/drawingml/2006/main">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70.xml><?xml version="1.0" encoding="utf-8"?>
<a:themeOverride xmlns:a="http://schemas.openxmlformats.org/drawingml/2006/main">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71.xml><?xml version="1.0" encoding="utf-8"?>
<a:themeOverride xmlns:a="http://schemas.openxmlformats.org/drawingml/2006/main">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72.xml><?xml version="1.0" encoding="utf-8"?>
<a:themeOverride xmlns:a="http://schemas.openxmlformats.org/drawingml/2006/main">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73.xml><?xml version="1.0" encoding="utf-8"?>
<a:themeOverride xmlns:a="http://schemas.openxmlformats.org/drawingml/2006/main">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74.xml><?xml version="1.0" encoding="utf-8"?>
<a:themeOverride xmlns:a="http://schemas.openxmlformats.org/drawingml/2006/main">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75.xml><?xml version="1.0" encoding="utf-8"?>
<a:themeOverride xmlns:a="http://schemas.openxmlformats.org/drawingml/2006/main">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76.xml><?xml version="1.0" encoding="utf-8"?>
<a:themeOverride xmlns:a="http://schemas.openxmlformats.org/drawingml/2006/main">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8.xml><?xml version="1.0" encoding="utf-8"?>
<a:themeOverride xmlns:a="http://schemas.openxmlformats.org/drawingml/2006/main">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9.xml><?xml version="1.0" encoding="utf-8"?>
<a:themeOverride xmlns:a="http://schemas.openxmlformats.org/drawingml/2006/main">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4.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6.xml"/><Relationship Id="rId1" Type="http://schemas.openxmlformats.org/officeDocument/2006/relationships/printerSettings" Target="../printerSettings/printerSettings5.bin"/><Relationship Id="rId4" Type="http://schemas.openxmlformats.org/officeDocument/2006/relationships/comments" Target="../comments2.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6.bin"/><Relationship Id="rId1" Type="http://schemas.openxmlformats.org/officeDocument/2006/relationships/hyperlink" Target="https://canviclimatic.gencat.cat/es/actua/factors_demissio_associats_a_lenergia/" TargetMode="External"/><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hyperlink" Target="https://treball.gencat.cat/ca/ambits/relacions_laborals/ci/calendari_laboral/" TargetMode="External"/><Relationship Id="rId2" Type="http://schemas.openxmlformats.org/officeDocument/2006/relationships/hyperlink" Target="https://treball.gencat.cat/ca/ambits/relacions_laborals/ci/calendari_laboral/festes_generals_locals_Cat/" TargetMode="External"/><Relationship Id="rId1" Type="http://schemas.openxmlformats.org/officeDocument/2006/relationships/hyperlink" Target="https://icaen.gencat.cat/ca/energia/auditories-energetiques/eina-doptimitzacio-de-la-potencia-contractada/" TargetMode="External"/><Relationship Id="rId5" Type="http://schemas.openxmlformats.org/officeDocument/2006/relationships/comments" Target="../comments4.xml"/><Relationship Id="rId4" Type="http://schemas.openxmlformats.org/officeDocument/2006/relationships/vmlDrawing" Target="../drawings/vmlDrawing4.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FA1B54-A579-4E77-ACBC-EBC04C2D98E0}">
  <sheetPr codeName="Full1">
    <tabColor rgb="FFC00000"/>
  </sheetPr>
  <dimension ref="A1:V38"/>
  <sheetViews>
    <sheetView showGridLines="0" tabSelected="1" zoomScale="85" zoomScaleNormal="85" workbookViewId="0"/>
  </sheetViews>
  <sheetFormatPr defaultColWidth="8.88671875" defaultRowHeight="14.4" x14ac:dyDescent="0.3"/>
  <cols>
    <col min="1" max="1" width="1.44140625" style="67" customWidth="1"/>
    <col min="2" max="2" width="1.88671875" style="67" customWidth="1"/>
    <col min="3" max="3" width="27.5546875" style="67" customWidth="1"/>
    <col min="4" max="4" width="1.88671875" style="67" customWidth="1"/>
    <col min="5" max="6" width="8.88671875" style="67"/>
    <col min="7" max="7" width="6.88671875" style="67" customWidth="1"/>
    <col min="8" max="8" width="8.88671875" style="67"/>
    <col min="9" max="9" width="11.44140625" style="67" customWidth="1"/>
    <col min="10" max="11" width="8.88671875" style="67"/>
    <col min="12" max="12" width="6.6640625" style="67" customWidth="1"/>
    <col min="13" max="13" width="20.109375" style="67" customWidth="1"/>
    <col min="14" max="18" width="8.88671875" style="67"/>
    <col min="19" max="19" width="16.88671875" style="67" customWidth="1"/>
    <col min="20" max="21" width="1.44140625" style="67" customWidth="1"/>
    <col min="22" max="16384" width="8.88671875" style="67"/>
  </cols>
  <sheetData>
    <row r="1" spans="1:22" ht="10.95" customHeight="1" x14ac:dyDescent="0.3">
      <c r="A1" s="66"/>
      <c r="B1" s="66"/>
      <c r="C1" s="66"/>
      <c r="D1" s="66"/>
      <c r="E1" s="66"/>
      <c r="F1" s="66"/>
      <c r="G1" s="66"/>
      <c r="H1" s="66"/>
      <c r="I1" s="66"/>
      <c r="J1" s="66"/>
      <c r="K1" s="66"/>
      <c r="L1" s="66"/>
      <c r="M1" s="66"/>
      <c r="N1" s="66"/>
      <c r="O1" s="66"/>
      <c r="P1" s="66"/>
      <c r="Q1" s="66"/>
      <c r="R1" s="66"/>
      <c r="S1" s="66"/>
      <c r="T1" s="66"/>
      <c r="U1" s="66"/>
    </row>
    <row r="2" spans="1:22" s="71" customFormat="1" ht="31.2" x14ac:dyDescent="0.6">
      <c r="A2" s="68"/>
      <c r="B2" s="70"/>
      <c r="C2" s="70"/>
      <c r="D2" s="70"/>
      <c r="E2" s="70"/>
      <c r="F2" s="70"/>
      <c r="G2" s="70"/>
      <c r="H2" s="70"/>
      <c r="I2" s="70"/>
      <c r="J2" s="70"/>
      <c r="K2" s="70"/>
      <c r="L2" s="70"/>
      <c r="M2" s="70"/>
      <c r="N2" s="70"/>
      <c r="O2" s="70"/>
      <c r="P2" s="70"/>
      <c r="Q2" s="70"/>
      <c r="R2" s="70"/>
      <c r="S2" s="70"/>
      <c r="T2" s="70"/>
      <c r="U2" s="68"/>
    </row>
    <row r="3" spans="1:22" s="71" customFormat="1" ht="31.2" x14ac:dyDescent="0.6">
      <c r="A3" s="68"/>
      <c r="B3" s="70"/>
      <c r="C3" s="70"/>
      <c r="D3" s="70"/>
      <c r="E3" s="70"/>
      <c r="F3" s="70"/>
      <c r="G3" s="70"/>
      <c r="H3" s="70"/>
      <c r="I3" s="70"/>
      <c r="J3" s="70"/>
      <c r="K3" s="70"/>
      <c r="L3" s="70"/>
      <c r="M3" s="70"/>
      <c r="N3" s="70"/>
      <c r="O3" s="70"/>
      <c r="P3" s="70"/>
      <c r="Q3" s="70"/>
      <c r="R3" s="70"/>
      <c r="S3" s="70"/>
      <c r="T3" s="70"/>
      <c r="U3" s="68"/>
    </row>
    <row r="4" spans="1:22" s="71" customFormat="1" ht="31.2" x14ac:dyDescent="0.6">
      <c r="A4" s="68"/>
      <c r="B4" s="70"/>
      <c r="C4" s="70"/>
      <c r="D4" s="70"/>
      <c r="E4" s="70"/>
      <c r="F4" s="70"/>
      <c r="G4" s="70"/>
      <c r="H4" s="70"/>
      <c r="I4" s="70"/>
      <c r="J4" s="70"/>
      <c r="K4" s="70"/>
      <c r="L4" s="70"/>
      <c r="M4" s="70"/>
      <c r="N4" s="70"/>
      <c r="O4" s="70"/>
      <c r="P4" s="70"/>
      <c r="Q4" s="70"/>
      <c r="R4" s="70"/>
      <c r="S4" s="70"/>
      <c r="T4" s="70"/>
      <c r="U4" s="68"/>
    </row>
    <row r="5" spans="1:22" s="71" customFormat="1" ht="31.2" x14ac:dyDescent="0.6">
      <c r="A5" s="68"/>
      <c r="B5" s="72"/>
      <c r="C5" s="72"/>
      <c r="D5" s="72"/>
      <c r="E5" s="72"/>
      <c r="F5" s="72"/>
      <c r="G5" s="72"/>
      <c r="H5" s="72"/>
      <c r="I5" s="72"/>
      <c r="J5" s="72"/>
      <c r="K5" s="72"/>
      <c r="L5" s="72"/>
      <c r="M5" s="72"/>
      <c r="N5" s="72"/>
      <c r="O5" s="72"/>
      <c r="P5" s="72"/>
      <c r="Q5" s="72"/>
      <c r="R5" s="72"/>
      <c r="S5" s="72"/>
      <c r="T5" s="72"/>
      <c r="U5" s="68"/>
    </row>
    <row r="6" spans="1:22" s="71" customFormat="1" ht="31.2" x14ac:dyDescent="0.6">
      <c r="A6" s="68"/>
      <c r="B6" s="72"/>
      <c r="C6" s="69"/>
      <c r="D6" s="69"/>
      <c r="E6" s="69"/>
      <c r="F6" s="69"/>
      <c r="G6" s="69"/>
      <c r="H6" s="69"/>
      <c r="I6" s="69"/>
      <c r="J6" s="69"/>
      <c r="K6" s="69"/>
      <c r="L6" s="69"/>
      <c r="M6" s="69"/>
      <c r="N6" s="69"/>
      <c r="O6" s="69"/>
      <c r="P6" s="69"/>
      <c r="Q6" s="69"/>
      <c r="R6" s="69"/>
      <c r="S6" s="69"/>
      <c r="T6" s="72"/>
      <c r="U6" s="68"/>
    </row>
    <row r="7" spans="1:22" s="71" customFormat="1" ht="88.2" customHeight="1" x14ac:dyDescent="0.6">
      <c r="A7" s="68"/>
      <c r="B7" s="72"/>
      <c r="C7" s="69"/>
      <c r="D7" s="396" t="s">
        <v>0</v>
      </c>
      <c r="E7" s="396"/>
      <c r="F7" s="396"/>
      <c r="G7" s="396"/>
      <c r="H7" s="396"/>
      <c r="I7" s="396"/>
      <c r="J7" s="396"/>
      <c r="K7" s="396"/>
      <c r="L7" s="396"/>
      <c r="M7" s="396"/>
      <c r="N7" s="396"/>
      <c r="O7" s="396"/>
      <c r="P7" s="396"/>
      <c r="Q7" s="396"/>
      <c r="R7" s="396"/>
      <c r="S7" s="73"/>
      <c r="T7" s="74"/>
      <c r="U7" s="68"/>
    </row>
    <row r="8" spans="1:22" s="71" customFormat="1" ht="31.2" x14ac:dyDescent="0.6">
      <c r="A8" s="68"/>
      <c r="B8" s="72"/>
      <c r="C8" s="69"/>
      <c r="D8" s="69"/>
      <c r="E8" s="75"/>
      <c r="F8" s="75"/>
      <c r="G8" s="75"/>
      <c r="H8" s="75"/>
      <c r="I8" s="75"/>
      <c r="J8" s="75"/>
      <c r="K8" s="75"/>
      <c r="L8" s="75"/>
      <c r="M8" s="75"/>
      <c r="N8" s="75"/>
      <c r="O8" s="75"/>
      <c r="P8" s="75"/>
      <c r="Q8" s="75"/>
      <c r="R8" s="75"/>
      <c r="S8" s="75"/>
      <c r="T8" s="74"/>
      <c r="U8" s="76"/>
      <c r="V8" s="77"/>
    </row>
    <row r="9" spans="1:22" s="71" customFormat="1" ht="31.2" x14ac:dyDescent="0.6">
      <c r="A9" s="68"/>
      <c r="B9" s="72"/>
      <c r="C9" s="397" t="s">
        <v>1</v>
      </c>
      <c r="D9" s="397"/>
      <c r="E9" s="397"/>
      <c r="F9" s="397"/>
      <c r="G9" s="397"/>
      <c r="H9" s="397"/>
      <c r="I9" s="397"/>
      <c r="J9" s="397"/>
      <c r="K9" s="397"/>
      <c r="L9" s="78"/>
      <c r="M9" s="79">
        <v>46122</v>
      </c>
      <c r="N9" s="75"/>
      <c r="O9" s="79" t="s">
        <v>353</v>
      </c>
      <c r="P9" s="75"/>
      <c r="Q9" s="75"/>
      <c r="R9" s="75"/>
      <c r="S9" s="75"/>
      <c r="T9" s="74"/>
      <c r="U9" s="76"/>
      <c r="V9" s="77"/>
    </row>
    <row r="10" spans="1:22" s="71" customFormat="1" ht="27.6" customHeight="1" x14ac:dyDescent="0.6">
      <c r="A10" s="68"/>
      <c r="B10" s="72"/>
      <c r="C10" s="80"/>
      <c r="D10" s="80"/>
      <c r="E10" s="80"/>
      <c r="F10" s="80"/>
      <c r="G10" s="80"/>
      <c r="H10" s="80"/>
      <c r="I10" s="80"/>
      <c r="J10" s="80"/>
      <c r="K10" s="80"/>
      <c r="L10" s="81"/>
      <c r="M10" s="75"/>
      <c r="N10" s="75"/>
      <c r="O10" s="75"/>
      <c r="P10" s="75"/>
      <c r="Q10" s="75"/>
      <c r="R10" s="75"/>
      <c r="S10" s="75"/>
      <c r="T10" s="74"/>
      <c r="U10" s="76"/>
      <c r="V10" s="77"/>
    </row>
    <row r="11" spans="1:22" s="71" customFormat="1" ht="15.6" customHeight="1" x14ac:dyDescent="0.6">
      <c r="A11" s="68"/>
      <c r="B11" s="72"/>
      <c r="C11" s="69"/>
      <c r="D11" s="69"/>
      <c r="E11" s="75"/>
      <c r="F11" s="75"/>
      <c r="G11" s="75"/>
      <c r="H11" s="75"/>
      <c r="I11" s="75"/>
      <c r="J11" s="75"/>
      <c r="K11" s="75"/>
      <c r="L11" s="75"/>
      <c r="M11" s="75"/>
      <c r="N11" s="75"/>
      <c r="O11" s="75"/>
      <c r="P11" s="75"/>
      <c r="Q11" s="75"/>
      <c r="R11" s="75"/>
      <c r="S11" s="75"/>
      <c r="T11" s="74"/>
      <c r="U11" s="76"/>
      <c r="V11" s="77"/>
    </row>
    <row r="12" spans="1:22" s="71" customFormat="1" ht="31.2" x14ac:dyDescent="0.6">
      <c r="A12" s="68"/>
      <c r="B12" s="72"/>
      <c r="C12" s="72"/>
      <c r="D12" s="72"/>
      <c r="E12" s="74"/>
      <c r="F12" s="74"/>
      <c r="G12" s="74"/>
      <c r="H12" s="74"/>
      <c r="I12" s="74"/>
      <c r="J12" s="74"/>
      <c r="K12" s="74"/>
      <c r="L12" s="74"/>
      <c r="M12" s="74"/>
      <c r="N12" s="74"/>
      <c r="O12" s="74"/>
      <c r="P12" s="74"/>
      <c r="Q12" s="74"/>
      <c r="R12" s="74"/>
      <c r="S12" s="74"/>
      <c r="T12" s="74"/>
      <c r="U12" s="76"/>
      <c r="V12" s="77"/>
    </row>
    <row r="13" spans="1:22" s="71" customFormat="1" ht="31.2" x14ac:dyDescent="0.6">
      <c r="A13" s="68"/>
      <c r="B13" s="82"/>
      <c r="C13" s="83"/>
      <c r="D13" s="83"/>
      <c r="E13" s="84"/>
      <c r="F13" s="84"/>
      <c r="G13" s="84"/>
      <c r="H13" s="84"/>
      <c r="I13" s="84"/>
      <c r="J13" s="84"/>
      <c r="K13" s="84"/>
      <c r="L13" s="84"/>
      <c r="M13" s="84"/>
      <c r="N13" s="84"/>
      <c r="O13" s="84"/>
      <c r="P13" s="84"/>
      <c r="Q13" s="85"/>
      <c r="R13" s="85"/>
      <c r="S13" s="85"/>
      <c r="T13" s="85"/>
      <c r="U13" s="76"/>
      <c r="V13" s="77"/>
    </row>
    <row r="14" spans="1:22" ht="21" x14ac:dyDescent="0.4">
      <c r="A14" s="66"/>
      <c r="B14" s="82"/>
      <c r="C14" s="86" t="s">
        <v>2</v>
      </c>
      <c r="D14" s="87"/>
      <c r="E14" s="398" t="s">
        <v>3</v>
      </c>
      <c r="F14" s="398"/>
      <c r="G14" s="398"/>
      <c r="H14" s="398"/>
      <c r="I14" s="398"/>
      <c r="J14" s="398"/>
      <c r="K14" s="398"/>
      <c r="L14" s="398"/>
      <c r="M14" s="398"/>
      <c r="N14" s="398"/>
      <c r="O14" s="398"/>
      <c r="P14" s="398"/>
      <c r="Q14" s="398"/>
      <c r="R14" s="398"/>
      <c r="S14" s="398"/>
      <c r="T14" s="398"/>
      <c r="U14" s="66"/>
    </row>
    <row r="15" spans="1:22" ht="21" x14ac:dyDescent="0.4">
      <c r="A15" s="66"/>
      <c r="B15" s="82"/>
      <c r="C15" s="86"/>
      <c r="D15" s="87"/>
      <c r="E15" s="398"/>
      <c r="F15" s="398"/>
      <c r="G15" s="398"/>
      <c r="H15" s="398"/>
      <c r="I15" s="398"/>
      <c r="J15" s="398"/>
      <c r="K15" s="88"/>
      <c r="L15" s="88"/>
      <c r="M15" s="88"/>
      <c r="N15" s="88"/>
      <c r="O15" s="88"/>
      <c r="P15" s="88"/>
      <c r="Q15" s="88"/>
      <c r="R15" s="88"/>
      <c r="S15" s="88"/>
      <c r="T15" s="88"/>
      <c r="U15" s="66"/>
    </row>
    <row r="16" spans="1:22" ht="36.6" customHeight="1" x14ac:dyDescent="0.3">
      <c r="A16" s="66"/>
      <c r="B16" s="82"/>
      <c r="C16" s="400" t="s">
        <v>4</v>
      </c>
      <c r="D16" s="87"/>
      <c r="E16" s="402" t="s">
        <v>5</v>
      </c>
      <c r="F16" s="402"/>
      <c r="G16" s="402"/>
      <c r="H16" s="402"/>
      <c r="I16" s="402"/>
      <c r="J16" s="402"/>
      <c r="K16" s="402"/>
      <c r="L16" s="402"/>
      <c r="M16" s="402"/>
      <c r="N16" s="402"/>
      <c r="O16" s="402"/>
      <c r="P16" s="402"/>
      <c r="Q16" s="402"/>
      <c r="R16" s="402"/>
      <c r="S16" s="402"/>
      <c r="T16" s="88"/>
      <c r="U16" s="66"/>
    </row>
    <row r="17" spans="1:21" ht="20.399999999999999" customHeight="1" x14ac:dyDescent="0.3">
      <c r="A17" s="66"/>
      <c r="B17" s="82"/>
      <c r="C17" s="400"/>
      <c r="D17" s="87"/>
      <c r="E17" s="403" t="s">
        <v>6</v>
      </c>
      <c r="F17" s="403"/>
      <c r="G17" s="403"/>
      <c r="H17" s="403"/>
      <c r="I17" s="403"/>
      <c r="J17" s="403"/>
      <c r="K17" s="403"/>
      <c r="L17" s="403"/>
      <c r="M17" s="403"/>
      <c r="N17" s="403"/>
      <c r="O17" s="403"/>
      <c r="P17" s="403"/>
      <c r="Q17" s="403"/>
      <c r="R17" s="403"/>
      <c r="S17" s="403"/>
      <c r="T17" s="88"/>
      <c r="U17" s="66"/>
    </row>
    <row r="18" spans="1:21" ht="17.399999999999999" customHeight="1" x14ac:dyDescent="0.4">
      <c r="A18" s="66"/>
      <c r="B18" s="82"/>
      <c r="C18" s="86"/>
      <c r="D18" s="87"/>
      <c r="E18" s="89" t="s">
        <v>7</v>
      </c>
      <c r="F18" s="89"/>
      <c r="G18" s="89"/>
      <c r="H18" s="89"/>
      <c r="I18" s="89"/>
      <c r="J18" s="89"/>
      <c r="K18" s="89"/>
      <c r="L18" s="89"/>
      <c r="M18" s="89"/>
      <c r="N18" s="89"/>
      <c r="O18" s="89"/>
      <c r="P18" s="89"/>
      <c r="Q18" s="285"/>
      <c r="R18" s="285"/>
      <c r="S18" s="285"/>
      <c r="T18" s="88"/>
      <c r="U18" s="66"/>
    </row>
    <row r="19" spans="1:21" ht="21" x14ac:dyDescent="0.4">
      <c r="A19" s="66"/>
      <c r="B19" s="82"/>
      <c r="C19" s="86"/>
      <c r="D19" s="87"/>
      <c r="E19" s="90"/>
      <c r="F19" s="90"/>
      <c r="G19" s="90"/>
      <c r="H19" s="90"/>
      <c r="I19" s="90"/>
      <c r="J19" s="90"/>
      <c r="K19" s="90"/>
      <c r="L19" s="90"/>
      <c r="M19" s="90"/>
      <c r="N19" s="90"/>
      <c r="O19" s="90"/>
      <c r="P19" s="90"/>
      <c r="Q19" s="91"/>
      <c r="R19" s="91"/>
      <c r="S19" s="91"/>
      <c r="T19" s="91"/>
      <c r="U19" s="66"/>
    </row>
    <row r="20" spans="1:21" ht="21" customHeight="1" x14ac:dyDescent="0.4">
      <c r="A20" s="66"/>
      <c r="B20" s="82"/>
      <c r="C20" s="400" t="s">
        <v>8</v>
      </c>
      <c r="D20" s="87"/>
      <c r="E20" s="91"/>
      <c r="F20" s="92"/>
      <c r="G20" s="91"/>
      <c r="H20" s="93" t="s">
        <v>9</v>
      </c>
      <c r="I20" s="94"/>
      <c r="J20" s="94"/>
      <c r="K20" s="94"/>
      <c r="L20" s="94"/>
      <c r="M20" s="94"/>
      <c r="N20" s="94"/>
      <c r="O20" s="91"/>
      <c r="P20" s="91"/>
      <c r="Q20" s="91"/>
      <c r="R20" s="91"/>
      <c r="S20" s="91"/>
      <c r="T20" s="91"/>
      <c r="U20" s="66"/>
    </row>
    <row r="21" spans="1:21" ht="21" x14ac:dyDescent="0.4">
      <c r="A21" s="66"/>
      <c r="B21" s="82"/>
      <c r="C21" s="400"/>
      <c r="D21" s="91"/>
      <c r="E21" s="91"/>
      <c r="F21" s="91"/>
      <c r="G21" s="91"/>
      <c r="H21" s="94"/>
      <c r="I21" s="263"/>
      <c r="J21" s="89" t="s">
        <v>10</v>
      </c>
      <c r="K21" s="89"/>
      <c r="L21" s="95"/>
      <c r="M21" s="95"/>
      <c r="N21" s="95"/>
      <c r="O21" s="96"/>
      <c r="P21" s="96"/>
      <c r="Q21" s="96"/>
      <c r="R21" s="96"/>
      <c r="S21" s="96"/>
      <c r="T21" s="96"/>
      <c r="U21" s="66"/>
    </row>
    <row r="22" spans="1:21" ht="21" x14ac:dyDescent="0.4">
      <c r="A22" s="66"/>
      <c r="B22" s="82"/>
      <c r="C22" s="400"/>
      <c r="D22" s="91"/>
      <c r="E22" s="91"/>
      <c r="F22" s="91"/>
      <c r="G22" s="91"/>
      <c r="H22" s="94"/>
      <c r="I22" s="261"/>
      <c r="J22" s="89" t="s">
        <v>11</v>
      </c>
      <c r="K22" s="89"/>
      <c r="L22" s="95"/>
      <c r="M22" s="95"/>
      <c r="N22" s="95"/>
      <c r="O22" s="96"/>
      <c r="P22" s="96"/>
      <c r="Q22" s="96"/>
      <c r="R22" s="96"/>
      <c r="S22" s="96"/>
      <c r="T22" s="96"/>
      <c r="U22" s="66"/>
    </row>
    <row r="23" spans="1:21" ht="21" x14ac:dyDescent="0.4">
      <c r="A23" s="66"/>
      <c r="B23" s="82"/>
      <c r="C23" s="91"/>
      <c r="D23" s="91"/>
      <c r="E23" s="91"/>
      <c r="F23" s="91"/>
      <c r="G23" s="91"/>
      <c r="H23" s="94"/>
      <c r="I23" s="260"/>
      <c r="J23" s="89"/>
      <c r="K23" s="89"/>
      <c r="L23" s="95"/>
      <c r="M23" s="95"/>
      <c r="N23" s="95"/>
      <c r="O23" s="96"/>
      <c r="P23" s="96"/>
      <c r="Q23" s="96"/>
      <c r="R23" s="96"/>
      <c r="S23" s="96"/>
      <c r="T23" s="96"/>
      <c r="U23" s="66"/>
    </row>
    <row r="24" spans="1:21" ht="21" customHeight="1" x14ac:dyDescent="0.4">
      <c r="A24" s="66"/>
      <c r="B24" s="82"/>
      <c r="C24" s="400"/>
      <c r="D24" s="87"/>
      <c r="E24" s="91"/>
      <c r="F24" s="92"/>
      <c r="G24" s="91"/>
      <c r="H24" s="93" t="s">
        <v>12</v>
      </c>
      <c r="I24" s="94"/>
      <c r="J24" s="94"/>
      <c r="K24" s="94"/>
      <c r="L24" s="94"/>
      <c r="M24" s="94"/>
      <c r="N24" s="94"/>
      <c r="O24" s="91"/>
      <c r="P24" s="91"/>
      <c r="Q24" s="91"/>
      <c r="R24" s="91"/>
      <c r="S24" s="91"/>
      <c r="T24" s="91"/>
      <c r="U24" s="66"/>
    </row>
    <row r="25" spans="1:21" ht="21" x14ac:dyDescent="0.4">
      <c r="A25" s="66"/>
      <c r="B25" s="82"/>
      <c r="C25" s="400"/>
      <c r="D25" s="91"/>
      <c r="E25" s="91"/>
      <c r="F25" s="91"/>
      <c r="G25" s="91"/>
      <c r="H25" s="94"/>
      <c r="I25" s="263"/>
      <c r="J25" s="89" t="s">
        <v>10</v>
      </c>
      <c r="K25" s="89"/>
      <c r="L25" s="95"/>
      <c r="M25" s="95"/>
      <c r="N25" s="95"/>
      <c r="O25" s="96"/>
      <c r="P25" s="96"/>
      <c r="Q25" s="96"/>
      <c r="R25" s="96"/>
      <c r="S25" s="96"/>
      <c r="T25" s="96"/>
      <c r="U25" s="66"/>
    </row>
    <row r="26" spans="1:21" ht="21" x14ac:dyDescent="0.4">
      <c r="A26" s="66"/>
      <c r="B26" s="82"/>
      <c r="C26" s="400"/>
      <c r="D26" s="91"/>
      <c r="E26" s="91"/>
      <c r="F26" s="91"/>
      <c r="G26" s="91"/>
      <c r="H26" s="94"/>
      <c r="I26" s="261"/>
      <c r="J26" s="89" t="s">
        <v>11</v>
      </c>
      <c r="K26" s="89"/>
      <c r="L26" s="95"/>
      <c r="M26" s="95"/>
      <c r="N26" s="95"/>
      <c r="O26" s="96"/>
      <c r="P26" s="96"/>
      <c r="Q26" s="96"/>
      <c r="R26" s="96"/>
      <c r="S26" s="96"/>
      <c r="T26" s="96"/>
      <c r="U26" s="66"/>
    </row>
    <row r="27" spans="1:21" ht="21" x14ac:dyDescent="0.4">
      <c r="A27" s="66"/>
      <c r="B27" s="82"/>
      <c r="C27" s="253"/>
      <c r="D27" s="91"/>
      <c r="E27" s="91"/>
      <c r="F27" s="91"/>
      <c r="G27" s="91"/>
      <c r="H27" s="94"/>
      <c r="I27" s="262"/>
      <c r="J27" s="404" t="s">
        <v>13</v>
      </c>
      <c r="K27" s="404"/>
      <c r="L27" s="404"/>
      <c r="M27" s="404"/>
      <c r="N27" s="404"/>
      <c r="O27" s="404"/>
      <c r="P27" s="404"/>
      <c r="Q27" s="404"/>
      <c r="R27" s="404"/>
      <c r="S27" s="404"/>
      <c r="T27" s="96"/>
      <c r="U27" s="66"/>
    </row>
    <row r="28" spans="1:21" ht="21" x14ac:dyDescent="0.4">
      <c r="A28" s="66"/>
      <c r="B28" s="82"/>
      <c r="C28" s="91"/>
      <c r="D28" s="91"/>
      <c r="E28" s="91"/>
      <c r="F28" s="91"/>
      <c r="G28" s="91"/>
      <c r="H28" s="94"/>
      <c r="I28" s="89"/>
      <c r="J28" s="404"/>
      <c r="K28" s="404"/>
      <c r="L28" s="404"/>
      <c r="M28" s="404"/>
      <c r="N28" s="404"/>
      <c r="O28" s="404"/>
      <c r="P28" s="404"/>
      <c r="Q28" s="404"/>
      <c r="R28" s="404"/>
      <c r="S28" s="404"/>
      <c r="T28" s="96"/>
      <c r="U28" s="66"/>
    </row>
    <row r="29" spans="1:21" ht="21" x14ac:dyDescent="0.4">
      <c r="A29" s="66"/>
      <c r="B29" s="82"/>
      <c r="C29" s="91"/>
      <c r="D29" s="91"/>
      <c r="E29" s="91"/>
      <c r="F29" s="91"/>
      <c r="G29" s="91"/>
      <c r="H29" s="93" t="s">
        <v>14</v>
      </c>
      <c r="I29" s="95"/>
      <c r="J29" s="95"/>
      <c r="K29" s="95"/>
      <c r="L29" s="95"/>
      <c r="M29" s="95"/>
      <c r="N29" s="95"/>
      <c r="O29" s="96"/>
      <c r="P29" s="96"/>
      <c r="Q29" s="96"/>
      <c r="R29" s="96"/>
      <c r="S29" s="96"/>
      <c r="T29" s="96"/>
      <c r="U29" s="66"/>
    </row>
    <row r="30" spans="1:21" ht="21" x14ac:dyDescent="0.4">
      <c r="A30" s="66"/>
      <c r="B30" s="82"/>
      <c r="C30" s="91"/>
      <c r="D30" s="91"/>
      <c r="E30" s="91"/>
      <c r="F30" s="91"/>
      <c r="G30" s="91"/>
      <c r="H30" s="93"/>
      <c r="I30" s="93"/>
      <c r="J30" s="89" t="s">
        <v>15</v>
      </c>
      <c r="K30" s="95"/>
      <c r="L30" s="95"/>
      <c r="M30" s="95"/>
      <c r="N30" s="95"/>
      <c r="O30" s="96"/>
      <c r="P30" s="96"/>
      <c r="Q30" s="96"/>
      <c r="R30" s="96"/>
      <c r="S30" s="96"/>
      <c r="T30" s="96"/>
      <c r="U30" s="66"/>
    </row>
    <row r="31" spans="1:21" ht="21" x14ac:dyDescent="0.4">
      <c r="A31" s="66"/>
      <c r="B31" s="82"/>
      <c r="C31" s="91"/>
      <c r="D31" s="91"/>
      <c r="E31" s="91"/>
      <c r="F31" s="91"/>
      <c r="G31" s="91"/>
      <c r="H31" s="94"/>
      <c r="I31" s="94"/>
      <c r="J31" s="89" t="s">
        <v>16</v>
      </c>
      <c r="K31" s="95"/>
      <c r="L31" s="95"/>
      <c r="M31" s="95"/>
      <c r="N31" s="95"/>
      <c r="O31" s="96"/>
      <c r="P31" s="96"/>
      <c r="Q31" s="96"/>
      <c r="R31" s="96"/>
      <c r="S31" s="96"/>
      <c r="T31" s="96"/>
      <c r="U31" s="66"/>
    </row>
    <row r="32" spans="1:21" ht="21" x14ac:dyDescent="0.4">
      <c r="A32" s="66"/>
      <c r="B32" s="82"/>
      <c r="C32" s="91"/>
      <c r="D32" s="91"/>
      <c r="E32" s="91"/>
      <c r="F32" s="91"/>
      <c r="G32" s="91"/>
      <c r="H32" s="94"/>
      <c r="I32" s="94"/>
      <c r="J32" s="89" t="s">
        <v>17</v>
      </c>
      <c r="K32" s="95"/>
      <c r="L32" s="95"/>
      <c r="M32" s="95"/>
      <c r="N32" s="95"/>
      <c r="O32" s="96"/>
      <c r="P32" s="96"/>
      <c r="Q32" s="96"/>
      <c r="R32" s="96"/>
      <c r="S32" s="96"/>
      <c r="T32" s="96"/>
      <c r="U32" s="66"/>
    </row>
    <row r="33" spans="1:21" ht="21" x14ac:dyDescent="0.4">
      <c r="A33" s="66"/>
      <c r="B33" s="82"/>
      <c r="C33" s="91"/>
      <c r="D33" s="91"/>
      <c r="E33" s="91"/>
      <c r="F33" s="91"/>
      <c r="G33" s="91"/>
      <c r="H33" s="94"/>
      <c r="I33" s="89"/>
      <c r="J33" s="95"/>
      <c r="K33" s="95"/>
      <c r="L33" s="95"/>
      <c r="M33" s="95"/>
      <c r="N33" s="95"/>
      <c r="O33" s="96"/>
      <c r="P33" s="96"/>
      <c r="Q33" s="96"/>
      <c r="R33" s="96"/>
      <c r="S33" s="96"/>
      <c r="T33" s="96"/>
      <c r="U33" s="66"/>
    </row>
    <row r="34" spans="1:21" ht="21" x14ac:dyDescent="0.4">
      <c r="A34" s="66"/>
      <c r="B34" s="82"/>
      <c r="C34" s="91"/>
      <c r="D34" s="91"/>
      <c r="E34" s="91"/>
      <c r="F34" s="91"/>
      <c r="G34" s="91"/>
      <c r="H34" s="93" t="s">
        <v>18</v>
      </c>
      <c r="I34" s="94"/>
      <c r="J34" s="94"/>
      <c r="K34" s="94"/>
      <c r="L34" s="94"/>
      <c r="M34" s="94"/>
      <c r="N34" s="94"/>
      <c r="O34" s="91"/>
      <c r="P34" s="91"/>
      <c r="Q34" s="91"/>
      <c r="R34" s="91"/>
      <c r="S34" s="91"/>
      <c r="T34" s="91"/>
      <c r="U34" s="66"/>
    </row>
    <row r="35" spans="1:21" ht="21" x14ac:dyDescent="0.4">
      <c r="A35" s="66"/>
      <c r="B35" s="82"/>
      <c r="C35" s="91"/>
      <c r="D35" s="91"/>
      <c r="E35" s="91"/>
      <c r="F35" s="91"/>
      <c r="G35" s="91"/>
      <c r="H35" s="91"/>
      <c r="I35" s="91"/>
      <c r="J35" s="91"/>
      <c r="K35" s="91"/>
      <c r="L35" s="91"/>
      <c r="M35" s="91"/>
      <c r="N35" s="91"/>
      <c r="O35" s="91"/>
      <c r="P35" s="91"/>
      <c r="Q35" s="91"/>
      <c r="R35" s="91"/>
      <c r="S35" s="91"/>
      <c r="T35" s="91"/>
      <c r="U35" s="66"/>
    </row>
    <row r="36" spans="1:21" ht="7.2" customHeight="1" x14ac:dyDescent="0.3">
      <c r="A36" s="66"/>
      <c r="B36" s="66"/>
      <c r="C36" s="401"/>
      <c r="D36" s="401"/>
      <c r="E36" s="401"/>
      <c r="F36" s="401"/>
      <c r="G36" s="401"/>
      <c r="H36" s="401"/>
      <c r="I36" s="401"/>
      <c r="J36" s="401"/>
      <c r="K36" s="401"/>
      <c r="L36" s="401"/>
      <c r="M36" s="401"/>
      <c r="N36" s="401"/>
      <c r="O36" s="401"/>
      <c r="P36" s="66"/>
      <c r="Q36" s="66"/>
      <c r="R36" s="66"/>
      <c r="S36" s="66"/>
      <c r="T36" s="66"/>
      <c r="U36" s="66"/>
    </row>
    <row r="37" spans="1:21" x14ac:dyDescent="0.3">
      <c r="C37" s="97"/>
      <c r="D37" s="97"/>
    </row>
    <row r="38" spans="1:21" x14ac:dyDescent="0.3">
      <c r="C38" s="399"/>
      <c r="D38" s="399"/>
      <c r="E38" s="399"/>
      <c r="F38" s="399"/>
      <c r="G38" s="399"/>
      <c r="H38" s="399"/>
      <c r="I38" s="399"/>
      <c r="J38" s="399"/>
      <c r="K38" s="399"/>
      <c r="L38" s="399"/>
      <c r="M38" s="399"/>
      <c r="N38" s="399"/>
      <c r="O38" s="399"/>
    </row>
  </sheetData>
  <sheetProtection sheet="1" objects="1" scenarios="1"/>
  <mergeCells count="12">
    <mergeCell ref="D7:R7"/>
    <mergeCell ref="C9:K9"/>
    <mergeCell ref="E14:T14"/>
    <mergeCell ref="E15:J15"/>
    <mergeCell ref="C38:O38"/>
    <mergeCell ref="C16:C17"/>
    <mergeCell ref="C20:C22"/>
    <mergeCell ref="C36:O36"/>
    <mergeCell ref="C24:C26"/>
    <mergeCell ref="E16:S16"/>
    <mergeCell ref="E17:S17"/>
    <mergeCell ref="J27:S28"/>
  </mergeCells>
  <pageMargins left="0.75" right="0.75" top="1" bottom="1" header="0" footer="0"/>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A9556D-A9C9-4DF8-8E8B-4EF09DF8EF12}">
  <sheetPr codeName="Full2"/>
  <dimension ref="A1:P81"/>
  <sheetViews>
    <sheetView showGridLines="0" workbookViewId="0"/>
  </sheetViews>
  <sheetFormatPr defaultColWidth="11.44140625" defaultRowHeight="15.6" x14ac:dyDescent="0.3"/>
  <cols>
    <col min="1" max="1" width="13.88671875" style="56" customWidth="1"/>
    <col min="2" max="2" width="18.33203125" style="56" customWidth="1"/>
    <col min="3" max="16384" width="11.44140625" style="56"/>
  </cols>
  <sheetData>
    <row r="1" spans="1:15" s="58" customFormat="1" ht="18.600000000000001" thickBot="1" x14ac:dyDescent="0.4">
      <c r="A1" s="57" t="s">
        <v>19</v>
      </c>
      <c r="B1" s="57"/>
      <c r="C1" s="57"/>
      <c r="D1" s="57"/>
      <c r="E1" s="57"/>
      <c r="F1" s="57"/>
      <c r="G1" s="57"/>
      <c r="H1" s="57"/>
      <c r="I1" s="57"/>
      <c r="J1" s="57"/>
      <c r="K1" s="57"/>
      <c r="L1" s="57"/>
      <c r="M1" s="57"/>
      <c r="N1" s="57"/>
      <c r="O1" s="57"/>
    </row>
    <row r="2" spans="1:15" s="58" customFormat="1" ht="18" x14ac:dyDescent="0.35"/>
    <row r="3" spans="1:15" s="59" customFormat="1" ht="15.75" customHeight="1" x14ac:dyDescent="0.3">
      <c r="A3" s="406" t="s">
        <v>20</v>
      </c>
      <c r="B3" s="406"/>
      <c r="C3" s="406"/>
      <c r="D3" s="406"/>
      <c r="E3" s="406"/>
      <c r="F3" s="406"/>
      <c r="G3" s="406"/>
      <c r="H3" s="406"/>
      <c r="I3" s="406"/>
      <c r="J3" s="406"/>
      <c r="K3" s="406"/>
      <c r="L3" s="406"/>
      <c r="M3" s="406"/>
      <c r="N3" s="406"/>
      <c r="O3" s="406"/>
    </row>
    <row r="4" spans="1:15" x14ac:dyDescent="0.3">
      <c r="A4" s="406" t="s">
        <v>21</v>
      </c>
      <c r="B4" s="406"/>
      <c r="C4" s="406"/>
      <c r="D4" s="406"/>
      <c r="E4" s="406"/>
      <c r="F4" s="406"/>
      <c r="G4" s="406"/>
      <c r="H4" s="406"/>
      <c r="I4" s="406"/>
      <c r="J4" s="406"/>
      <c r="K4" s="406"/>
      <c r="L4" s="406"/>
      <c r="M4" s="406"/>
      <c r="N4" s="406"/>
      <c r="O4" s="406"/>
    </row>
    <row r="5" spans="1:15" ht="39" customHeight="1" x14ac:dyDescent="0.3">
      <c r="A5" s="407" t="s">
        <v>22</v>
      </c>
      <c r="B5" s="407"/>
      <c r="C5" s="407"/>
      <c r="D5" s="407"/>
      <c r="E5" s="407"/>
      <c r="F5" s="407"/>
      <c r="G5" s="407"/>
      <c r="H5" s="407"/>
      <c r="I5" s="407"/>
      <c r="J5" s="407"/>
      <c r="K5" s="407"/>
    </row>
    <row r="6" spans="1:15" s="58" customFormat="1" ht="36.6" customHeight="1" thickBot="1" x14ac:dyDescent="0.4">
      <c r="A6" s="57" t="s">
        <v>23</v>
      </c>
      <c r="B6" s="57"/>
      <c r="C6" s="57"/>
      <c r="D6" s="57"/>
      <c r="E6" s="57"/>
      <c r="F6" s="57"/>
      <c r="G6" s="57"/>
      <c r="H6" s="57"/>
      <c r="I6" s="57"/>
      <c r="J6" s="57"/>
      <c r="K6" s="57"/>
      <c r="L6" s="57"/>
      <c r="M6" s="57"/>
      <c r="N6" s="57"/>
      <c r="O6" s="57"/>
    </row>
    <row r="7" spans="1:15" x14ac:dyDescent="0.3">
      <c r="A7" s="59"/>
      <c r="C7" s="60"/>
      <c r="D7" s="55"/>
      <c r="E7" s="60"/>
      <c r="F7" s="55"/>
      <c r="G7" s="60"/>
      <c r="H7" s="55"/>
      <c r="I7" s="60"/>
      <c r="J7" s="55"/>
    </row>
    <row r="8" spans="1:15" ht="30.6" customHeight="1" x14ac:dyDescent="0.3">
      <c r="C8" s="408" t="s">
        <v>24</v>
      </c>
      <c r="D8" s="408"/>
      <c r="E8" s="408"/>
      <c r="F8" s="408"/>
      <c r="G8" s="408"/>
      <c r="H8" s="408"/>
      <c r="I8" s="408"/>
      <c r="J8" s="408"/>
      <c r="K8" s="408"/>
      <c r="L8" s="408"/>
      <c r="M8" s="408"/>
      <c r="N8" s="408"/>
      <c r="O8" s="408"/>
    </row>
    <row r="9" spans="1:15" ht="15.6" customHeight="1" x14ac:dyDescent="0.3">
      <c r="A9" s="64"/>
      <c r="B9" s="63"/>
      <c r="C9" s="63"/>
      <c r="D9" s="63"/>
      <c r="E9" s="63"/>
      <c r="F9" s="63"/>
      <c r="G9" s="63"/>
      <c r="H9" s="63"/>
      <c r="I9" s="63"/>
      <c r="J9" s="63"/>
      <c r="K9" s="63"/>
      <c r="L9" s="63"/>
      <c r="M9" s="63"/>
      <c r="N9" s="63"/>
      <c r="O9" s="63"/>
    </row>
    <row r="10" spans="1:15" ht="15.6" customHeight="1" x14ac:dyDescent="0.3">
      <c r="A10" s="405" t="s">
        <v>25</v>
      </c>
      <c r="B10" s="405"/>
      <c r="C10" s="405"/>
      <c r="D10" s="405"/>
      <c r="E10" s="405"/>
      <c r="F10" s="405"/>
      <c r="G10" s="405"/>
      <c r="H10" s="405"/>
      <c r="I10" s="405"/>
      <c r="J10" s="405"/>
      <c r="K10" s="405"/>
      <c r="L10" s="405"/>
      <c r="M10" s="405"/>
      <c r="N10" s="405"/>
      <c r="O10" s="405"/>
    </row>
    <row r="11" spans="1:15" x14ac:dyDescent="0.3">
      <c r="A11" s="405" t="s">
        <v>26</v>
      </c>
      <c r="B11" s="405"/>
      <c r="C11" s="405"/>
      <c r="D11" s="405"/>
      <c r="E11" s="405"/>
      <c r="F11" s="405"/>
      <c r="G11" s="405"/>
      <c r="H11" s="405"/>
      <c r="I11" s="405"/>
      <c r="J11" s="405"/>
      <c r="K11" s="405"/>
      <c r="L11" s="405"/>
      <c r="M11" s="405"/>
      <c r="N11" s="405"/>
      <c r="O11" s="405"/>
    </row>
    <row r="12" spans="1:15" x14ac:dyDescent="0.3">
      <c r="A12" s="405" t="s">
        <v>27</v>
      </c>
      <c r="B12" s="405"/>
      <c r="C12" s="405"/>
      <c r="D12" s="405"/>
      <c r="E12" s="405"/>
      <c r="F12" s="405"/>
      <c r="G12" s="405"/>
      <c r="H12" s="405"/>
      <c r="I12" s="405"/>
      <c r="J12" s="405"/>
      <c r="K12" s="405"/>
      <c r="L12" s="405"/>
      <c r="M12" s="405"/>
      <c r="N12" s="405"/>
      <c r="O12" s="405"/>
    </row>
    <row r="13" spans="1:15" ht="37.950000000000003" customHeight="1" x14ac:dyDescent="0.3">
      <c r="A13" s="405" t="s">
        <v>28</v>
      </c>
      <c r="B13" s="405"/>
      <c r="C13" s="405"/>
      <c r="D13" s="405"/>
      <c r="E13" s="405"/>
      <c r="F13" s="405"/>
      <c r="G13" s="405"/>
      <c r="H13" s="405"/>
      <c r="I13" s="405"/>
      <c r="J13" s="405"/>
      <c r="K13" s="405"/>
      <c r="L13" s="405"/>
      <c r="M13" s="405"/>
      <c r="N13" s="405"/>
      <c r="O13" s="405"/>
    </row>
    <row r="14" spans="1:15" ht="19.2" customHeight="1" x14ac:dyDescent="0.3">
      <c r="A14" s="267" t="s">
        <v>29</v>
      </c>
      <c r="B14" s="63"/>
      <c r="C14" s="63"/>
      <c r="D14" s="63"/>
      <c r="E14" s="63"/>
      <c r="F14" s="63"/>
      <c r="G14" s="63"/>
      <c r="H14" s="63"/>
      <c r="I14" s="63"/>
      <c r="J14" s="63"/>
      <c r="K14" s="63"/>
      <c r="L14" s="63"/>
      <c r="M14" s="63"/>
      <c r="N14" s="63"/>
      <c r="O14" s="63"/>
    </row>
    <row r="15" spans="1:15" x14ac:dyDescent="0.3">
      <c r="A15" s="405" t="s">
        <v>30</v>
      </c>
      <c r="B15" s="405"/>
      <c r="C15" s="405"/>
      <c r="D15" s="405"/>
      <c r="E15" s="405"/>
      <c r="F15" s="405"/>
      <c r="G15" s="405"/>
      <c r="H15" s="405"/>
      <c r="I15" s="405"/>
      <c r="J15" s="405"/>
      <c r="K15" s="405"/>
      <c r="L15" s="405"/>
      <c r="M15" s="405"/>
      <c r="N15" s="405"/>
      <c r="O15" s="405"/>
    </row>
    <row r="16" spans="1:15" x14ac:dyDescent="0.3">
      <c r="A16" s="405" t="s">
        <v>31</v>
      </c>
      <c r="B16" s="405"/>
      <c r="C16" s="405"/>
      <c r="D16" s="405"/>
      <c r="E16" s="405"/>
      <c r="F16" s="405"/>
      <c r="G16" s="405"/>
      <c r="H16" s="405"/>
      <c r="I16" s="405"/>
      <c r="J16" s="405"/>
      <c r="K16" s="405"/>
      <c r="L16" s="405"/>
      <c r="M16" s="405"/>
      <c r="N16" s="405"/>
      <c r="O16" s="405"/>
    </row>
    <row r="17" spans="1:16" x14ac:dyDescent="0.3">
      <c r="A17" s="63"/>
      <c r="B17" s="63"/>
      <c r="C17" s="63"/>
      <c r="D17" s="63"/>
      <c r="E17" s="63"/>
      <c r="F17" s="63"/>
      <c r="G17" s="63"/>
      <c r="H17" s="63"/>
      <c r="I17" s="63"/>
      <c r="J17" s="63"/>
      <c r="K17" s="63"/>
      <c r="L17" s="63"/>
      <c r="M17" s="63"/>
      <c r="N17" s="63"/>
      <c r="O17" s="63"/>
    </row>
    <row r="18" spans="1:16" ht="31.2" customHeight="1" x14ac:dyDescent="0.3">
      <c r="A18" s="63"/>
      <c r="B18" s="63"/>
      <c r="C18" s="63"/>
      <c r="D18" s="63"/>
      <c r="E18" s="63"/>
      <c r="F18" s="63"/>
      <c r="G18" s="63"/>
      <c r="H18" s="63"/>
      <c r="I18" s="63"/>
      <c r="J18" s="63"/>
      <c r="K18" s="63"/>
      <c r="L18" s="63"/>
      <c r="M18" s="63"/>
      <c r="N18" s="63"/>
      <c r="O18" s="63"/>
    </row>
    <row r="19" spans="1:16" ht="18" customHeight="1" x14ac:dyDescent="0.3">
      <c r="B19" s="264"/>
      <c r="C19" s="405" t="s">
        <v>32</v>
      </c>
      <c r="D19" s="405"/>
      <c r="E19" s="405"/>
      <c r="F19" s="405"/>
      <c r="G19" s="405"/>
      <c r="H19" s="405"/>
      <c r="I19" s="405"/>
      <c r="J19" s="405"/>
      <c r="K19" s="405"/>
      <c r="L19" s="405"/>
      <c r="M19" s="405"/>
      <c r="N19" s="405"/>
      <c r="O19" s="405"/>
    </row>
    <row r="20" spans="1:16" ht="12" customHeight="1" x14ac:dyDescent="0.3">
      <c r="A20" s="63"/>
      <c r="B20" s="63"/>
      <c r="C20" s="63"/>
      <c r="D20" s="63"/>
      <c r="E20" s="63"/>
      <c r="F20" s="63"/>
      <c r="G20" s="63"/>
      <c r="H20" s="63"/>
      <c r="I20" s="63"/>
      <c r="J20" s="63"/>
      <c r="K20" s="63"/>
      <c r="L20" s="63"/>
      <c r="M20" s="63"/>
      <c r="N20" s="63"/>
      <c r="O20" s="63"/>
    </row>
    <row r="21" spans="1:16" ht="37.950000000000003" customHeight="1" x14ac:dyDescent="0.3">
      <c r="A21" s="405" t="s">
        <v>33</v>
      </c>
      <c r="B21" s="405"/>
      <c r="C21" s="405"/>
      <c r="D21" s="405"/>
      <c r="E21" s="405"/>
      <c r="F21" s="405"/>
      <c r="G21" s="405"/>
      <c r="H21" s="405"/>
      <c r="I21" s="405"/>
      <c r="J21" s="405"/>
      <c r="K21" s="405"/>
      <c r="L21" s="405"/>
      <c r="M21" s="405"/>
      <c r="N21" s="405"/>
      <c r="O21" s="405"/>
      <c r="P21" s="405"/>
    </row>
    <row r="22" spans="1:16" ht="14.4" customHeight="1" x14ac:dyDescent="0.3">
      <c r="A22" s="63"/>
      <c r="B22" s="63"/>
      <c r="C22" s="63"/>
      <c r="D22" s="63"/>
      <c r="E22" s="63"/>
      <c r="F22" s="63"/>
      <c r="G22" s="63"/>
      <c r="H22" s="63"/>
      <c r="I22" s="63"/>
      <c r="J22" s="63"/>
      <c r="K22" s="63"/>
      <c r="L22" s="63"/>
      <c r="M22" s="63"/>
      <c r="N22" s="63"/>
      <c r="O22" s="63"/>
      <c r="P22" s="63"/>
    </row>
    <row r="23" spans="1:16" ht="24" customHeight="1" x14ac:dyDescent="0.3">
      <c r="A23" s="409" t="s">
        <v>34</v>
      </c>
      <c r="B23" s="409"/>
      <c r="C23" s="409"/>
      <c r="D23" s="409"/>
      <c r="E23" s="409"/>
      <c r="F23" s="409"/>
      <c r="G23" s="409"/>
      <c r="H23" s="409"/>
      <c r="I23" s="409"/>
      <c r="J23" s="409"/>
      <c r="K23" s="409"/>
      <c r="L23" s="409"/>
      <c r="M23" s="409"/>
      <c r="N23" s="409"/>
      <c r="O23" s="409"/>
    </row>
    <row r="24" spans="1:16" x14ac:dyDescent="0.3">
      <c r="A24" s="405" t="s">
        <v>35</v>
      </c>
      <c r="B24" s="405"/>
      <c r="C24" s="405"/>
      <c r="D24" s="405"/>
      <c r="E24" s="405"/>
      <c r="F24" s="405"/>
      <c r="G24" s="405"/>
      <c r="H24" s="405"/>
      <c r="I24" s="405"/>
      <c r="J24" s="405"/>
      <c r="K24" s="405"/>
      <c r="L24" s="405"/>
      <c r="M24" s="405"/>
      <c r="N24" s="405"/>
      <c r="O24" s="405"/>
    </row>
    <row r="25" spans="1:16" x14ac:dyDescent="0.3">
      <c r="A25" s="405" t="s">
        <v>36</v>
      </c>
      <c r="B25" s="405"/>
      <c r="C25" s="405"/>
      <c r="D25" s="405"/>
      <c r="E25" s="405"/>
      <c r="F25" s="405"/>
      <c r="G25" s="405"/>
      <c r="H25" s="405"/>
      <c r="I25" s="405"/>
      <c r="J25" s="405"/>
      <c r="K25" s="405"/>
      <c r="L25" s="405"/>
      <c r="M25" s="405"/>
      <c r="N25" s="405"/>
      <c r="O25" s="405"/>
    </row>
    <row r="26" spans="1:16" x14ac:dyDescent="0.3">
      <c r="A26" s="405" t="s">
        <v>37</v>
      </c>
      <c r="B26" s="405"/>
      <c r="C26" s="405"/>
      <c r="D26" s="405"/>
      <c r="E26" s="405"/>
      <c r="F26" s="405"/>
      <c r="G26" s="405"/>
      <c r="H26" s="405"/>
      <c r="I26" s="405"/>
      <c r="J26" s="405"/>
      <c r="K26" s="405"/>
      <c r="L26" s="405"/>
      <c r="M26" s="405"/>
      <c r="N26" s="405"/>
      <c r="O26" s="405"/>
    </row>
    <row r="27" spans="1:16" ht="35.4" customHeight="1" x14ac:dyDescent="0.3">
      <c r="A27" s="405" t="s">
        <v>38</v>
      </c>
      <c r="B27" s="405"/>
      <c r="C27" s="405"/>
      <c r="D27" s="405"/>
      <c r="E27" s="405"/>
      <c r="F27" s="405"/>
      <c r="G27" s="405"/>
      <c r="H27" s="405"/>
      <c r="I27" s="405"/>
      <c r="J27" s="405"/>
      <c r="K27" s="405"/>
      <c r="L27" s="405"/>
      <c r="M27" s="405"/>
      <c r="N27" s="405"/>
      <c r="O27" s="405"/>
    </row>
    <row r="28" spans="1:16" x14ac:dyDescent="0.3">
      <c r="A28" s="405" t="s">
        <v>39</v>
      </c>
      <c r="B28" s="405"/>
      <c r="C28" s="405"/>
      <c r="D28" s="405"/>
      <c r="E28" s="405"/>
      <c r="F28" s="405"/>
      <c r="G28" s="405"/>
      <c r="H28" s="405"/>
      <c r="I28" s="405"/>
      <c r="J28" s="405"/>
      <c r="K28" s="405"/>
      <c r="L28" s="405"/>
      <c r="M28" s="405"/>
      <c r="N28" s="405"/>
      <c r="O28" s="405"/>
    </row>
    <row r="29" spans="1:16" x14ac:dyDescent="0.3">
      <c r="A29" s="405" t="s">
        <v>40</v>
      </c>
      <c r="B29" s="405"/>
      <c r="C29" s="405"/>
      <c r="D29" s="405"/>
      <c r="E29" s="405"/>
      <c r="F29" s="405"/>
      <c r="G29" s="405"/>
      <c r="H29" s="405"/>
      <c r="I29" s="405"/>
      <c r="J29" s="405"/>
      <c r="K29" s="405"/>
      <c r="L29" s="405"/>
      <c r="M29" s="405"/>
      <c r="N29" s="405"/>
      <c r="O29" s="405"/>
    </row>
    <row r="30" spans="1:16" x14ac:dyDescent="0.3">
      <c r="A30" s="405" t="s">
        <v>41</v>
      </c>
      <c r="B30" s="405"/>
      <c r="C30" s="405"/>
      <c r="D30" s="405"/>
      <c r="E30" s="405"/>
      <c r="F30" s="405"/>
      <c r="G30" s="405"/>
      <c r="H30" s="405"/>
      <c r="I30" s="405"/>
      <c r="J30" s="405"/>
      <c r="K30" s="405"/>
      <c r="L30" s="405"/>
      <c r="M30" s="405"/>
      <c r="N30" s="405"/>
      <c r="O30" s="405"/>
    </row>
    <row r="31" spans="1:16" x14ac:dyDescent="0.3">
      <c r="A31" s="405" t="s">
        <v>42</v>
      </c>
      <c r="B31" s="405"/>
      <c r="C31" s="405"/>
      <c r="D31" s="405"/>
      <c r="E31" s="405"/>
      <c r="F31" s="405"/>
      <c r="G31" s="405"/>
      <c r="H31" s="405"/>
      <c r="I31" s="405"/>
      <c r="J31" s="405"/>
      <c r="K31" s="405"/>
      <c r="L31" s="405"/>
      <c r="M31" s="405"/>
      <c r="N31" s="405"/>
      <c r="O31" s="405"/>
    </row>
    <row r="32" spans="1:16" x14ac:dyDescent="0.3">
      <c r="A32" s="405" t="s">
        <v>43</v>
      </c>
      <c r="B32" s="405"/>
      <c r="C32" s="405"/>
      <c r="D32" s="405"/>
      <c r="E32" s="405"/>
      <c r="F32" s="405"/>
      <c r="G32" s="405"/>
      <c r="H32" s="405"/>
      <c r="I32" s="405"/>
      <c r="J32" s="405"/>
      <c r="K32" s="405"/>
      <c r="L32" s="405"/>
      <c r="M32" s="405"/>
      <c r="N32" s="405"/>
      <c r="O32" s="405"/>
    </row>
    <row r="33" spans="1:15" x14ac:dyDescent="0.3">
      <c r="A33" s="405" t="s">
        <v>44</v>
      </c>
      <c r="B33" s="405"/>
      <c r="C33" s="405"/>
      <c r="D33" s="405"/>
      <c r="E33" s="405"/>
      <c r="F33" s="405"/>
      <c r="G33" s="405"/>
      <c r="H33" s="405"/>
      <c r="I33" s="405"/>
      <c r="J33" s="405"/>
      <c r="K33" s="405"/>
      <c r="L33" s="405"/>
      <c r="M33" s="405"/>
      <c r="N33" s="405"/>
      <c r="O33" s="405"/>
    </row>
    <row r="34" spans="1:15" x14ac:dyDescent="0.3">
      <c r="A34" s="405" t="s">
        <v>45</v>
      </c>
      <c r="B34" s="405"/>
      <c r="C34" s="405"/>
      <c r="D34" s="405"/>
      <c r="E34" s="405"/>
      <c r="F34" s="405"/>
      <c r="G34" s="405"/>
      <c r="H34" s="405"/>
      <c r="I34" s="405"/>
      <c r="J34" s="405"/>
      <c r="K34" s="405"/>
      <c r="L34" s="405"/>
      <c r="M34" s="405"/>
      <c r="N34" s="405"/>
      <c r="O34" s="405"/>
    </row>
    <row r="35" spans="1:15" x14ac:dyDescent="0.3">
      <c r="A35" s="405" t="s">
        <v>46</v>
      </c>
      <c r="B35" s="405"/>
      <c r="C35" s="405"/>
      <c r="D35" s="405"/>
      <c r="E35" s="405"/>
      <c r="F35" s="405"/>
      <c r="G35" s="405"/>
      <c r="H35" s="405"/>
      <c r="I35" s="405"/>
      <c r="J35" s="405"/>
      <c r="K35" s="405"/>
      <c r="L35" s="405"/>
      <c r="M35" s="405"/>
      <c r="N35" s="405"/>
      <c r="O35" s="405"/>
    </row>
    <row r="36" spans="1:15" ht="38.4" customHeight="1" x14ac:dyDescent="0.3">
      <c r="A36" s="405" t="s">
        <v>47</v>
      </c>
      <c r="B36" s="405"/>
      <c r="C36" s="405"/>
      <c r="D36" s="405"/>
      <c r="E36" s="405"/>
      <c r="F36" s="405"/>
      <c r="G36" s="405"/>
      <c r="H36" s="405"/>
      <c r="I36" s="405"/>
      <c r="J36" s="405"/>
      <c r="K36" s="405"/>
      <c r="L36" s="405"/>
      <c r="M36" s="405"/>
      <c r="N36" s="405"/>
      <c r="O36" s="405"/>
    </row>
    <row r="37" spans="1:15" x14ac:dyDescent="0.3">
      <c r="A37" s="405" t="s">
        <v>48</v>
      </c>
      <c r="B37" s="405"/>
      <c r="C37" s="405"/>
      <c r="D37" s="405"/>
      <c r="E37" s="405"/>
      <c r="F37" s="405"/>
      <c r="G37" s="405"/>
      <c r="H37" s="405"/>
      <c r="I37" s="405"/>
      <c r="J37" s="405"/>
      <c r="K37" s="405"/>
      <c r="L37" s="405"/>
      <c r="M37" s="405"/>
      <c r="N37" s="405"/>
      <c r="O37" s="405"/>
    </row>
    <row r="38" spans="1:15" x14ac:dyDescent="0.3">
      <c r="A38" s="405" t="s">
        <v>49</v>
      </c>
      <c r="B38" s="405"/>
      <c r="C38" s="405"/>
      <c r="D38" s="405"/>
      <c r="E38" s="405"/>
      <c r="F38" s="405"/>
      <c r="G38" s="405"/>
      <c r="H38" s="405"/>
      <c r="I38" s="405"/>
      <c r="J38" s="405"/>
      <c r="K38" s="405"/>
      <c r="L38" s="405"/>
      <c r="M38" s="405"/>
      <c r="N38" s="405"/>
      <c r="O38" s="405"/>
    </row>
    <row r="39" spans="1:15" ht="33.6" customHeight="1" x14ac:dyDescent="0.3">
      <c r="A39" s="405" t="s">
        <v>50</v>
      </c>
      <c r="B39" s="405"/>
      <c r="C39" s="405"/>
      <c r="D39" s="405"/>
      <c r="E39" s="405"/>
      <c r="F39" s="405"/>
      <c r="G39" s="405"/>
      <c r="H39" s="405"/>
      <c r="I39" s="405"/>
      <c r="J39" s="405"/>
      <c r="K39" s="405"/>
      <c r="L39" s="405"/>
      <c r="M39" s="405"/>
      <c r="N39" s="405"/>
      <c r="O39" s="405"/>
    </row>
    <row r="40" spans="1:15" ht="38.4" customHeight="1" x14ac:dyDescent="0.3">
      <c r="A40" s="405" t="s">
        <v>51</v>
      </c>
      <c r="B40" s="405"/>
      <c r="C40" s="405"/>
      <c r="D40" s="405"/>
      <c r="E40" s="405"/>
      <c r="F40" s="405"/>
      <c r="G40" s="405"/>
      <c r="H40" s="405"/>
      <c r="I40" s="405"/>
      <c r="J40" s="405"/>
      <c r="K40" s="405"/>
      <c r="L40" s="405"/>
      <c r="M40" s="405"/>
      <c r="N40" s="405"/>
      <c r="O40" s="405"/>
    </row>
    <row r="41" spans="1:15" x14ac:dyDescent="0.3">
      <c r="A41" s="405"/>
      <c r="B41" s="405"/>
      <c r="C41" s="405"/>
      <c r="D41" s="405"/>
      <c r="E41" s="405"/>
      <c r="F41" s="405"/>
      <c r="G41" s="405"/>
      <c r="H41" s="405"/>
      <c r="I41" s="405"/>
      <c r="J41" s="405"/>
      <c r="K41" s="405"/>
      <c r="L41" s="405"/>
      <c r="M41" s="405"/>
      <c r="N41" s="405"/>
      <c r="O41" s="405"/>
    </row>
    <row r="42" spans="1:15" x14ac:dyDescent="0.3">
      <c r="A42" s="409" t="s">
        <v>52</v>
      </c>
      <c r="B42" s="409"/>
      <c r="C42" s="409"/>
      <c r="D42" s="409"/>
      <c r="E42" s="409"/>
      <c r="F42" s="409"/>
      <c r="G42" s="409"/>
      <c r="H42" s="409"/>
      <c r="I42" s="409"/>
      <c r="J42" s="409"/>
      <c r="K42" s="409"/>
      <c r="L42" s="409"/>
      <c r="M42" s="409"/>
      <c r="N42" s="409"/>
      <c r="O42" s="409"/>
    </row>
    <row r="43" spans="1:15" x14ac:dyDescent="0.3">
      <c r="A43" s="405" t="s">
        <v>53</v>
      </c>
      <c r="B43" s="405"/>
      <c r="C43" s="405"/>
      <c r="D43" s="405"/>
      <c r="E43" s="405"/>
      <c r="F43" s="405"/>
      <c r="G43" s="405"/>
      <c r="H43" s="405"/>
      <c r="I43" s="405"/>
      <c r="J43" s="405"/>
      <c r="K43" s="405"/>
      <c r="L43" s="405"/>
      <c r="M43" s="405"/>
      <c r="N43" s="405"/>
      <c r="O43" s="405"/>
    </row>
    <row r="44" spans="1:15" x14ac:dyDescent="0.3">
      <c r="A44" s="405" t="s">
        <v>54</v>
      </c>
      <c r="B44" s="405"/>
      <c r="C44" s="405"/>
      <c r="D44" s="405"/>
      <c r="E44" s="405"/>
      <c r="F44" s="405"/>
      <c r="G44" s="405"/>
      <c r="H44" s="405"/>
      <c r="I44" s="405"/>
      <c r="J44" s="405"/>
      <c r="K44" s="405"/>
      <c r="L44" s="405"/>
      <c r="M44" s="405"/>
      <c r="N44" s="405"/>
      <c r="O44" s="405"/>
    </row>
    <row r="45" spans="1:15" x14ac:dyDescent="0.3">
      <c r="A45" s="405" t="s">
        <v>55</v>
      </c>
      <c r="B45" s="405"/>
      <c r="C45" s="405"/>
      <c r="D45" s="405"/>
      <c r="E45" s="405"/>
      <c r="F45" s="405"/>
      <c r="G45" s="405"/>
      <c r="H45" s="405"/>
      <c r="I45" s="405"/>
      <c r="J45" s="405"/>
      <c r="K45" s="405"/>
      <c r="L45" s="405"/>
      <c r="M45" s="405"/>
      <c r="N45" s="405"/>
      <c r="O45" s="405"/>
    </row>
    <row r="46" spans="1:15" x14ac:dyDescent="0.3">
      <c r="A46" s="405" t="s">
        <v>56</v>
      </c>
      <c r="B46" s="405"/>
      <c r="C46" s="405"/>
      <c r="D46" s="405"/>
      <c r="E46" s="405"/>
      <c r="F46" s="405"/>
      <c r="G46" s="405"/>
      <c r="H46" s="405"/>
      <c r="I46" s="405"/>
      <c r="J46" s="405"/>
      <c r="K46" s="405"/>
      <c r="L46" s="405"/>
      <c r="M46" s="405"/>
      <c r="N46" s="405"/>
      <c r="O46" s="405"/>
    </row>
    <row r="47" spans="1:15" x14ac:dyDescent="0.3">
      <c r="A47" s="405" t="s">
        <v>40</v>
      </c>
      <c r="B47" s="405"/>
      <c r="C47" s="405"/>
      <c r="D47" s="405"/>
      <c r="E47" s="405"/>
      <c r="F47" s="405"/>
      <c r="G47" s="405"/>
      <c r="H47" s="405"/>
      <c r="I47" s="405"/>
      <c r="J47" s="405"/>
      <c r="K47" s="405"/>
      <c r="L47" s="405"/>
      <c r="M47" s="405"/>
      <c r="N47" s="405"/>
      <c r="O47" s="405"/>
    </row>
    <row r="48" spans="1:15" x14ac:dyDescent="0.3">
      <c r="A48" s="405" t="s">
        <v>57</v>
      </c>
      <c r="B48" s="405"/>
      <c r="C48" s="405"/>
      <c r="D48" s="405"/>
      <c r="E48" s="405"/>
      <c r="F48" s="405"/>
      <c r="G48" s="405"/>
      <c r="H48" s="405"/>
      <c r="I48" s="405"/>
      <c r="J48" s="405"/>
      <c r="K48" s="405"/>
      <c r="L48" s="405"/>
      <c r="M48" s="405"/>
      <c r="N48" s="405"/>
      <c r="O48" s="405"/>
    </row>
    <row r="49" spans="1:15" ht="33.6" customHeight="1" x14ac:dyDescent="0.3">
      <c r="A49" s="405" t="s">
        <v>58</v>
      </c>
      <c r="B49" s="405"/>
      <c r="C49" s="405"/>
      <c r="D49" s="405"/>
      <c r="E49" s="405"/>
      <c r="F49" s="405"/>
      <c r="G49" s="405"/>
      <c r="H49" s="405"/>
      <c r="I49" s="405"/>
      <c r="J49" s="405"/>
      <c r="K49" s="405"/>
      <c r="L49" s="405"/>
      <c r="M49" s="405"/>
      <c r="N49" s="405"/>
      <c r="O49" s="405"/>
    </row>
    <row r="50" spans="1:15" x14ac:dyDescent="0.3">
      <c r="A50" s="405"/>
      <c r="B50" s="405"/>
      <c r="C50" s="405"/>
      <c r="D50" s="405"/>
      <c r="E50" s="405"/>
      <c r="F50" s="405"/>
      <c r="G50" s="405"/>
      <c r="H50" s="405"/>
      <c r="I50" s="405"/>
      <c r="J50" s="405"/>
      <c r="K50" s="405"/>
      <c r="L50" s="405"/>
      <c r="M50" s="405"/>
      <c r="N50" s="405"/>
      <c r="O50" s="405"/>
    </row>
    <row r="51" spans="1:15" x14ac:dyDescent="0.3">
      <c r="A51" s="409" t="s">
        <v>59</v>
      </c>
      <c r="B51" s="409"/>
      <c r="C51" s="409"/>
      <c r="D51" s="409"/>
      <c r="E51" s="409"/>
      <c r="F51" s="409"/>
      <c r="G51" s="409"/>
      <c r="H51" s="409"/>
      <c r="I51" s="409"/>
      <c r="J51" s="409"/>
      <c r="K51" s="409"/>
      <c r="L51" s="409"/>
      <c r="M51" s="409"/>
      <c r="N51" s="409"/>
      <c r="O51" s="409"/>
    </row>
    <row r="52" spans="1:15" x14ac:dyDescent="0.3">
      <c r="A52" s="405" t="s">
        <v>60</v>
      </c>
      <c r="B52" s="405"/>
      <c r="C52" s="405"/>
      <c r="D52" s="405"/>
      <c r="E52" s="405"/>
      <c r="F52" s="405"/>
      <c r="G52" s="405"/>
      <c r="H52" s="405"/>
      <c r="I52" s="405"/>
      <c r="J52" s="405"/>
      <c r="K52" s="405"/>
      <c r="L52" s="405"/>
      <c r="M52" s="405"/>
      <c r="N52" s="405"/>
      <c r="O52" s="405"/>
    </row>
    <row r="53" spans="1:15" x14ac:dyDescent="0.3">
      <c r="A53" s="405"/>
      <c r="B53" s="405"/>
      <c r="C53" s="405"/>
      <c r="D53" s="405"/>
      <c r="E53" s="405"/>
      <c r="F53" s="405"/>
      <c r="G53" s="405"/>
      <c r="H53" s="405"/>
      <c r="I53" s="405"/>
      <c r="J53" s="405"/>
      <c r="K53" s="405"/>
      <c r="L53" s="405"/>
      <c r="M53" s="405"/>
      <c r="N53" s="405"/>
      <c r="O53" s="405"/>
    </row>
    <row r="54" spans="1:15" x14ac:dyDescent="0.3">
      <c r="A54" s="409" t="s">
        <v>61</v>
      </c>
      <c r="B54" s="409"/>
      <c r="C54" s="409"/>
      <c r="D54" s="409"/>
      <c r="E54" s="409"/>
      <c r="F54" s="409"/>
      <c r="G54" s="409"/>
      <c r="H54" s="409"/>
      <c r="I54" s="409"/>
      <c r="J54" s="409"/>
      <c r="K54" s="409"/>
      <c r="L54" s="409"/>
      <c r="M54" s="409"/>
      <c r="N54" s="409"/>
      <c r="O54" s="409"/>
    </row>
    <row r="55" spans="1:15" x14ac:dyDescent="0.3">
      <c r="A55" s="405" t="s">
        <v>62</v>
      </c>
      <c r="B55" s="405"/>
      <c r="C55" s="405"/>
      <c r="D55" s="405"/>
      <c r="E55" s="405"/>
      <c r="F55" s="405"/>
      <c r="G55" s="405"/>
      <c r="H55" s="405"/>
      <c r="I55" s="405"/>
      <c r="J55" s="405"/>
      <c r="K55" s="405"/>
      <c r="L55" s="405"/>
      <c r="M55" s="405"/>
      <c r="N55" s="405"/>
      <c r="O55" s="405"/>
    </row>
    <row r="56" spans="1:15" x14ac:dyDescent="0.3">
      <c r="A56" s="405"/>
      <c r="B56" s="405"/>
      <c r="C56" s="405"/>
      <c r="D56" s="405"/>
      <c r="E56" s="405"/>
      <c r="F56" s="405"/>
      <c r="G56" s="405"/>
      <c r="H56" s="405"/>
      <c r="I56" s="405"/>
      <c r="J56" s="405"/>
      <c r="K56" s="405"/>
      <c r="L56" s="405"/>
      <c r="M56" s="405"/>
      <c r="N56" s="405"/>
      <c r="O56" s="405"/>
    </row>
    <row r="57" spans="1:15" x14ac:dyDescent="0.3">
      <c r="A57" s="409" t="s">
        <v>63</v>
      </c>
      <c r="B57" s="409"/>
      <c r="C57" s="409"/>
      <c r="D57" s="409"/>
      <c r="E57" s="409"/>
      <c r="F57" s="409"/>
      <c r="G57" s="409"/>
      <c r="H57" s="409"/>
      <c r="I57" s="409"/>
      <c r="J57" s="409"/>
      <c r="K57" s="409"/>
      <c r="L57" s="409"/>
      <c r="M57" s="409"/>
      <c r="N57" s="409"/>
      <c r="O57" s="409"/>
    </row>
    <row r="58" spans="1:15" x14ac:dyDescent="0.3">
      <c r="A58" s="405" t="s">
        <v>64</v>
      </c>
      <c r="B58" s="405"/>
      <c r="C58" s="405"/>
      <c r="D58" s="405"/>
      <c r="E58" s="405"/>
      <c r="F58" s="405"/>
      <c r="G58" s="405"/>
      <c r="H58" s="405"/>
      <c r="I58" s="405"/>
      <c r="J58" s="405"/>
      <c r="K58" s="405"/>
      <c r="L58" s="405"/>
      <c r="M58" s="405"/>
      <c r="N58" s="405"/>
      <c r="O58" s="405"/>
    </row>
    <row r="59" spans="1:15" x14ac:dyDescent="0.3">
      <c r="A59" s="63"/>
      <c r="B59" s="63"/>
      <c r="C59" s="63"/>
      <c r="D59" s="63"/>
      <c r="E59" s="63"/>
      <c r="F59" s="63"/>
      <c r="G59" s="63"/>
      <c r="H59" s="63"/>
      <c r="I59" s="63"/>
      <c r="J59" s="63"/>
      <c r="K59" s="63"/>
      <c r="L59" s="63"/>
      <c r="M59" s="63"/>
      <c r="N59" s="63"/>
      <c r="O59" s="63"/>
    </row>
    <row r="60" spans="1:15" s="58" customFormat="1" ht="36.6" customHeight="1" thickBot="1" x14ac:dyDescent="0.4">
      <c r="A60" s="57" t="s">
        <v>65</v>
      </c>
      <c r="B60" s="57"/>
      <c r="C60" s="57"/>
      <c r="D60" s="57"/>
      <c r="E60" s="57"/>
      <c r="F60" s="57"/>
      <c r="G60" s="57"/>
      <c r="H60" s="57"/>
      <c r="I60" s="57"/>
      <c r="J60" s="57"/>
      <c r="K60" s="57"/>
      <c r="L60" s="57"/>
      <c r="M60" s="57"/>
      <c r="N60" s="57"/>
      <c r="O60" s="57"/>
    </row>
    <row r="61" spans="1:15" x14ac:dyDescent="0.3">
      <c r="A61" s="405"/>
      <c r="B61" s="405"/>
      <c r="C61" s="405"/>
      <c r="D61" s="405"/>
      <c r="E61" s="405"/>
      <c r="F61" s="405"/>
      <c r="G61" s="405"/>
      <c r="H61" s="405"/>
      <c r="I61" s="405"/>
      <c r="J61" s="405"/>
      <c r="K61" s="405"/>
      <c r="L61" s="405"/>
      <c r="M61" s="405"/>
      <c r="N61" s="405"/>
      <c r="O61" s="405"/>
    </row>
    <row r="62" spans="1:15" s="259" customFormat="1" ht="15.6" customHeight="1" x14ac:dyDescent="0.3">
      <c r="B62" s="265"/>
      <c r="C62" s="411" t="s">
        <v>66</v>
      </c>
      <c r="D62" s="411"/>
      <c r="E62" s="411"/>
      <c r="F62" s="411"/>
      <c r="G62" s="411"/>
      <c r="H62" s="411"/>
      <c r="I62" s="411"/>
      <c r="J62" s="411"/>
      <c r="K62" s="411"/>
      <c r="L62" s="411"/>
      <c r="M62" s="411"/>
      <c r="N62" s="411"/>
      <c r="O62" s="411"/>
    </row>
    <row r="63" spans="1:15" s="259" customFormat="1" ht="15.6" customHeight="1" x14ac:dyDescent="0.3">
      <c r="B63" s="265"/>
      <c r="C63" s="258"/>
      <c r="D63" s="258"/>
      <c r="E63" s="258"/>
      <c r="F63" s="258"/>
      <c r="G63" s="258"/>
      <c r="H63" s="258"/>
      <c r="I63" s="258"/>
      <c r="J63" s="258"/>
      <c r="K63" s="258"/>
      <c r="L63" s="258"/>
      <c r="M63" s="258"/>
      <c r="N63" s="258"/>
      <c r="O63" s="258"/>
    </row>
    <row r="64" spans="1:15" x14ac:dyDescent="0.3">
      <c r="A64" s="405" t="s">
        <v>67</v>
      </c>
      <c r="B64" s="405"/>
      <c r="C64" s="405"/>
      <c r="D64" s="405"/>
      <c r="E64" s="405"/>
      <c r="F64" s="405"/>
      <c r="G64" s="405"/>
      <c r="H64" s="405"/>
      <c r="I64" s="405"/>
      <c r="J64" s="405"/>
      <c r="K64" s="405"/>
      <c r="L64" s="405"/>
      <c r="M64" s="405"/>
      <c r="N64" s="405"/>
      <c r="O64" s="405"/>
    </row>
    <row r="65" spans="1:15" x14ac:dyDescent="0.3">
      <c r="A65" s="405" t="s">
        <v>68</v>
      </c>
      <c r="B65" s="405"/>
      <c r="C65" s="405"/>
      <c r="D65" s="405"/>
      <c r="E65" s="405"/>
      <c r="F65" s="405"/>
      <c r="G65" s="405"/>
      <c r="H65" s="405"/>
      <c r="I65" s="405"/>
      <c r="J65" s="405"/>
      <c r="K65" s="405"/>
      <c r="L65" s="405"/>
      <c r="M65" s="405"/>
      <c r="N65" s="405"/>
      <c r="O65" s="405"/>
    </row>
    <row r="66" spans="1:15" x14ac:dyDescent="0.3">
      <c r="A66" s="405" t="s">
        <v>69</v>
      </c>
      <c r="B66" s="405"/>
      <c r="C66" s="405"/>
      <c r="D66" s="405"/>
      <c r="E66" s="405"/>
      <c r="F66" s="405"/>
      <c r="G66" s="405"/>
      <c r="H66" s="405"/>
      <c r="I66" s="405"/>
      <c r="J66" s="405"/>
      <c r="K66" s="405"/>
      <c r="L66" s="405"/>
      <c r="M66" s="405"/>
      <c r="N66" s="405"/>
      <c r="O66" s="405"/>
    </row>
    <row r="67" spans="1:15" x14ac:dyDescent="0.3">
      <c r="A67" s="405" t="s">
        <v>70</v>
      </c>
      <c r="B67" s="405"/>
      <c r="C67" s="405"/>
      <c r="D67" s="405"/>
      <c r="E67" s="405"/>
      <c r="F67" s="405"/>
      <c r="G67" s="405"/>
      <c r="H67" s="405"/>
      <c r="I67" s="405"/>
      <c r="J67" s="405"/>
      <c r="K67" s="405"/>
      <c r="L67" s="405"/>
      <c r="M67" s="405"/>
      <c r="N67" s="405"/>
      <c r="O67" s="405"/>
    </row>
    <row r="68" spans="1:15" ht="31.2" customHeight="1" x14ac:dyDescent="0.3">
      <c r="A68" s="405" t="s">
        <v>71</v>
      </c>
      <c r="B68" s="405"/>
      <c r="C68" s="405"/>
      <c r="D68" s="405"/>
      <c r="E68" s="405"/>
      <c r="F68" s="405"/>
      <c r="G68" s="405"/>
      <c r="H68" s="405"/>
      <c r="I68" s="405"/>
      <c r="J68" s="405"/>
      <c r="K68" s="405"/>
      <c r="L68" s="405"/>
      <c r="M68" s="405"/>
      <c r="N68" s="405"/>
      <c r="O68" s="405"/>
    </row>
    <row r="69" spans="1:15" ht="31.2" customHeight="1" x14ac:dyDescent="0.3">
      <c r="A69" s="63"/>
      <c r="B69" s="63"/>
      <c r="C69" s="63"/>
      <c r="D69" s="63"/>
      <c r="E69" s="63"/>
      <c r="F69" s="63"/>
      <c r="G69" s="63"/>
      <c r="H69" s="63"/>
      <c r="I69" s="63"/>
      <c r="J69" s="63"/>
      <c r="K69" s="63"/>
      <c r="L69" s="63"/>
      <c r="M69" s="63"/>
      <c r="N69" s="63"/>
      <c r="O69" s="63"/>
    </row>
    <row r="70" spans="1:15" x14ac:dyDescent="0.3">
      <c r="A70" s="63"/>
      <c r="B70" s="63"/>
      <c r="C70" s="63"/>
      <c r="D70" s="63"/>
      <c r="E70" s="63"/>
      <c r="F70" s="63"/>
      <c r="G70" s="63"/>
      <c r="H70" s="63"/>
      <c r="I70" s="63"/>
      <c r="J70" s="63"/>
      <c r="K70" s="63"/>
      <c r="L70" s="63"/>
      <c r="M70" s="63"/>
      <c r="N70" s="63"/>
      <c r="O70" s="63"/>
    </row>
    <row r="71" spans="1:15" ht="15.6" customHeight="1" x14ac:dyDescent="0.3">
      <c r="B71" s="266"/>
      <c r="C71" s="409" t="s">
        <v>72</v>
      </c>
      <c r="D71" s="409"/>
      <c r="E71" s="409"/>
      <c r="F71" s="409"/>
      <c r="G71" s="409"/>
      <c r="H71" s="409"/>
      <c r="I71" s="409"/>
      <c r="J71" s="409"/>
      <c r="K71" s="409"/>
      <c r="L71" s="409"/>
      <c r="M71" s="409"/>
      <c r="N71" s="409"/>
      <c r="O71" s="409"/>
    </row>
    <row r="72" spans="1:15" ht="43.95" customHeight="1" x14ac:dyDescent="0.3">
      <c r="A72" s="410" t="s">
        <v>73</v>
      </c>
      <c r="B72" s="410"/>
      <c r="C72" s="410"/>
      <c r="D72" s="410"/>
      <c r="E72" s="410"/>
      <c r="F72" s="410"/>
      <c r="G72" s="410"/>
      <c r="H72" s="410"/>
      <c r="I72" s="410"/>
      <c r="J72" s="410"/>
      <c r="K72" s="410"/>
      <c r="L72" s="410"/>
      <c r="M72" s="410"/>
      <c r="N72" s="410"/>
      <c r="O72" s="410"/>
    </row>
    <row r="73" spans="1:15" x14ac:dyDescent="0.3">
      <c r="A73" s="405" t="s">
        <v>74</v>
      </c>
      <c r="B73" s="405"/>
      <c r="C73" s="405"/>
      <c r="D73" s="405"/>
      <c r="E73" s="405"/>
      <c r="F73" s="405"/>
      <c r="G73" s="405"/>
      <c r="H73" s="405"/>
      <c r="I73" s="405"/>
      <c r="J73" s="405"/>
      <c r="K73" s="405"/>
      <c r="L73" s="405"/>
      <c r="M73" s="405"/>
      <c r="N73" s="405"/>
      <c r="O73" s="405"/>
    </row>
    <row r="74" spans="1:15" x14ac:dyDescent="0.3">
      <c r="A74" s="405" t="s">
        <v>75</v>
      </c>
      <c r="B74" s="405"/>
      <c r="C74" s="405"/>
      <c r="D74" s="405"/>
      <c r="E74" s="405"/>
      <c r="F74" s="405"/>
      <c r="G74" s="405"/>
      <c r="H74" s="405"/>
      <c r="I74" s="405"/>
      <c r="J74" s="405"/>
      <c r="K74" s="405"/>
      <c r="L74" s="405"/>
      <c r="M74" s="405"/>
      <c r="N74" s="405"/>
      <c r="O74" s="405"/>
    </row>
    <row r="75" spans="1:15" x14ac:dyDescent="0.3">
      <c r="A75" s="405" t="s">
        <v>76</v>
      </c>
      <c r="B75" s="405"/>
      <c r="C75" s="405"/>
      <c r="D75" s="405"/>
      <c r="E75" s="405"/>
      <c r="F75" s="405"/>
      <c r="G75" s="405"/>
      <c r="H75" s="405"/>
      <c r="I75" s="405"/>
      <c r="J75" s="405"/>
      <c r="K75" s="405"/>
      <c r="L75" s="405"/>
      <c r="M75" s="405"/>
      <c r="N75" s="405"/>
      <c r="O75" s="405"/>
    </row>
    <row r="76" spans="1:15" ht="31.2" customHeight="1" x14ac:dyDescent="0.3">
      <c r="A76" s="405" t="s">
        <v>77</v>
      </c>
      <c r="B76" s="405"/>
      <c r="C76" s="405"/>
      <c r="D76" s="405"/>
      <c r="E76" s="405"/>
      <c r="F76" s="405"/>
      <c r="G76" s="405"/>
      <c r="H76" s="405"/>
      <c r="I76" s="405"/>
      <c r="J76" s="405"/>
      <c r="K76" s="405"/>
      <c r="L76" s="405"/>
      <c r="M76" s="405"/>
      <c r="N76" s="405"/>
      <c r="O76" s="405"/>
    </row>
    <row r="77" spans="1:15" x14ac:dyDescent="0.3">
      <c r="A77" s="405" t="s">
        <v>78</v>
      </c>
      <c r="B77" s="405"/>
      <c r="C77" s="405"/>
      <c r="D77" s="405"/>
      <c r="E77" s="405"/>
      <c r="F77" s="405"/>
      <c r="G77" s="405"/>
      <c r="H77" s="405"/>
      <c r="I77" s="405"/>
      <c r="J77" s="405"/>
      <c r="K77" s="405"/>
      <c r="L77" s="405"/>
      <c r="M77" s="405"/>
      <c r="N77" s="405"/>
      <c r="O77" s="405"/>
    </row>
    <row r="78" spans="1:15" x14ac:dyDescent="0.3">
      <c r="A78" s="405"/>
      <c r="B78" s="405"/>
      <c r="C78" s="405"/>
      <c r="D78" s="405"/>
      <c r="E78" s="405"/>
      <c r="F78" s="405"/>
      <c r="G78" s="405"/>
      <c r="H78" s="405"/>
      <c r="I78" s="405"/>
      <c r="J78" s="405"/>
      <c r="K78" s="405"/>
      <c r="L78" s="405"/>
      <c r="M78" s="405"/>
      <c r="N78" s="405"/>
      <c r="O78" s="405"/>
    </row>
    <row r="79" spans="1:15" s="58" customFormat="1" ht="36.6" customHeight="1" thickBot="1" x14ac:dyDescent="0.4">
      <c r="A79" s="57" t="s">
        <v>79</v>
      </c>
      <c r="B79" s="57"/>
      <c r="C79" s="57"/>
      <c r="D79" s="57"/>
      <c r="E79" s="57"/>
      <c r="F79" s="57"/>
      <c r="G79" s="57"/>
      <c r="H79" s="57"/>
      <c r="I79" s="57"/>
      <c r="J79" s="57"/>
      <c r="K79" s="57"/>
      <c r="L79" s="57"/>
      <c r="M79" s="57"/>
      <c r="N79" s="57"/>
      <c r="O79" s="57"/>
    </row>
    <row r="80" spans="1:15" s="58" customFormat="1" ht="14.4" customHeight="1" x14ac:dyDescent="0.35"/>
    <row r="81" spans="1:15" x14ac:dyDescent="0.3">
      <c r="A81" s="405" t="s">
        <v>80</v>
      </c>
      <c r="B81" s="405"/>
      <c r="C81" s="405"/>
      <c r="D81" s="405"/>
      <c r="E81" s="405"/>
      <c r="F81" s="405"/>
      <c r="G81" s="405"/>
      <c r="H81" s="405"/>
      <c r="I81" s="405"/>
      <c r="J81" s="405"/>
      <c r="K81" s="405"/>
      <c r="L81" s="405"/>
      <c r="M81" s="405"/>
      <c r="N81" s="405"/>
      <c r="O81" s="405"/>
    </row>
  </sheetData>
  <sheetProtection sheet="1" objects="1" scenarios="1"/>
  <mergeCells count="64">
    <mergeCell ref="A64:O64"/>
    <mergeCell ref="A49:O49"/>
    <mergeCell ref="A50:O50"/>
    <mergeCell ref="C62:O62"/>
    <mergeCell ref="C71:O71"/>
    <mergeCell ref="A61:O61"/>
    <mergeCell ref="A54:O54"/>
    <mergeCell ref="A55:O55"/>
    <mergeCell ref="A56:O56"/>
    <mergeCell ref="A57:O57"/>
    <mergeCell ref="A58:O58"/>
    <mergeCell ref="A51:O51"/>
    <mergeCell ref="A52:O52"/>
    <mergeCell ref="A53:O53"/>
    <mergeCell ref="A81:O81"/>
    <mergeCell ref="A74:O74"/>
    <mergeCell ref="A75:O75"/>
    <mergeCell ref="A76:O76"/>
    <mergeCell ref="A77:O77"/>
    <mergeCell ref="A78:O78"/>
    <mergeCell ref="A72:O72"/>
    <mergeCell ref="A65:O65"/>
    <mergeCell ref="A73:O73"/>
    <mergeCell ref="A66:O66"/>
    <mergeCell ref="A67:O67"/>
    <mergeCell ref="A68:O68"/>
    <mergeCell ref="A47:O47"/>
    <mergeCell ref="A48:O48"/>
    <mergeCell ref="A37:O37"/>
    <mergeCell ref="A38:O38"/>
    <mergeCell ref="A39:O39"/>
    <mergeCell ref="A40:O40"/>
    <mergeCell ref="A41:O41"/>
    <mergeCell ref="A42:O42"/>
    <mergeCell ref="A43:O43"/>
    <mergeCell ref="A44:O44"/>
    <mergeCell ref="A45:O45"/>
    <mergeCell ref="A46:O46"/>
    <mergeCell ref="A32:O32"/>
    <mergeCell ref="A33:O33"/>
    <mergeCell ref="A34:O34"/>
    <mergeCell ref="A35:O35"/>
    <mergeCell ref="A36:O36"/>
    <mergeCell ref="A27:O27"/>
    <mergeCell ref="A28:O28"/>
    <mergeCell ref="A29:O29"/>
    <mergeCell ref="A30:O30"/>
    <mergeCell ref="A31:O31"/>
    <mergeCell ref="A23:O23"/>
    <mergeCell ref="A24:O24"/>
    <mergeCell ref="A25:O25"/>
    <mergeCell ref="A26:O26"/>
    <mergeCell ref="A21:P21"/>
    <mergeCell ref="C19:O19"/>
    <mergeCell ref="A15:O15"/>
    <mergeCell ref="A16:O16"/>
    <mergeCell ref="A3:O3"/>
    <mergeCell ref="A4:O4"/>
    <mergeCell ref="A5:K5"/>
    <mergeCell ref="A11:O11"/>
    <mergeCell ref="A12:O12"/>
    <mergeCell ref="A13:O13"/>
    <mergeCell ref="A10:O10"/>
    <mergeCell ref="C8:O8"/>
  </mergeCells>
  <pageMargins left="0.75" right="0.75" top="1" bottom="1" header="0" footer="0"/>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FA4BCC-0D72-42D3-AFA1-F37E89D3219D}">
  <sheetPr codeName="Full3">
    <tabColor rgb="FFEEB500"/>
  </sheetPr>
  <dimension ref="A1:BQ296"/>
  <sheetViews>
    <sheetView zoomScale="90" zoomScaleNormal="90" workbookViewId="0">
      <selection activeCell="C5" sqref="C5"/>
    </sheetView>
  </sheetViews>
  <sheetFormatPr defaultColWidth="8.88671875" defaultRowHeight="14.4" x14ac:dyDescent="0.3"/>
  <cols>
    <col min="1" max="1" width="0.88671875" style="103" customWidth="1"/>
    <col min="2" max="2" width="38.44140625" style="103" customWidth="1"/>
    <col min="3" max="3" width="25.44140625" style="103" customWidth="1"/>
    <col min="4" max="4" width="1.109375" style="103" customWidth="1"/>
    <col min="5" max="5" width="22.5546875" style="103" customWidth="1"/>
    <col min="6" max="6" width="1.109375" style="103" customWidth="1"/>
    <col min="7" max="7" width="16.6640625" style="103" customWidth="1"/>
    <col min="8" max="8" width="1.109375" style="103" customWidth="1"/>
    <col min="9" max="9" width="18.88671875" style="103" customWidth="1"/>
    <col min="10" max="10" width="1" style="103" customWidth="1"/>
    <col min="11" max="11" width="15.33203125" style="103" customWidth="1"/>
    <col min="12" max="12" width="1" style="103" customWidth="1"/>
    <col min="13" max="13" width="15.6640625" style="103" customWidth="1"/>
    <col min="14" max="14" width="1" style="103" customWidth="1"/>
    <col min="15" max="15" width="15.6640625" style="103" customWidth="1"/>
    <col min="16" max="16" width="1.109375" style="103" customWidth="1"/>
    <col min="17" max="17" width="19.33203125" style="103" customWidth="1"/>
    <col min="18" max="18" width="4.33203125" style="103" customWidth="1"/>
    <col min="19" max="19" width="1.33203125" customWidth="1"/>
    <col min="20" max="68" width="9.109375" customWidth="1"/>
    <col min="69" max="16384" width="8.88671875" style="67"/>
  </cols>
  <sheetData>
    <row r="1" spans="1:69" s="252" customFormat="1" ht="18" x14ac:dyDescent="0.35">
      <c r="A1" s="113"/>
      <c r="B1" s="113" t="s">
        <v>81</v>
      </c>
      <c r="C1" s="113"/>
      <c r="D1" s="113"/>
      <c r="E1" s="113"/>
      <c r="F1" s="113"/>
      <c r="G1" s="113"/>
      <c r="H1" s="113"/>
      <c r="I1" s="113"/>
      <c r="J1" s="113"/>
      <c r="K1" s="113"/>
      <c r="L1" s="113"/>
      <c r="M1" s="113"/>
      <c r="N1" s="113"/>
      <c r="O1" s="113"/>
      <c r="P1" s="113"/>
      <c r="Q1" s="113"/>
      <c r="R1" s="113"/>
      <c r="S1" s="113"/>
      <c r="T1" s="286"/>
      <c r="U1" s="286"/>
      <c r="V1" s="286"/>
      <c r="W1" s="286"/>
      <c r="X1" s="286"/>
      <c r="Y1" s="286"/>
      <c r="Z1" s="286"/>
      <c r="AA1" s="286"/>
      <c r="AB1" s="286"/>
      <c r="AC1" s="286"/>
      <c r="AD1" s="286"/>
      <c r="AE1" s="286"/>
      <c r="AF1" s="286"/>
      <c r="AG1" s="286"/>
      <c r="AH1" s="286"/>
      <c r="AI1" s="286"/>
      <c r="AJ1" s="286"/>
      <c r="AK1" s="286"/>
      <c r="AL1" s="286"/>
      <c r="AM1" s="286"/>
      <c r="AN1" s="286"/>
      <c r="AO1" s="286"/>
      <c r="AP1" s="286"/>
      <c r="AQ1" s="286"/>
      <c r="AR1" s="286"/>
      <c r="AS1" s="286"/>
      <c r="AT1" s="286"/>
      <c r="AU1" s="286"/>
      <c r="AV1" s="286"/>
      <c r="AW1" s="286"/>
      <c r="AX1" s="286"/>
      <c r="AY1" s="286"/>
      <c r="AZ1" s="286"/>
      <c r="BA1" s="286"/>
      <c r="BB1" s="286"/>
      <c r="BC1" s="286"/>
      <c r="BD1" s="286"/>
      <c r="BE1" s="286"/>
      <c r="BF1" s="286"/>
      <c r="BG1" s="286"/>
      <c r="BH1" s="286"/>
      <c r="BI1" s="286"/>
      <c r="BJ1" s="286"/>
      <c r="BK1" s="286"/>
      <c r="BL1" s="286"/>
      <c r="BM1" s="286"/>
      <c r="BN1" s="286"/>
      <c r="BO1" s="286"/>
      <c r="BP1" s="286"/>
      <c r="BQ1" s="286"/>
    </row>
    <row r="2" spans="1:69" s="252" customFormat="1" ht="18" x14ac:dyDescent="0.35">
      <c r="A2" s="98"/>
      <c r="B2" s="134" t="s">
        <v>82</v>
      </c>
      <c r="C2" s="98"/>
      <c r="D2" s="98"/>
      <c r="E2" s="98"/>
      <c r="F2" s="98"/>
      <c r="G2" s="98"/>
      <c r="H2" s="98"/>
      <c r="I2" s="98"/>
      <c r="J2" s="98"/>
      <c r="K2" s="98"/>
      <c r="L2" s="98"/>
      <c r="M2" s="98"/>
      <c r="N2" s="98"/>
      <c r="O2" s="98"/>
      <c r="P2" s="98"/>
      <c r="Q2" s="98"/>
      <c r="R2" s="98"/>
      <c r="S2" s="98"/>
      <c r="T2" s="286"/>
      <c r="U2" s="286"/>
      <c r="V2" s="286"/>
      <c r="W2" s="286"/>
      <c r="X2" s="286"/>
      <c r="Y2" s="286"/>
      <c r="Z2" s="286"/>
      <c r="AA2" s="286"/>
      <c r="AB2" s="286"/>
      <c r="AC2" s="286"/>
      <c r="AD2" s="286"/>
      <c r="AE2" s="286"/>
      <c r="AF2" s="286"/>
      <c r="AG2" s="286"/>
      <c r="AH2" s="286"/>
      <c r="AI2" s="286"/>
      <c r="AJ2" s="286"/>
      <c r="AK2" s="286"/>
      <c r="AL2" s="286"/>
      <c r="AM2" s="286"/>
      <c r="AN2" s="286"/>
      <c r="AO2" s="286"/>
      <c r="AP2" s="286"/>
      <c r="AQ2" s="286"/>
      <c r="AR2" s="286"/>
      <c r="AS2" s="286"/>
      <c r="AT2" s="286"/>
      <c r="AU2" s="286"/>
      <c r="AV2" s="286"/>
      <c r="AW2" s="286"/>
      <c r="AX2" s="286"/>
      <c r="AY2" s="286"/>
      <c r="AZ2" s="286"/>
      <c r="BA2" s="286"/>
      <c r="BB2" s="286"/>
      <c r="BC2" s="286"/>
      <c r="BD2" s="286"/>
      <c r="BE2" s="286"/>
      <c r="BF2" s="286"/>
      <c r="BG2" s="286"/>
      <c r="BH2" s="286"/>
      <c r="BI2" s="286"/>
      <c r="BJ2" s="286"/>
      <c r="BK2" s="286"/>
      <c r="BL2" s="286"/>
      <c r="BM2" s="286"/>
      <c r="BN2" s="286"/>
      <c r="BO2" s="286"/>
      <c r="BP2" s="286"/>
      <c r="BQ2" s="286"/>
    </row>
    <row r="3" spans="1:69" ht="6" customHeight="1" x14ac:dyDescent="0.35">
      <c r="A3" s="99"/>
      <c r="B3" s="99"/>
      <c r="C3" s="99"/>
      <c r="D3" s="99"/>
      <c r="E3" s="99"/>
      <c r="F3" s="99"/>
      <c r="G3" s="99"/>
      <c r="H3" s="99"/>
      <c r="I3" s="99"/>
      <c r="J3" s="99"/>
      <c r="K3" s="99"/>
      <c r="L3" s="99"/>
      <c r="M3" s="99"/>
      <c r="N3" s="99"/>
      <c r="O3" s="99"/>
      <c r="P3" s="99"/>
      <c r="Q3" s="99"/>
      <c r="R3" s="99"/>
      <c r="S3" s="99"/>
      <c r="T3" s="286"/>
      <c r="U3" s="286"/>
      <c r="V3" s="286"/>
      <c r="W3" s="286"/>
      <c r="X3" s="286"/>
      <c r="Y3" s="286"/>
      <c r="Z3" s="286"/>
      <c r="AA3" s="286"/>
      <c r="AB3" s="286"/>
      <c r="AC3" s="286"/>
      <c r="AD3" s="286"/>
      <c r="AE3" s="286"/>
      <c r="AF3" s="286"/>
      <c r="AG3" s="286"/>
      <c r="AH3" s="286"/>
      <c r="AI3" s="286"/>
      <c r="AJ3" s="286"/>
      <c r="AK3" s="286"/>
      <c r="AL3" s="286"/>
      <c r="AM3" s="286"/>
      <c r="AN3" s="286"/>
      <c r="AO3" s="286"/>
      <c r="AP3" s="286"/>
      <c r="AQ3" s="286"/>
      <c r="AR3" s="286"/>
      <c r="AS3" s="286"/>
      <c r="AT3" s="286"/>
      <c r="AU3" s="286"/>
      <c r="AV3" s="286"/>
      <c r="AW3" s="286"/>
      <c r="AX3" s="286"/>
      <c r="AY3" s="286"/>
      <c r="AZ3" s="286"/>
      <c r="BA3" s="286"/>
      <c r="BB3" s="286"/>
      <c r="BC3" s="286"/>
      <c r="BD3" s="286"/>
      <c r="BE3" s="286"/>
      <c r="BF3" s="286"/>
      <c r="BG3" s="286"/>
      <c r="BH3" s="286"/>
      <c r="BI3" s="286"/>
      <c r="BJ3" s="286"/>
      <c r="BK3" s="286"/>
      <c r="BL3" s="286"/>
      <c r="BM3" s="286"/>
      <c r="BN3" s="286"/>
      <c r="BO3" s="286"/>
      <c r="BP3" s="286"/>
      <c r="BQ3" s="286"/>
    </row>
    <row r="4" spans="1:69" ht="18" x14ac:dyDescent="0.35">
      <c r="A4" s="287"/>
      <c r="B4" s="413"/>
      <c r="C4" s="413"/>
      <c r="D4" s="100"/>
      <c r="E4" s="413"/>
      <c r="F4" s="413"/>
      <c r="G4" s="413"/>
      <c r="H4" s="100"/>
      <c r="I4" s="100"/>
      <c r="J4" s="100"/>
      <c r="K4" s="100"/>
      <c r="L4" s="100"/>
      <c r="M4" s="100"/>
      <c r="N4" s="100"/>
      <c r="O4" s="100"/>
      <c r="P4" s="100"/>
      <c r="Q4" s="100"/>
      <c r="R4" s="100"/>
      <c r="S4" s="99"/>
      <c r="T4" s="286"/>
      <c r="U4" s="286"/>
      <c r="V4" s="286"/>
      <c r="W4" s="286"/>
      <c r="X4" s="286"/>
      <c r="Y4" s="286"/>
      <c r="Z4" s="286"/>
      <c r="AA4" s="286"/>
      <c r="AB4" s="286"/>
      <c r="AC4" s="286"/>
      <c r="AD4" s="286"/>
      <c r="AE4" s="286"/>
      <c r="AF4" s="286"/>
      <c r="AG4" s="286"/>
      <c r="AH4" s="286"/>
      <c r="AI4" s="286"/>
      <c r="AJ4" s="286"/>
      <c r="AK4" s="286"/>
      <c r="AL4" s="286"/>
      <c r="AM4" s="286"/>
      <c r="AN4" s="286"/>
      <c r="AO4" s="286"/>
      <c r="AP4" s="286"/>
      <c r="AQ4" s="286"/>
      <c r="AR4" s="286"/>
      <c r="AS4" s="286"/>
      <c r="AT4" s="286"/>
      <c r="AU4" s="286"/>
      <c r="AV4" s="286"/>
      <c r="AW4" s="286"/>
      <c r="AX4" s="286"/>
      <c r="AY4" s="286"/>
      <c r="AZ4" s="286"/>
      <c r="BA4" s="286"/>
      <c r="BB4" s="286"/>
      <c r="BC4" s="286"/>
      <c r="BD4" s="286"/>
      <c r="BE4" s="286"/>
      <c r="BF4" s="286"/>
      <c r="BG4" s="286"/>
      <c r="BH4" s="286"/>
      <c r="BI4" s="286"/>
      <c r="BJ4" s="286"/>
      <c r="BK4" s="286"/>
      <c r="BL4" s="286"/>
      <c r="BM4" s="286"/>
      <c r="BN4" s="286"/>
      <c r="BO4" s="286"/>
      <c r="BP4" s="286"/>
      <c r="BQ4" s="286"/>
    </row>
    <row r="5" spans="1:69" ht="18" x14ac:dyDescent="0.35">
      <c r="A5" s="287"/>
      <c r="B5" s="100" t="s">
        <v>83</v>
      </c>
      <c r="C5" s="288"/>
      <c r="D5" s="283"/>
      <c r="E5" s="100"/>
      <c r="F5" s="100"/>
      <c r="G5" s="100"/>
      <c r="H5" s="100"/>
      <c r="I5" s="100"/>
      <c r="J5" s="100"/>
      <c r="K5" s="100"/>
      <c r="L5" s="100"/>
      <c r="M5" s="100"/>
      <c r="N5" s="100"/>
      <c r="O5" s="100"/>
      <c r="P5" s="100"/>
      <c r="Q5" s="100"/>
      <c r="R5" s="100"/>
      <c r="S5" s="99"/>
      <c r="T5" s="286"/>
      <c r="U5" s="286"/>
      <c r="V5" s="286"/>
      <c r="W5" s="286"/>
      <c r="X5" s="286"/>
      <c r="Y5" s="286"/>
      <c r="Z5" s="286"/>
      <c r="AA5" s="286"/>
      <c r="AB5" s="286"/>
      <c r="AC5" s="286"/>
      <c r="AD5" s="286"/>
      <c r="AE5" s="286"/>
      <c r="AF5" s="286"/>
      <c r="AG5" s="286"/>
      <c r="AH5" s="286"/>
      <c r="AI5" s="286"/>
      <c r="AJ5" s="286"/>
      <c r="AK5" s="286"/>
      <c r="AL5" s="286"/>
      <c r="AM5" s="286"/>
      <c r="AN5" s="286"/>
      <c r="AO5" s="286"/>
      <c r="AP5" s="286"/>
      <c r="AQ5" s="286"/>
      <c r="AR5" s="286"/>
      <c r="AS5" s="286"/>
      <c r="AT5" s="286"/>
      <c r="AU5" s="286"/>
      <c r="AV5" s="286"/>
      <c r="AW5" s="286"/>
      <c r="AX5" s="286"/>
      <c r="AY5" s="286"/>
      <c r="AZ5" s="286"/>
      <c r="BA5" s="286"/>
      <c r="BB5" s="286"/>
      <c r="BC5" s="286"/>
      <c r="BD5" s="286"/>
      <c r="BE5" s="286"/>
      <c r="BF5" s="286"/>
      <c r="BG5" s="286"/>
      <c r="BH5" s="286"/>
      <c r="BI5" s="286"/>
      <c r="BJ5" s="286"/>
      <c r="BK5" s="286"/>
      <c r="BL5" s="286"/>
      <c r="BM5" s="286"/>
      <c r="BN5" s="286"/>
      <c r="BO5" s="286"/>
      <c r="BP5" s="286"/>
      <c r="BQ5" s="286"/>
    </row>
    <row r="6" spans="1:69" ht="18" x14ac:dyDescent="0.35">
      <c r="A6" s="287"/>
      <c r="B6" s="289"/>
      <c r="C6" s="290"/>
      <c r="D6" s="290"/>
      <c r="E6" s="289"/>
      <c r="F6" s="289"/>
      <c r="G6" s="290"/>
      <c r="H6" s="101"/>
      <c r="I6" s="101"/>
      <c r="J6" s="101"/>
      <c r="K6" s="101"/>
      <c r="L6" s="101"/>
      <c r="M6" s="101"/>
      <c r="N6" s="101"/>
      <c r="O6" s="101"/>
      <c r="P6" s="101"/>
      <c r="Q6" s="101"/>
      <c r="R6" s="101"/>
      <c r="S6" s="99"/>
      <c r="T6" s="286"/>
      <c r="U6" s="286"/>
      <c r="V6" s="286"/>
      <c r="W6" s="286"/>
      <c r="X6" s="286"/>
      <c r="Y6" s="286"/>
      <c r="Z6" s="286"/>
      <c r="AA6" s="286"/>
      <c r="AB6" s="286"/>
      <c r="AC6" s="286"/>
      <c r="AD6" s="286"/>
      <c r="AE6" s="286"/>
      <c r="AF6" s="286"/>
      <c r="AG6" s="286"/>
      <c r="AH6" s="286"/>
      <c r="AI6" s="286"/>
      <c r="AJ6" s="286"/>
      <c r="AK6" s="286"/>
      <c r="AL6" s="286"/>
      <c r="AM6" s="286"/>
      <c r="AN6" s="286"/>
      <c r="AO6" s="286"/>
      <c r="AP6" s="286"/>
      <c r="AQ6" s="286"/>
      <c r="AR6" s="286"/>
      <c r="AS6" s="286"/>
      <c r="AT6" s="286"/>
      <c r="AU6" s="286"/>
      <c r="AV6" s="286"/>
      <c r="AW6" s="286"/>
      <c r="AX6" s="286"/>
      <c r="AY6" s="286"/>
      <c r="AZ6" s="286"/>
      <c r="BA6" s="286"/>
      <c r="BB6" s="286"/>
      <c r="BC6" s="286"/>
      <c r="BD6" s="286"/>
      <c r="BE6" s="286"/>
      <c r="BF6" s="286"/>
      <c r="BG6" s="286"/>
      <c r="BH6" s="286"/>
      <c r="BI6" s="286"/>
      <c r="BJ6" s="286"/>
      <c r="BK6" s="286"/>
      <c r="BL6" s="286"/>
      <c r="BM6" s="286"/>
      <c r="BN6" s="286"/>
      <c r="BO6" s="286"/>
      <c r="BP6" s="286"/>
      <c r="BQ6" s="286"/>
    </row>
    <row r="7" spans="1:69" ht="18" x14ac:dyDescent="0.35">
      <c r="A7" s="287"/>
      <c r="B7" s="100" t="s">
        <v>84</v>
      </c>
      <c r="C7" s="288"/>
      <c r="D7" s="283"/>
      <c r="E7" s="289"/>
      <c r="F7" s="289"/>
      <c r="G7" s="291"/>
      <c r="H7" s="102"/>
      <c r="I7" s="102"/>
      <c r="J7" s="102"/>
      <c r="K7" s="102"/>
      <c r="L7" s="102"/>
      <c r="M7" s="102"/>
      <c r="N7" s="102"/>
      <c r="O7" s="102"/>
      <c r="P7" s="102"/>
      <c r="Q7" s="102"/>
      <c r="R7" s="102"/>
      <c r="S7" s="99"/>
      <c r="T7" s="286"/>
      <c r="U7" s="286"/>
      <c r="V7" s="286"/>
      <c r="W7" s="286"/>
      <c r="X7" s="286"/>
      <c r="Y7" s="286"/>
      <c r="Z7" s="286"/>
      <c r="AA7" s="286"/>
      <c r="AB7" s="286"/>
      <c r="AC7" s="286"/>
      <c r="AD7" s="286"/>
      <c r="AE7" s="286"/>
      <c r="AF7" s="286"/>
      <c r="AG7" s="286"/>
      <c r="AH7" s="286"/>
      <c r="AI7" s="286"/>
      <c r="AJ7" s="286"/>
      <c r="AK7" s="286"/>
      <c r="AL7" s="286"/>
      <c r="AM7" s="286"/>
      <c r="AN7" s="286"/>
      <c r="AO7" s="286"/>
      <c r="AP7" s="286"/>
      <c r="AQ7" s="286"/>
      <c r="AR7" s="286"/>
      <c r="AS7" s="286"/>
      <c r="AT7" s="286"/>
      <c r="AU7" s="286"/>
      <c r="AV7" s="286"/>
      <c r="AW7" s="286"/>
      <c r="AX7" s="286"/>
      <c r="AY7" s="286"/>
      <c r="AZ7" s="286"/>
      <c r="BA7" s="286"/>
      <c r="BB7" s="286"/>
      <c r="BC7" s="286"/>
      <c r="BD7" s="286"/>
      <c r="BE7" s="286"/>
      <c r="BF7" s="286"/>
      <c r="BG7" s="286"/>
      <c r="BH7" s="286"/>
      <c r="BI7" s="286"/>
      <c r="BJ7" s="286"/>
      <c r="BK7" s="286"/>
      <c r="BL7" s="286"/>
      <c r="BM7" s="286"/>
      <c r="BN7" s="286"/>
      <c r="BO7" s="286"/>
      <c r="BP7" s="286"/>
      <c r="BQ7" s="286"/>
    </row>
    <row r="8" spans="1:69" ht="19.2" customHeight="1" x14ac:dyDescent="0.35">
      <c r="A8" s="287"/>
      <c r="B8" s="100"/>
      <c r="C8" s="289"/>
      <c r="D8" s="283"/>
      <c r="E8" s="289"/>
      <c r="F8" s="289"/>
      <c r="G8" s="291"/>
      <c r="H8" s="102"/>
      <c r="I8" s="102"/>
      <c r="J8" s="102"/>
      <c r="K8" s="412"/>
      <c r="L8" s="412"/>
      <c r="M8" s="412"/>
      <c r="N8" s="412"/>
      <c r="O8" s="412"/>
      <c r="P8" s="412"/>
      <c r="Q8" s="412"/>
      <c r="R8" s="102"/>
      <c r="S8" s="99"/>
      <c r="T8" s="286"/>
      <c r="U8" s="286"/>
      <c r="V8" s="286"/>
      <c r="W8" s="286"/>
      <c r="X8" s="286"/>
      <c r="Y8" s="286"/>
      <c r="Z8" s="286"/>
      <c r="AA8" s="286"/>
      <c r="AB8" s="286"/>
      <c r="AC8" s="286"/>
      <c r="AD8" s="286"/>
      <c r="AE8" s="286"/>
      <c r="AF8" s="286"/>
      <c r="AG8" s="286"/>
      <c r="AH8" s="286"/>
      <c r="AI8" s="286"/>
      <c r="AJ8" s="286"/>
      <c r="AK8" s="286"/>
      <c r="AL8" s="286"/>
      <c r="AM8" s="286"/>
      <c r="AN8" s="286"/>
      <c r="AO8" s="286"/>
      <c r="AP8" s="286"/>
      <c r="AQ8" s="286"/>
      <c r="AR8" s="286"/>
      <c r="AS8" s="286"/>
      <c r="AT8" s="286"/>
      <c r="AU8" s="286"/>
      <c r="AV8" s="286"/>
      <c r="AW8" s="286"/>
      <c r="AX8" s="286"/>
      <c r="AY8" s="286"/>
      <c r="AZ8" s="286"/>
      <c r="BA8" s="286"/>
      <c r="BB8" s="286"/>
      <c r="BC8" s="286"/>
      <c r="BD8" s="286"/>
      <c r="BE8" s="286"/>
      <c r="BF8" s="286"/>
      <c r="BG8" s="286"/>
      <c r="BH8" s="286"/>
      <c r="BI8" s="286"/>
      <c r="BJ8" s="286"/>
      <c r="BK8" s="286"/>
      <c r="BL8" s="286"/>
      <c r="BM8" s="286"/>
      <c r="BN8" s="286"/>
      <c r="BO8" s="286"/>
      <c r="BP8" s="286"/>
      <c r="BQ8" s="286"/>
    </row>
    <row r="9" spans="1:69" ht="14.4" customHeight="1" x14ac:dyDescent="0.35">
      <c r="A9" s="287"/>
      <c r="B9" s="100" t="s">
        <v>85</v>
      </c>
      <c r="C9" s="414" t="s">
        <v>86</v>
      </c>
      <c r="D9" s="414"/>
      <c r="E9" s="414"/>
      <c r="F9" s="289"/>
      <c r="G9" s="139" t="str">
        <f>IF(C9=llistes!D43,"Nom equipament","")</f>
        <v/>
      </c>
      <c r="H9" s="102"/>
      <c r="I9" s="140"/>
      <c r="J9" s="102"/>
      <c r="K9" s="412"/>
      <c r="L9" s="412"/>
      <c r="M9" s="412"/>
      <c r="N9" s="412"/>
      <c r="O9" s="412"/>
      <c r="P9" s="412"/>
      <c r="Q9" s="412"/>
      <c r="R9" s="256"/>
      <c r="S9" s="99"/>
      <c r="T9" s="286"/>
      <c r="U9" s="286"/>
      <c r="V9" s="286"/>
      <c r="W9" s="286"/>
      <c r="X9" s="286"/>
      <c r="Y9" s="286"/>
      <c r="Z9" s="286"/>
      <c r="AA9" s="286"/>
      <c r="AB9" s="286"/>
      <c r="AC9" s="286"/>
      <c r="AD9" s="286"/>
      <c r="AE9" s="286"/>
      <c r="AF9" s="286"/>
      <c r="AG9" s="286"/>
      <c r="AH9" s="286"/>
      <c r="AI9" s="286"/>
      <c r="AJ9" s="286"/>
      <c r="AK9" s="286"/>
      <c r="AL9" s="286"/>
      <c r="AM9" s="286"/>
      <c r="AN9" s="286"/>
      <c r="AO9" s="286"/>
      <c r="AP9" s="286"/>
      <c r="AQ9" s="286"/>
      <c r="AR9" s="286"/>
      <c r="AS9" s="286"/>
      <c r="AT9" s="286"/>
      <c r="AU9" s="286"/>
      <c r="AV9" s="286"/>
      <c r="AW9" s="286"/>
      <c r="AX9" s="286"/>
      <c r="AY9" s="286"/>
      <c r="AZ9" s="286"/>
      <c r="BA9" s="286"/>
      <c r="BB9" s="286"/>
      <c r="BC9" s="286"/>
      <c r="BD9" s="286"/>
      <c r="BE9" s="286"/>
      <c r="BF9" s="286"/>
      <c r="BG9" s="286"/>
      <c r="BH9" s="286"/>
      <c r="BI9" s="286"/>
      <c r="BJ9" s="286"/>
      <c r="BK9" s="286"/>
      <c r="BL9" s="286"/>
      <c r="BM9" s="286"/>
      <c r="BN9" s="286"/>
      <c r="BO9" s="286"/>
      <c r="BP9" s="286"/>
      <c r="BQ9" s="286"/>
    </row>
    <row r="10" spans="1:69" ht="18" x14ac:dyDescent="0.35">
      <c r="A10" s="287"/>
      <c r="B10" s="289"/>
      <c r="C10" s="283"/>
      <c r="D10" s="283"/>
      <c r="E10" s="289"/>
      <c r="F10" s="289"/>
      <c r="G10" s="290"/>
      <c r="H10" s="101"/>
      <c r="I10" s="101"/>
      <c r="J10" s="101"/>
      <c r="K10" s="257"/>
      <c r="L10" s="257"/>
      <c r="M10" s="257"/>
      <c r="N10" s="257"/>
      <c r="O10" s="257"/>
      <c r="P10" s="257"/>
      <c r="Q10" s="257"/>
      <c r="R10" s="101"/>
      <c r="S10" s="99"/>
      <c r="T10" s="286"/>
      <c r="U10" s="286"/>
      <c r="V10" s="286"/>
      <c r="W10" s="286"/>
      <c r="X10" s="286"/>
      <c r="Y10" s="286"/>
      <c r="Z10" s="286"/>
      <c r="AA10" s="286"/>
      <c r="AB10" s="286"/>
      <c r="AC10" s="286"/>
      <c r="AD10" s="286"/>
      <c r="AE10" s="286"/>
      <c r="AF10" s="286"/>
      <c r="AG10" s="286"/>
      <c r="AH10" s="286"/>
      <c r="AI10" s="286"/>
      <c r="AJ10" s="286"/>
      <c r="AK10" s="286"/>
      <c r="AL10" s="286"/>
      <c r="AM10" s="286"/>
      <c r="AN10" s="286"/>
      <c r="AO10" s="286"/>
      <c r="AP10" s="286"/>
      <c r="AQ10" s="286"/>
      <c r="AR10" s="286"/>
      <c r="AS10" s="286"/>
      <c r="AT10" s="286"/>
      <c r="AU10" s="286"/>
      <c r="AV10" s="286"/>
      <c r="AW10" s="286"/>
      <c r="AX10" s="286"/>
      <c r="AY10" s="286"/>
      <c r="AZ10" s="286"/>
      <c r="BA10" s="286"/>
      <c r="BB10" s="286"/>
      <c r="BC10" s="286"/>
      <c r="BD10" s="286"/>
      <c r="BE10" s="286"/>
      <c r="BF10" s="286"/>
      <c r="BG10" s="286"/>
      <c r="BH10" s="286"/>
      <c r="BI10" s="286"/>
      <c r="BJ10" s="286"/>
      <c r="BK10" s="286"/>
      <c r="BL10" s="286"/>
      <c r="BM10" s="286"/>
      <c r="BN10" s="286"/>
      <c r="BO10" s="286"/>
      <c r="BP10" s="286"/>
      <c r="BQ10" s="286"/>
    </row>
    <row r="11" spans="1:69" ht="29.4" x14ac:dyDescent="0.35">
      <c r="A11" s="287"/>
      <c r="B11" s="289"/>
      <c r="C11" s="283" t="s">
        <v>87</v>
      </c>
      <c r="D11" s="283"/>
      <c r="E11" s="283" t="s">
        <v>88</v>
      </c>
      <c r="F11" s="283"/>
      <c r="G11" s="292" t="s">
        <v>89</v>
      </c>
      <c r="H11" s="292"/>
      <c r="I11" s="293" t="s">
        <v>90</v>
      </c>
      <c r="J11" s="293"/>
      <c r="K11" s="293" t="s">
        <v>91</v>
      </c>
      <c r="L11" s="293"/>
      <c r="M11" s="293" t="s">
        <v>92</v>
      </c>
      <c r="N11" s="293"/>
      <c r="O11" s="106" t="s">
        <v>93</v>
      </c>
      <c r="P11" s="106"/>
      <c r="Q11" s="106" t="s">
        <v>94</v>
      </c>
      <c r="R11" s="106"/>
      <c r="S11" s="99"/>
      <c r="T11" s="286"/>
      <c r="U11" s="286"/>
      <c r="V11" s="286"/>
      <c r="W11" s="286"/>
      <c r="X11" s="286"/>
      <c r="Y11" s="286"/>
      <c r="Z11" s="286"/>
      <c r="AA11" s="286"/>
      <c r="AB11" s="286"/>
      <c r="AC11" s="286"/>
      <c r="AD11" s="286"/>
      <c r="AE11" s="286"/>
      <c r="AF11" s="286"/>
      <c r="AG11" s="286"/>
      <c r="AH11" s="286"/>
      <c r="AI11" s="286"/>
      <c r="AJ11" s="286"/>
      <c r="AK11" s="286"/>
      <c r="AL11" s="286"/>
      <c r="AM11" s="286"/>
      <c r="AN11" s="286"/>
      <c r="AO11" s="286"/>
      <c r="AP11" s="286"/>
      <c r="AQ11" s="286"/>
      <c r="AR11" s="286"/>
      <c r="AS11" s="286"/>
      <c r="AT11" s="286"/>
      <c r="AU11" s="286"/>
      <c r="AV11" s="286"/>
      <c r="AW11" s="286"/>
      <c r="AX11" s="286"/>
      <c r="AY11" s="286"/>
      <c r="AZ11" s="286"/>
      <c r="BA11" s="286"/>
      <c r="BB11" s="286"/>
      <c r="BC11" s="286"/>
      <c r="BD11" s="286"/>
      <c r="BE11" s="286"/>
      <c r="BF11" s="286"/>
      <c r="BG11" s="286"/>
      <c r="BH11" s="286"/>
      <c r="BI11" s="286"/>
      <c r="BJ11" s="286"/>
      <c r="BK11" s="286"/>
      <c r="BL11" s="286"/>
      <c r="BM11" s="286"/>
      <c r="BN11" s="286"/>
      <c r="BO11" s="286"/>
      <c r="BP11" s="286"/>
      <c r="BQ11" s="286"/>
    </row>
    <row r="12" spans="1:69" ht="19.95" customHeight="1" x14ac:dyDescent="0.35">
      <c r="A12" s="287"/>
      <c r="B12" s="104" t="str">
        <f>IF($C$9=llistes!$D$42,"Equipament 01","Periode 01")</f>
        <v>Equipament 01</v>
      </c>
      <c r="C12" s="274"/>
      <c r="D12" s="275"/>
      <c r="E12" s="276"/>
      <c r="F12" s="108"/>
      <c r="G12" s="129"/>
      <c r="H12" s="109"/>
      <c r="I12" s="110"/>
      <c r="J12" s="138"/>
      <c r="K12" s="278"/>
      <c r="L12" s="138"/>
      <c r="M12" s="278"/>
      <c r="N12" s="208"/>
      <c r="O12" s="278"/>
      <c r="P12" s="279"/>
      <c r="Q12" s="278"/>
      <c r="R12" s="294" t="str">
        <f>IF(M12&lt;K12,"Error: data final anterior a data inicial"," ")</f>
        <v xml:space="preserve"> </v>
      </c>
      <c r="S12" s="99"/>
      <c r="T12" s="286"/>
      <c r="U12" s="286"/>
      <c r="V12" s="286"/>
      <c r="W12" s="286"/>
      <c r="X12" s="286"/>
      <c r="Y12" s="286"/>
      <c r="Z12" s="286"/>
      <c r="AA12" s="286"/>
      <c r="AB12" s="286"/>
      <c r="AC12" s="286"/>
      <c r="AD12" s="286"/>
      <c r="AE12" s="286"/>
      <c r="AF12" s="286"/>
      <c r="AG12" s="286"/>
      <c r="AH12" s="286"/>
      <c r="AI12" s="286"/>
      <c r="AJ12" s="286"/>
      <c r="AK12" s="286"/>
      <c r="AL12" s="286"/>
      <c r="AM12" s="286"/>
      <c r="AN12" s="286"/>
      <c r="AO12" s="286"/>
      <c r="AP12" s="286"/>
      <c r="AQ12" s="286"/>
      <c r="AR12" s="286"/>
      <c r="AS12" s="286"/>
      <c r="AT12" s="286"/>
      <c r="AU12" s="286"/>
      <c r="AV12" s="286"/>
      <c r="AW12" s="286"/>
      <c r="AX12" s="286"/>
      <c r="AY12" s="286"/>
      <c r="AZ12" s="286"/>
      <c r="BA12" s="286"/>
      <c r="BB12" s="286"/>
      <c r="BC12" s="286"/>
      <c r="BD12" s="286"/>
      <c r="BE12" s="286"/>
      <c r="BF12" s="286"/>
      <c r="BG12" s="286"/>
      <c r="BH12" s="286"/>
      <c r="BI12" s="286"/>
      <c r="BJ12" s="286"/>
      <c r="BK12" s="286"/>
      <c r="BL12" s="286"/>
      <c r="BM12" s="286"/>
      <c r="BN12" s="286"/>
      <c r="BO12" s="286"/>
      <c r="BP12" s="286"/>
      <c r="BQ12" s="286"/>
    </row>
    <row r="13" spans="1:69" ht="4.95" customHeight="1" x14ac:dyDescent="0.35">
      <c r="A13" s="287"/>
      <c r="B13" s="104"/>
      <c r="C13" s="275"/>
      <c r="D13" s="275"/>
      <c r="E13" s="280"/>
      <c r="F13" s="108"/>
      <c r="G13" s="107"/>
      <c r="H13" s="109"/>
      <c r="I13" s="107"/>
      <c r="J13" s="107"/>
      <c r="K13" s="269"/>
      <c r="L13" s="107"/>
      <c r="M13" s="107"/>
      <c r="N13" s="107"/>
      <c r="O13" s="279"/>
      <c r="P13" s="279"/>
      <c r="Q13" s="279"/>
      <c r="R13" s="294"/>
      <c r="S13" s="99"/>
      <c r="T13" s="286"/>
      <c r="U13" s="286"/>
      <c r="V13" s="286"/>
      <c r="W13" s="286"/>
      <c r="X13" s="286"/>
      <c r="Y13" s="286"/>
      <c r="Z13" s="286"/>
      <c r="AA13" s="286"/>
      <c r="AB13" s="286"/>
      <c r="AC13" s="286"/>
      <c r="AD13" s="286"/>
      <c r="AE13" s="286"/>
      <c r="AF13" s="286"/>
      <c r="AG13" s="286"/>
      <c r="AH13" s="286"/>
      <c r="AI13" s="286"/>
      <c r="AJ13" s="286"/>
      <c r="AK13" s="286"/>
      <c r="AL13" s="286"/>
      <c r="AM13" s="286"/>
      <c r="AN13" s="286"/>
      <c r="AO13" s="286"/>
      <c r="AP13" s="286"/>
      <c r="AQ13" s="286"/>
      <c r="AR13" s="286"/>
      <c r="AS13" s="286"/>
      <c r="AT13" s="286"/>
      <c r="AU13" s="286"/>
      <c r="AV13" s="286"/>
      <c r="AW13" s="286"/>
      <c r="AX13" s="286"/>
      <c r="AY13" s="286"/>
      <c r="AZ13" s="286"/>
      <c r="BA13" s="286"/>
      <c r="BB13" s="286"/>
      <c r="BC13" s="286"/>
      <c r="BD13" s="286"/>
      <c r="BE13" s="286"/>
      <c r="BF13" s="286"/>
      <c r="BG13" s="286"/>
      <c r="BH13" s="286"/>
      <c r="BI13" s="286"/>
      <c r="BJ13" s="286"/>
      <c r="BK13" s="286"/>
      <c r="BL13" s="286"/>
      <c r="BM13" s="286"/>
      <c r="BN13" s="286"/>
      <c r="BO13" s="286"/>
      <c r="BP13" s="286"/>
      <c r="BQ13" s="286"/>
    </row>
    <row r="14" spans="1:69" ht="18" x14ac:dyDescent="0.35">
      <c r="A14" s="287"/>
      <c r="B14" s="104" t="str">
        <f>IF($C$9=llistes!$D$42,"Equipament 02","Periode 02")</f>
        <v>Equipament 02</v>
      </c>
      <c r="C14" s="274"/>
      <c r="D14" s="275"/>
      <c r="E14" s="276"/>
      <c r="F14" s="108"/>
      <c r="G14" s="129"/>
      <c r="H14" s="105"/>
      <c r="I14" s="110"/>
      <c r="J14" s="138"/>
      <c r="K14" s="278"/>
      <c r="L14" s="138"/>
      <c r="M14" s="278"/>
      <c r="N14" s="208"/>
      <c r="O14" s="278"/>
      <c r="P14" s="279"/>
      <c r="Q14" s="278"/>
      <c r="R14" s="294" t="str">
        <f t="shared" ref="R14:R40" si="0">IF(M14&lt;K14,"Error: data final anterior a data inicial"," ")</f>
        <v xml:space="preserve"> </v>
      </c>
      <c r="S14" s="99"/>
      <c r="T14" s="286"/>
      <c r="U14" s="286"/>
      <c r="V14" s="286"/>
      <c r="W14" s="286"/>
      <c r="X14" s="286"/>
      <c r="Y14" s="286"/>
      <c r="Z14" s="286"/>
      <c r="AA14" s="286"/>
      <c r="AB14" s="286"/>
      <c r="AC14" s="286"/>
      <c r="AD14" s="286"/>
      <c r="AE14" s="286"/>
      <c r="AF14" s="286"/>
      <c r="AG14" s="286"/>
      <c r="AH14" s="286"/>
      <c r="AI14" s="286"/>
      <c r="AJ14" s="286"/>
      <c r="AK14" s="286"/>
      <c r="AL14" s="286"/>
      <c r="AM14" s="286"/>
      <c r="AN14" s="286"/>
      <c r="AO14" s="286"/>
      <c r="AP14" s="286"/>
      <c r="AQ14" s="286"/>
      <c r="AR14" s="286"/>
      <c r="AS14" s="286"/>
      <c r="AT14" s="286"/>
      <c r="AU14" s="286"/>
      <c r="AV14" s="286"/>
      <c r="AW14" s="286"/>
      <c r="AX14" s="286"/>
      <c r="AY14" s="286"/>
      <c r="AZ14" s="286"/>
      <c r="BA14" s="286"/>
      <c r="BB14" s="286"/>
      <c r="BC14" s="286"/>
      <c r="BD14" s="286"/>
      <c r="BE14" s="286"/>
      <c r="BF14" s="286"/>
      <c r="BG14" s="286"/>
      <c r="BH14" s="286"/>
      <c r="BI14" s="286"/>
      <c r="BJ14" s="286"/>
      <c r="BK14" s="286"/>
      <c r="BL14" s="286"/>
      <c r="BM14" s="286"/>
      <c r="BN14" s="286"/>
      <c r="BO14" s="286"/>
      <c r="BP14" s="286"/>
      <c r="BQ14" s="286"/>
    </row>
    <row r="15" spans="1:69" ht="4.95" customHeight="1" x14ac:dyDescent="0.35">
      <c r="A15" s="287"/>
      <c r="B15" s="104"/>
      <c r="C15" s="275"/>
      <c r="D15" s="275"/>
      <c r="E15" s="280"/>
      <c r="F15" s="108"/>
      <c r="G15" s="107"/>
      <c r="H15" s="109"/>
      <c r="I15" s="107"/>
      <c r="J15" s="107"/>
      <c r="K15" s="269"/>
      <c r="L15" s="107"/>
      <c r="M15" s="107"/>
      <c r="N15" s="107"/>
      <c r="O15" s="279"/>
      <c r="P15" s="279"/>
      <c r="Q15" s="279"/>
      <c r="R15" s="294"/>
      <c r="S15" s="99"/>
      <c r="T15" s="286"/>
      <c r="U15" s="286"/>
      <c r="V15" s="286"/>
      <c r="W15" s="286"/>
      <c r="X15" s="286"/>
      <c r="Y15" s="286"/>
      <c r="Z15" s="286"/>
      <c r="AA15" s="286"/>
      <c r="AB15" s="286"/>
      <c r="AC15" s="286"/>
      <c r="AD15" s="286"/>
      <c r="AE15" s="286"/>
      <c r="AF15" s="286"/>
      <c r="AG15" s="286"/>
      <c r="AH15" s="286"/>
      <c r="AI15" s="286"/>
      <c r="AJ15" s="286"/>
      <c r="AK15" s="286"/>
      <c r="AL15" s="286"/>
      <c r="AM15" s="286"/>
      <c r="AN15" s="286"/>
      <c r="AO15" s="286"/>
      <c r="AP15" s="286"/>
      <c r="AQ15" s="286"/>
      <c r="AR15" s="286"/>
      <c r="AS15" s="286"/>
      <c r="AT15" s="286"/>
      <c r="AU15" s="286"/>
      <c r="AV15" s="286"/>
      <c r="AW15" s="286"/>
      <c r="AX15" s="286"/>
      <c r="AY15" s="286"/>
      <c r="AZ15" s="286"/>
      <c r="BA15" s="286"/>
      <c r="BB15" s="286"/>
      <c r="BC15" s="286"/>
      <c r="BD15" s="286"/>
      <c r="BE15" s="286"/>
      <c r="BF15" s="286"/>
      <c r="BG15" s="286"/>
      <c r="BH15" s="286"/>
      <c r="BI15" s="286"/>
      <c r="BJ15" s="286"/>
      <c r="BK15" s="286"/>
      <c r="BL15" s="286"/>
      <c r="BM15" s="286"/>
      <c r="BN15" s="286"/>
      <c r="BO15" s="286"/>
      <c r="BP15" s="286"/>
      <c r="BQ15" s="286"/>
    </row>
    <row r="16" spans="1:69" ht="18" x14ac:dyDescent="0.35">
      <c r="A16" s="287"/>
      <c r="B16" s="104" t="str">
        <f>IF($C$9=llistes!$D$42,"Equipament 03","Periode 03")</f>
        <v>Equipament 03</v>
      </c>
      <c r="C16" s="274"/>
      <c r="D16" s="275"/>
      <c r="E16" s="276"/>
      <c r="F16" s="108"/>
      <c r="G16" s="129"/>
      <c r="H16" s="105"/>
      <c r="I16" s="110"/>
      <c r="J16" s="138"/>
      <c r="K16" s="278"/>
      <c r="L16" s="138"/>
      <c r="M16" s="278"/>
      <c r="N16" s="208"/>
      <c r="O16" s="278"/>
      <c r="P16" s="279"/>
      <c r="Q16" s="278"/>
      <c r="R16" s="294" t="str">
        <f t="shared" si="0"/>
        <v xml:space="preserve"> </v>
      </c>
      <c r="S16" s="99"/>
      <c r="T16" s="286"/>
      <c r="U16" s="286"/>
      <c r="V16" s="286"/>
      <c r="W16" s="286"/>
      <c r="X16" s="286"/>
      <c r="Y16" s="286"/>
      <c r="Z16" s="286"/>
      <c r="AA16" s="286"/>
      <c r="AB16" s="286"/>
      <c r="AC16" s="286"/>
      <c r="AD16" s="286"/>
      <c r="AE16" s="286"/>
      <c r="AF16" s="286"/>
      <c r="AG16" s="286"/>
      <c r="AH16" s="286"/>
      <c r="AI16" s="286"/>
      <c r="AJ16" s="286"/>
      <c r="AK16" s="286"/>
      <c r="AL16" s="286"/>
      <c r="AM16" s="286"/>
      <c r="AN16" s="286"/>
      <c r="AO16" s="286"/>
      <c r="AP16" s="286"/>
      <c r="AQ16" s="286"/>
      <c r="AR16" s="286"/>
      <c r="AS16" s="286"/>
      <c r="AT16" s="286"/>
      <c r="AU16" s="286"/>
      <c r="AV16" s="286"/>
      <c r="AW16" s="286"/>
      <c r="AX16" s="286"/>
      <c r="AY16" s="286"/>
      <c r="AZ16" s="286"/>
      <c r="BA16" s="286"/>
      <c r="BB16" s="286"/>
      <c r="BC16" s="286"/>
      <c r="BD16" s="286"/>
      <c r="BE16" s="286"/>
      <c r="BF16" s="286"/>
      <c r="BG16" s="286"/>
      <c r="BH16" s="286"/>
      <c r="BI16" s="286"/>
      <c r="BJ16" s="286"/>
      <c r="BK16" s="286"/>
      <c r="BL16" s="286"/>
      <c r="BM16" s="286"/>
      <c r="BN16" s="286"/>
      <c r="BO16" s="286"/>
      <c r="BP16" s="286"/>
      <c r="BQ16" s="286"/>
    </row>
    <row r="17" spans="1:69" ht="4.95" customHeight="1" x14ac:dyDescent="0.35">
      <c r="A17" s="287"/>
      <c r="B17" s="104"/>
      <c r="C17" s="281"/>
      <c r="D17" s="281"/>
      <c r="E17" s="280"/>
      <c r="F17" s="108"/>
      <c r="G17" s="107"/>
      <c r="H17" s="109"/>
      <c r="I17" s="107"/>
      <c r="J17" s="107"/>
      <c r="K17" s="269"/>
      <c r="L17" s="107"/>
      <c r="M17" s="107"/>
      <c r="N17" s="107"/>
      <c r="O17" s="279"/>
      <c r="P17" s="279"/>
      <c r="Q17" s="279"/>
      <c r="R17" s="294"/>
      <c r="S17" s="99"/>
      <c r="T17" s="286"/>
      <c r="U17" s="286"/>
      <c r="V17" s="286"/>
      <c r="W17" s="286"/>
      <c r="X17" s="286"/>
      <c r="Y17" s="286"/>
      <c r="Z17" s="286"/>
      <c r="AA17" s="286"/>
      <c r="AB17" s="286"/>
      <c r="AC17" s="286"/>
      <c r="AD17" s="286"/>
      <c r="AE17" s="286"/>
      <c r="AF17" s="286"/>
      <c r="AG17" s="286"/>
      <c r="AH17" s="286"/>
      <c r="AI17" s="286"/>
      <c r="AJ17" s="286"/>
      <c r="AK17" s="286"/>
      <c r="AL17" s="286"/>
      <c r="AM17" s="286"/>
      <c r="AN17" s="286"/>
      <c r="AO17" s="286"/>
      <c r="AP17" s="286"/>
      <c r="AQ17" s="286"/>
      <c r="AR17" s="286"/>
      <c r="AS17" s="286"/>
      <c r="AT17" s="286"/>
      <c r="AU17" s="286"/>
      <c r="AV17" s="286"/>
      <c r="AW17" s="286"/>
      <c r="AX17" s="286"/>
      <c r="AY17" s="286"/>
      <c r="AZ17" s="286"/>
      <c r="BA17" s="286"/>
      <c r="BB17" s="286"/>
      <c r="BC17" s="286"/>
      <c r="BD17" s="286"/>
      <c r="BE17" s="286"/>
      <c r="BF17" s="286"/>
      <c r="BG17" s="286"/>
      <c r="BH17" s="286"/>
      <c r="BI17" s="286"/>
      <c r="BJ17" s="286"/>
      <c r="BK17" s="286"/>
      <c r="BL17" s="286"/>
      <c r="BM17" s="286"/>
      <c r="BN17" s="286"/>
      <c r="BO17" s="286"/>
      <c r="BP17" s="286"/>
      <c r="BQ17" s="286"/>
    </row>
    <row r="18" spans="1:69" ht="18" x14ac:dyDescent="0.35">
      <c r="A18" s="287"/>
      <c r="B18" s="104" t="str">
        <f>IF($C$9=llistes!$D$42,"Equipament 04","Periode 04")</f>
        <v>Equipament 04</v>
      </c>
      <c r="C18" s="274"/>
      <c r="D18" s="275"/>
      <c r="E18" s="276"/>
      <c r="F18" s="108"/>
      <c r="G18" s="129"/>
      <c r="H18" s="105"/>
      <c r="I18" s="110"/>
      <c r="J18" s="138"/>
      <c r="K18" s="278"/>
      <c r="L18" s="138"/>
      <c r="M18" s="278"/>
      <c r="N18" s="208"/>
      <c r="O18" s="278"/>
      <c r="P18" s="279"/>
      <c r="Q18" s="278"/>
      <c r="R18" s="294" t="str">
        <f t="shared" si="0"/>
        <v xml:space="preserve"> </v>
      </c>
      <c r="S18" s="99"/>
      <c r="T18" s="286"/>
      <c r="U18" s="286"/>
      <c r="V18" s="286"/>
      <c r="W18" s="286"/>
      <c r="X18" s="286"/>
      <c r="Y18" s="286"/>
      <c r="Z18" s="286"/>
      <c r="AA18" s="286"/>
      <c r="AB18" s="286"/>
      <c r="AC18" s="286"/>
      <c r="AD18" s="286"/>
      <c r="AE18" s="286"/>
      <c r="AF18" s="286"/>
      <c r="AG18" s="286"/>
      <c r="AH18" s="286"/>
      <c r="AI18" s="286"/>
      <c r="AJ18" s="286"/>
      <c r="AK18" s="286"/>
      <c r="AL18" s="286"/>
      <c r="AM18" s="286"/>
      <c r="AN18" s="286"/>
      <c r="AO18" s="286"/>
      <c r="AP18" s="286"/>
      <c r="AQ18" s="286"/>
      <c r="AR18" s="286"/>
      <c r="AS18" s="286"/>
      <c r="AT18" s="286"/>
      <c r="AU18" s="286"/>
      <c r="AV18" s="286"/>
      <c r="AW18" s="286"/>
      <c r="AX18" s="286"/>
      <c r="AY18" s="286"/>
      <c r="AZ18" s="286"/>
      <c r="BA18" s="286"/>
      <c r="BB18" s="286"/>
      <c r="BC18" s="286"/>
      <c r="BD18" s="286"/>
      <c r="BE18" s="286"/>
      <c r="BF18" s="286"/>
      <c r="BG18" s="286"/>
      <c r="BH18" s="286"/>
      <c r="BI18" s="286"/>
      <c r="BJ18" s="286"/>
      <c r="BK18" s="286"/>
      <c r="BL18" s="286"/>
      <c r="BM18" s="286"/>
      <c r="BN18" s="286"/>
      <c r="BO18" s="286"/>
      <c r="BP18" s="286"/>
      <c r="BQ18" s="286"/>
    </row>
    <row r="19" spans="1:69" ht="4.95" customHeight="1" x14ac:dyDescent="0.35">
      <c r="A19" s="287"/>
      <c r="B19" s="104"/>
      <c r="C19" s="281"/>
      <c r="D19" s="281"/>
      <c r="E19" s="280"/>
      <c r="F19" s="108"/>
      <c r="G19" s="107"/>
      <c r="H19" s="111"/>
      <c r="I19" s="107"/>
      <c r="J19" s="107"/>
      <c r="K19" s="269"/>
      <c r="L19" s="107"/>
      <c r="M19" s="107"/>
      <c r="N19" s="107"/>
      <c r="O19" s="279"/>
      <c r="P19" s="279"/>
      <c r="Q19" s="279"/>
      <c r="R19" s="294"/>
      <c r="S19" s="99"/>
      <c r="T19" s="286"/>
      <c r="U19" s="286"/>
      <c r="V19" s="286"/>
      <c r="W19" s="286"/>
      <c r="X19" s="286"/>
      <c r="Y19" s="286"/>
      <c r="Z19" s="286"/>
      <c r="AA19" s="286"/>
      <c r="AB19" s="286"/>
      <c r="AC19" s="286"/>
      <c r="AD19" s="286"/>
      <c r="AE19" s="286"/>
      <c r="AF19" s="286"/>
      <c r="AG19" s="286"/>
      <c r="AH19" s="286"/>
      <c r="AI19" s="286"/>
      <c r="AJ19" s="286"/>
      <c r="AK19" s="286"/>
      <c r="AL19" s="286"/>
      <c r="AM19" s="286"/>
      <c r="AN19" s="286"/>
      <c r="AO19" s="286"/>
      <c r="AP19" s="286"/>
      <c r="AQ19" s="286"/>
      <c r="AR19" s="286"/>
      <c r="AS19" s="286"/>
      <c r="AT19" s="286"/>
      <c r="AU19" s="286"/>
      <c r="AV19" s="286"/>
      <c r="AW19" s="286"/>
      <c r="AX19" s="286"/>
      <c r="AY19" s="286"/>
      <c r="AZ19" s="286"/>
      <c r="BA19" s="286"/>
      <c r="BB19" s="286"/>
      <c r="BC19" s="286"/>
      <c r="BD19" s="286"/>
      <c r="BE19" s="286"/>
      <c r="BF19" s="286"/>
      <c r="BG19" s="286"/>
      <c r="BH19" s="286"/>
      <c r="BI19" s="286"/>
      <c r="BJ19" s="286"/>
      <c r="BK19" s="286"/>
      <c r="BL19" s="286"/>
      <c r="BM19" s="286"/>
      <c r="BN19" s="286"/>
      <c r="BO19" s="286"/>
      <c r="BP19" s="286"/>
      <c r="BQ19" s="286"/>
    </row>
    <row r="20" spans="1:69" ht="18" x14ac:dyDescent="0.35">
      <c r="A20" s="287"/>
      <c r="B20" s="104" t="str">
        <f>IF($C$9=llistes!$D$42,"Equipament 05","Periode 05")</f>
        <v>Equipament 05</v>
      </c>
      <c r="C20" s="274"/>
      <c r="D20" s="275"/>
      <c r="E20" s="276"/>
      <c r="F20" s="108"/>
      <c r="G20" s="129"/>
      <c r="H20" s="111"/>
      <c r="I20" s="110"/>
      <c r="J20" s="138"/>
      <c r="K20" s="278"/>
      <c r="L20" s="138"/>
      <c r="M20" s="278"/>
      <c r="N20" s="208"/>
      <c r="O20" s="278"/>
      <c r="P20" s="279"/>
      <c r="Q20" s="278"/>
      <c r="R20" s="294" t="str">
        <f t="shared" si="0"/>
        <v xml:space="preserve"> </v>
      </c>
      <c r="S20" s="99"/>
      <c r="T20" s="286"/>
      <c r="U20" s="286"/>
      <c r="V20" s="286"/>
      <c r="W20" s="286"/>
      <c r="X20" s="286"/>
      <c r="Y20" s="286"/>
      <c r="Z20" s="286"/>
      <c r="AA20" s="286"/>
      <c r="AB20" s="286"/>
      <c r="AC20" s="286"/>
      <c r="AD20" s="286"/>
      <c r="AE20" s="286"/>
      <c r="AF20" s="286"/>
      <c r="AG20" s="286"/>
      <c r="AH20" s="286"/>
      <c r="AI20" s="286"/>
      <c r="AJ20" s="286"/>
      <c r="AK20" s="286"/>
      <c r="AL20" s="286"/>
      <c r="AM20" s="286"/>
      <c r="AN20" s="286"/>
      <c r="AO20" s="286"/>
      <c r="AP20" s="286"/>
      <c r="AQ20" s="286"/>
      <c r="AR20" s="286"/>
      <c r="AS20" s="286"/>
      <c r="AT20" s="286"/>
      <c r="AU20" s="286"/>
      <c r="AV20" s="286"/>
      <c r="AW20" s="286"/>
      <c r="AX20" s="286"/>
      <c r="AY20" s="286"/>
      <c r="AZ20" s="286"/>
      <c r="BA20" s="286"/>
      <c r="BB20" s="286"/>
      <c r="BC20" s="286"/>
      <c r="BD20" s="286"/>
      <c r="BE20" s="286"/>
      <c r="BF20" s="286"/>
      <c r="BG20" s="286"/>
      <c r="BH20" s="286"/>
      <c r="BI20" s="286"/>
      <c r="BJ20" s="286"/>
      <c r="BK20" s="286"/>
      <c r="BL20" s="286"/>
      <c r="BM20" s="286"/>
      <c r="BN20" s="286"/>
      <c r="BO20" s="286"/>
      <c r="BP20" s="286"/>
      <c r="BQ20" s="286"/>
    </row>
    <row r="21" spans="1:69" ht="4.95" customHeight="1" x14ac:dyDescent="0.35">
      <c r="A21" s="287"/>
      <c r="B21" s="104"/>
      <c r="C21" s="277"/>
      <c r="D21" s="277"/>
      <c r="E21" s="282"/>
      <c r="F21" s="112"/>
      <c r="G21" s="112"/>
      <c r="H21" s="112"/>
      <c r="I21" s="112"/>
      <c r="J21" s="112"/>
      <c r="K21" s="269"/>
      <c r="L21" s="107"/>
      <c r="M21" s="107"/>
      <c r="N21" s="112"/>
      <c r="O21" s="279"/>
      <c r="P21" s="279"/>
      <c r="Q21" s="279"/>
      <c r="R21" s="294"/>
      <c r="S21" s="99"/>
      <c r="T21" s="286"/>
      <c r="U21" s="286"/>
      <c r="V21" s="286"/>
      <c r="W21" s="286"/>
      <c r="X21" s="286"/>
      <c r="Y21" s="286"/>
      <c r="Z21" s="286"/>
      <c r="AA21" s="286"/>
      <c r="AB21" s="286"/>
      <c r="AC21" s="286"/>
      <c r="AD21" s="286"/>
      <c r="AE21" s="286"/>
      <c r="AF21" s="286"/>
      <c r="AG21" s="286"/>
      <c r="AH21" s="286"/>
      <c r="AI21" s="286"/>
      <c r="AJ21" s="286"/>
      <c r="AK21" s="286"/>
      <c r="AL21" s="286"/>
      <c r="AM21" s="286"/>
      <c r="AN21" s="286"/>
      <c r="AO21" s="286"/>
      <c r="AP21" s="286"/>
      <c r="AQ21" s="286"/>
      <c r="AR21" s="286"/>
      <c r="AS21" s="286"/>
      <c r="AT21" s="286"/>
      <c r="AU21" s="286"/>
      <c r="AV21" s="286"/>
      <c r="AW21" s="286"/>
      <c r="AX21" s="286"/>
      <c r="AY21" s="286"/>
      <c r="AZ21" s="286"/>
      <c r="BA21" s="286"/>
      <c r="BB21" s="286"/>
      <c r="BC21" s="286"/>
      <c r="BD21" s="286"/>
      <c r="BE21" s="286"/>
      <c r="BF21" s="286"/>
      <c r="BG21" s="286"/>
      <c r="BH21" s="286"/>
      <c r="BI21" s="286"/>
      <c r="BJ21" s="286"/>
      <c r="BK21" s="286"/>
      <c r="BL21" s="286"/>
      <c r="BM21" s="286"/>
      <c r="BN21" s="286"/>
      <c r="BO21" s="286"/>
      <c r="BP21" s="286"/>
      <c r="BQ21" s="286"/>
    </row>
    <row r="22" spans="1:69" ht="18" x14ac:dyDescent="0.35">
      <c r="A22" s="287"/>
      <c r="B22" s="104" t="str">
        <f>IF($C$9=llistes!$D$42,"Equipament 06","Periode 06")</f>
        <v>Equipament 06</v>
      </c>
      <c r="C22" s="274"/>
      <c r="D22" s="275"/>
      <c r="E22" s="276"/>
      <c r="F22" s="108"/>
      <c r="G22" s="129"/>
      <c r="H22" s="112"/>
      <c r="I22" s="110"/>
      <c r="J22" s="138"/>
      <c r="K22" s="278"/>
      <c r="L22" s="138"/>
      <c r="M22" s="278"/>
      <c r="N22" s="208"/>
      <c r="O22" s="278"/>
      <c r="P22" s="279"/>
      <c r="Q22" s="278"/>
      <c r="R22" s="294" t="str">
        <f t="shared" si="0"/>
        <v xml:space="preserve"> </v>
      </c>
      <c r="S22" s="99"/>
      <c r="T22" s="286"/>
      <c r="U22" s="286"/>
      <c r="V22" s="286"/>
      <c r="W22" s="286"/>
      <c r="X22" s="286"/>
      <c r="Y22" s="286"/>
      <c r="Z22" s="286"/>
      <c r="AA22" s="286"/>
      <c r="AB22" s="286"/>
      <c r="AC22" s="286"/>
      <c r="AD22" s="286"/>
      <c r="AE22" s="286"/>
      <c r="AF22" s="286"/>
      <c r="AG22" s="286"/>
      <c r="AH22" s="286"/>
      <c r="AI22" s="286"/>
      <c r="AJ22" s="286"/>
      <c r="AK22" s="286"/>
      <c r="AL22" s="286"/>
      <c r="AM22" s="286"/>
      <c r="AN22" s="286"/>
      <c r="AO22" s="286"/>
      <c r="AP22" s="286"/>
      <c r="AQ22" s="286"/>
      <c r="AR22" s="286"/>
      <c r="AS22" s="286"/>
      <c r="AT22" s="286"/>
      <c r="AU22" s="286"/>
      <c r="AV22" s="286"/>
      <c r="AW22" s="286"/>
      <c r="AX22" s="286"/>
      <c r="AY22" s="286"/>
      <c r="AZ22" s="286"/>
      <c r="BA22" s="286"/>
      <c r="BB22" s="286"/>
      <c r="BC22" s="286"/>
      <c r="BD22" s="286"/>
      <c r="BE22" s="286"/>
      <c r="BF22" s="286"/>
      <c r="BG22" s="286"/>
      <c r="BH22" s="286"/>
      <c r="BI22" s="286"/>
      <c r="BJ22" s="286"/>
      <c r="BK22" s="286"/>
      <c r="BL22" s="286"/>
      <c r="BM22" s="286"/>
      <c r="BN22" s="286"/>
      <c r="BO22" s="286"/>
      <c r="BP22" s="286"/>
      <c r="BQ22" s="286"/>
    </row>
    <row r="23" spans="1:69" ht="4.95" customHeight="1" x14ac:dyDescent="0.35">
      <c r="A23" s="287"/>
      <c r="B23" s="104"/>
      <c r="C23" s="277"/>
      <c r="D23" s="277"/>
      <c r="E23" s="282"/>
      <c r="F23" s="112"/>
      <c r="G23" s="112"/>
      <c r="H23" s="112"/>
      <c r="I23" s="112"/>
      <c r="J23" s="112"/>
      <c r="K23" s="269"/>
      <c r="L23" s="107"/>
      <c r="M23" s="107"/>
      <c r="N23" s="112"/>
      <c r="O23" s="279"/>
      <c r="P23" s="279"/>
      <c r="Q23" s="279"/>
      <c r="R23" s="294"/>
      <c r="S23" s="99"/>
      <c r="T23" s="286"/>
      <c r="U23" s="286"/>
      <c r="V23" s="286"/>
      <c r="W23" s="286"/>
      <c r="X23" s="286"/>
      <c r="Y23" s="286"/>
      <c r="Z23" s="286"/>
      <c r="AA23" s="286"/>
      <c r="AB23" s="286"/>
      <c r="AC23" s="286"/>
      <c r="AD23" s="286"/>
      <c r="AE23" s="286"/>
      <c r="AF23" s="286"/>
      <c r="AG23" s="286"/>
      <c r="AH23" s="286"/>
      <c r="AI23" s="286"/>
      <c r="AJ23" s="286"/>
      <c r="AK23" s="286"/>
      <c r="AL23" s="286"/>
      <c r="AM23" s="286"/>
      <c r="AN23" s="286"/>
      <c r="AO23" s="286"/>
      <c r="AP23" s="286"/>
      <c r="AQ23" s="286"/>
      <c r="AR23" s="286"/>
      <c r="AS23" s="286"/>
      <c r="AT23" s="286"/>
      <c r="AU23" s="286"/>
      <c r="AV23" s="286"/>
      <c r="AW23" s="286"/>
      <c r="AX23" s="286"/>
      <c r="AY23" s="286"/>
      <c r="AZ23" s="286"/>
      <c r="BA23" s="286"/>
      <c r="BB23" s="286"/>
      <c r="BC23" s="286"/>
      <c r="BD23" s="286"/>
      <c r="BE23" s="286"/>
      <c r="BF23" s="286"/>
      <c r="BG23" s="286"/>
      <c r="BH23" s="286"/>
      <c r="BI23" s="286"/>
      <c r="BJ23" s="286"/>
      <c r="BK23" s="286"/>
      <c r="BL23" s="286"/>
      <c r="BM23" s="286"/>
      <c r="BN23" s="286"/>
      <c r="BO23" s="286"/>
      <c r="BP23" s="286"/>
      <c r="BQ23" s="286"/>
    </row>
    <row r="24" spans="1:69" ht="18" x14ac:dyDescent="0.35">
      <c r="A24" s="287"/>
      <c r="B24" s="104" t="str">
        <f>IF($C$9=llistes!$D$42,"Equipament 07","Periode 07")</f>
        <v>Equipament 07</v>
      </c>
      <c r="C24" s="274"/>
      <c r="D24" s="275"/>
      <c r="E24" s="276"/>
      <c r="F24" s="108"/>
      <c r="G24" s="129"/>
      <c r="H24" s="112"/>
      <c r="I24" s="110"/>
      <c r="J24" s="138"/>
      <c r="K24" s="278"/>
      <c r="L24" s="138"/>
      <c r="M24" s="278"/>
      <c r="N24" s="208"/>
      <c r="O24" s="278"/>
      <c r="P24" s="279"/>
      <c r="Q24" s="278"/>
      <c r="R24" s="294" t="str">
        <f t="shared" si="0"/>
        <v xml:space="preserve"> </v>
      </c>
      <c r="S24" s="99"/>
      <c r="T24" s="286"/>
      <c r="U24" s="286"/>
      <c r="V24" s="286"/>
      <c r="W24" s="286"/>
      <c r="X24" s="286"/>
      <c r="Y24" s="286"/>
      <c r="Z24" s="286"/>
      <c r="AA24" s="286"/>
      <c r="AB24" s="286"/>
      <c r="AC24" s="286"/>
      <c r="AD24" s="286"/>
      <c r="AE24" s="286"/>
      <c r="AF24" s="286"/>
      <c r="AG24" s="286"/>
      <c r="AH24" s="286"/>
      <c r="AI24" s="286"/>
      <c r="AJ24" s="286"/>
      <c r="AK24" s="286"/>
      <c r="AL24" s="286"/>
      <c r="AM24" s="286"/>
      <c r="AN24" s="286"/>
      <c r="AO24" s="286"/>
      <c r="AP24" s="286"/>
      <c r="AQ24" s="286"/>
      <c r="AR24" s="286"/>
      <c r="AS24" s="286"/>
      <c r="AT24" s="286"/>
      <c r="AU24" s="286"/>
      <c r="AV24" s="286"/>
      <c r="AW24" s="286"/>
      <c r="AX24" s="286"/>
      <c r="AY24" s="286"/>
      <c r="AZ24" s="286"/>
      <c r="BA24" s="286"/>
      <c r="BB24" s="286"/>
      <c r="BC24" s="286"/>
      <c r="BD24" s="286"/>
      <c r="BE24" s="286"/>
      <c r="BF24" s="286"/>
      <c r="BG24" s="286"/>
      <c r="BH24" s="286"/>
      <c r="BI24" s="286"/>
      <c r="BJ24" s="286"/>
      <c r="BK24" s="286"/>
      <c r="BL24" s="286"/>
      <c r="BM24" s="286"/>
      <c r="BN24" s="286"/>
      <c r="BO24" s="286"/>
      <c r="BP24" s="286"/>
      <c r="BQ24" s="286"/>
    </row>
    <row r="25" spans="1:69" ht="4.95" customHeight="1" x14ac:dyDescent="0.35">
      <c r="A25" s="287"/>
      <c r="B25" s="104"/>
      <c r="C25" s="295"/>
      <c r="D25" s="295"/>
      <c r="E25" s="295"/>
      <c r="F25" s="296"/>
      <c r="G25" s="296"/>
      <c r="H25" s="296"/>
      <c r="I25" s="296"/>
      <c r="J25" s="296"/>
      <c r="K25" s="269"/>
      <c r="L25" s="107"/>
      <c r="M25" s="107"/>
      <c r="N25" s="296"/>
      <c r="O25" s="279"/>
      <c r="P25" s="279"/>
      <c r="Q25" s="279"/>
      <c r="R25" s="294"/>
      <c r="S25" s="99"/>
      <c r="T25" s="286"/>
      <c r="U25" s="286"/>
      <c r="V25" s="286"/>
      <c r="W25" s="286"/>
      <c r="X25" s="286"/>
      <c r="Y25" s="286"/>
      <c r="Z25" s="286"/>
      <c r="AA25" s="286"/>
      <c r="AB25" s="286"/>
      <c r="AC25" s="286"/>
      <c r="AD25" s="286"/>
      <c r="AE25" s="286"/>
      <c r="AF25" s="286"/>
      <c r="AG25" s="286"/>
      <c r="AH25" s="286"/>
      <c r="AI25" s="286"/>
      <c r="AJ25" s="286"/>
      <c r="AK25" s="286"/>
      <c r="AL25" s="286"/>
      <c r="AM25" s="286"/>
      <c r="AN25" s="286"/>
      <c r="AO25" s="286"/>
      <c r="AP25" s="286"/>
      <c r="AQ25" s="286"/>
      <c r="AR25" s="286"/>
      <c r="AS25" s="286"/>
      <c r="AT25" s="286"/>
      <c r="AU25" s="286"/>
      <c r="AV25" s="286"/>
      <c r="AW25" s="286"/>
      <c r="AX25" s="286"/>
      <c r="AY25" s="286"/>
      <c r="AZ25" s="286"/>
      <c r="BA25" s="286"/>
      <c r="BB25" s="286"/>
      <c r="BC25" s="286"/>
      <c r="BD25" s="286"/>
      <c r="BE25" s="286"/>
      <c r="BF25" s="286"/>
      <c r="BG25" s="286"/>
      <c r="BH25" s="286"/>
      <c r="BI25" s="286"/>
      <c r="BJ25" s="286"/>
      <c r="BK25" s="286"/>
      <c r="BL25" s="286"/>
      <c r="BM25" s="286"/>
      <c r="BN25" s="286"/>
      <c r="BO25" s="286"/>
      <c r="BP25" s="286"/>
      <c r="BQ25" s="286"/>
    </row>
    <row r="26" spans="1:69" ht="18" x14ac:dyDescent="0.35">
      <c r="A26" s="287"/>
      <c r="B26" s="104" t="str">
        <f>IF($C$9=llistes!$D$42,"Equipament 08","Periode 08")</f>
        <v>Equipament 08</v>
      </c>
      <c r="C26" s="274"/>
      <c r="D26" s="275"/>
      <c r="E26" s="276"/>
      <c r="F26" s="108"/>
      <c r="G26" s="129"/>
      <c r="H26" s="112"/>
      <c r="I26" s="110"/>
      <c r="J26" s="138"/>
      <c r="K26" s="278"/>
      <c r="L26" s="138"/>
      <c r="M26" s="278"/>
      <c r="N26" s="208"/>
      <c r="O26" s="278"/>
      <c r="P26" s="279"/>
      <c r="Q26" s="278"/>
      <c r="R26" s="294" t="str">
        <f t="shared" si="0"/>
        <v xml:space="preserve"> </v>
      </c>
      <c r="S26" s="99"/>
      <c r="T26" s="286"/>
      <c r="U26" s="286"/>
      <c r="V26" s="286"/>
      <c r="W26" s="286"/>
      <c r="X26" s="286"/>
      <c r="Y26" s="286"/>
      <c r="Z26" s="286"/>
      <c r="AA26" s="286"/>
      <c r="AB26" s="286"/>
      <c r="AC26" s="286"/>
      <c r="AD26" s="286"/>
      <c r="AE26" s="286"/>
      <c r="AF26" s="286"/>
      <c r="AG26" s="286"/>
      <c r="AH26" s="286"/>
      <c r="AI26" s="286"/>
      <c r="AJ26" s="286"/>
      <c r="AK26" s="286"/>
      <c r="AL26" s="286"/>
      <c r="AM26" s="286"/>
      <c r="AN26" s="286"/>
      <c r="AO26" s="286"/>
      <c r="AP26" s="286"/>
      <c r="AQ26" s="286"/>
      <c r="AR26" s="286"/>
      <c r="AS26" s="286"/>
      <c r="AT26" s="286"/>
      <c r="AU26" s="286"/>
      <c r="AV26" s="286"/>
      <c r="AW26" s="286"/>
      <c r="AX26" s="286"/>
      <c r="AY26" s="286"/>
      <c r="AZ26" s="286"/>
      <c r="BA26" s="286"/>
      <c r="BB26" s="286"/>
      <c r="BC26" s="286"/>
      <c r="BD26" s="286"/>
      <c r="BE26" s="286"/>
      <c r="BF26" s="286"/>
      <c r="BG26" s="286"/>
      <c r="BH26" s="286"/>
      <c r="BI26" s="286"/>
      <c r="BJ26" s="286"/>
      <c r="BK26" s="286"/>
      <c r="BL26" s="286"/>
      <c r="BM26" s="286"/>
      <c r="BN26" s="286"/>
      <c r="BO26" s="286"/>
      <c r="BP26" s="286"/>
      <c r="BQ26" s="286"/>
    </row>
    <row r="27" spans="1:69" ht="4.95" customHeight="1" x14ac:dyDescent="0.35">
      <c r="A27" s="287"/>
      <c r="B27" s="104"/>
      <c r="C27" s="295"/>
      <c r="D27" s="295"/>
      <c r="E27" s="295"/>
      <c r="F27" s="296"/>
      <c r="G27" s="296"/>
      <c r="H27" s="296"/>
      <c r="I27" s="296"/>
      <c r="J27" s="296"/>
      <c r="K27" s="269"/>
      <c r="L27" s="107"/>
      <c r="M27" s="107"/>
      <c r="N27" s="296"/>
      <c r="O27" s="279"/>
      <c r="P27" s="279"/>
      <c r="Q27" s="279"/>
      <c r="R27" s="294"/>
      <c r="S27" s="99"/>
      <c r="T27" s="286"/>
      <c r="U27" s="286"/>
      <c r="V27" s="286"/>
      <c r="W27" s="286"/>
      <c r="X27" s="286"/>
      <c r="Y27" s="286"/>
      <c r="Z27" s="286"/>
      <c r="AA27" s="286"/>
      <c r="AB27" s="286"/>
      <c r="AC27" s="286"/>
      <c r="AD27" s="286"/>
      <c r="AE27" s="286"/>
      <c r="AF27" s="286"/>
      <c r="AG27" s="286"/>
      <c r="AH27" s="286"/>
      <c r="AI27" s="286"/>
      <c r="AJ27" s="286"/>
      <c r="AK27" s="286"/>
      <c r="AL27" s="286"/>
      <c r="AM27" s="286"/>
      <c r="AN27" s="286"/>
      <c r="AO27" s="286"/>
      <c r="AP27" s="286"/>
      <c r="AQ27" s="286"/>
      <c r="AR27" s="286"/>
      <c r="AS27" s="286"/>
      <c r="AT27" s="286"/>
      <c r="AU27" s="286"/>
      <c r="AV27" s="286"/>
      <c r="AW27" s="286"/>
      <c r="AX27" s="286"/>
      <c r="AY27" s="286"/>
      <c r="AZ27" s="286"/>
      <c r="BA27" s="286"/>
      <c r="BB27" s="286"/>
      <c r="BC27" s="286"/>
      <c r="BD27" s="286"/>
      <c r="BE27" s="286"/>
      <c r="BF27" s="286"/>
      <c r="BG27" s="286"/>
      <c r="BH27" s="286"/>
      <c r="BI27" s="286"/>
      <c r="BJ27" s="286"/>
      <c r="BK27" s="286"/>
      <c r="BL27" s="286"/>
      <c r="BM27" s="286"/>
      <c r="BN27" s="286"/>
      <c r="BO27" s="286"/>
      <c r="BP27" s="286"/>
      <c r="BQ27" s="286"/>
    </row>
    <row r="28" spans="1:69" ht="18" x14ac:dyDescent="0.35">
      <c r="A28" s="287"/>
      <c r="B28" s="104" t="str">
        <f>IF($C$9=llistes!$D$42,"Equipament 09","Periode 09")</f>
        <v>Equipament 09</v>
      </c>
      <c r="C28" s="274"/>
      <c r="D28" s="275"/>
      <c r="E28" s="276"/>
      <c r="F28" s="108"/>
      <c r="G28" s="129"/>
      <c r="H28" s="112"/>
      <c r="I28" s="110"/>
      <c r="J28" s="138"/>
      <c r="K28" s="278"/>
      <c r="L28" s="138"/>
      <c r="M28" s="278"/>
      <c r="N28" s="208"/>
      <c r="O28" s="278"/>
      <c r="P28" s="279"/>
      <c r="Q28" s="278"/>
      <c r="R28" s="294" t="str">
        <f t="shared" si="0"/>
        <v xml:space="preserve"> </v>
      </c>
      <c r="S28" s="99"/>
      <c r="T28" s="286"/>
      <c r="U28" s="286"/>
      <c r="V28" s="286"/>
      <c r="W28" s="286"/>
      <c r="X28" s="286"/>
      <c r="Y28" s="286"/>
      <c r="Z28" s="286"/>
      <c r="AA28" s="286"/>
      <c r="AB28" s="286"/>
      <c r="AC28" s="286"/>
      <c r="AD28" s="286"/>
      <c r="AE28" s="286"/>
      <c r="AF28" s="286"/>
      <c r="AG28" s="286"/>
      <c r="AH28" s="286"/>
      <c r="AI28" s="286"/>
      <c r="AJ28" s="286"/>
      <c r="AK28" s="286"/>
      <c r="AL28" s="286"/>
      <c r="AM28" s="286"/>
      <c r="AN28" s="286"/>
      <c r="AO28" s="286"/>
      <c r="AP28" s="286"/>
      <c r="AQ28" s="286"/>
      <c r="AR28" s="286"/>
      <c r="AS28" s="286"/>
      <c r="AT28" s="286"/>
      <c r="AU28" s="286"/>
      <c r="AV28" s="286"/>
      <c r="AW28" s="286"/>
      <c r="AX28" s="286"/>
      <c r="AY28" s="286"/>
      <c r="AZ28" s="286"/>
      <c r="BA28" s="286"/>
      <c r="BB28" s="286"/>
      <c r="BC28" s="286"/>
      <c r="BD28" s="286"/>
      <c r="BE28" s="286"/>
      <c r="BF28" s="286"/>
      <c r="BG28" s="286"/>
      <c r="BH28" s="286"/>
      <c r="BI28" s="286"/>
      <c r="BJ28" s="286"/>
      <c r="BK28" s="286"/>
      <c r="BL28" s="286"/>
      <c r="BM28" s="286"/>
      <c r="BN28" s="286"/>
      <c r="BO28" s="286"/>
      <c r="BP28" s="286"/>
      <c r="BQ28" s="286"/>
    </row>
    <row r="29" spans="1:69" ht="4.95" customHeight="1" x14ac:dyDescent="0.35">
      <c r="A29" s="287"/>
      <c r="B29" s="104"/>
      <c r="C29" s="295"/>
      <c r="D29" s="295"/>
      <c r="E29" s="295"/>
      <c r="F29" s="296"/>
      <c r="G29" s="296"/>
      <c r="H29" s="296"/>
      <c r="I29" s="296"/>
      <c r="J29" s="296"/>
      <c r="K29" s="269"/>
      <c r="L29" s="107"/>
      <c r="M29" s="107"/>
      <c r="N29" s="296"/>
      <c r="O29" s="279"/>
      <c r="P29" s="279"/>
      <c r="Q29" s="279"/>
      <c r="R29" s="294"/>
      <c r="S29" s="99"/>
      <c r="T29" s="286"/>
      <c r="U29" s="286"/>
      <c r="V29" s="286"/>
      <c r="W29" s="286"/>
      <c r="X29" s="286"/>
      <c r="Y29" s="286"/>
      <c r="Z29" s="286"/>
      <c r="AA29" s="286"/>
      <c r="AB29" s="286"/>
      <c r="AC29" s="286"/>
      <c r="AD29" s="286"/>
      <c r="AE29" s="286"/>
      <c r="AF29" s="286"/>
      <c r="AG29" s="286"/>
      <c r="AH29" s="286"/>
      <c r="AI29" s="286"/>
      <c r="AJ29" s="286"/>
      <c r="AK29" s="286"/>
      <c r="AL29" s="286"/>
      <c r="AM29" s="286"/>
      <c r="AN29" s="286"/>
      <c r="AO29" s="286"/>
      <c r="AP29" s="286"/>
      <c r="AQ29" s="286"/>
      <c r="AR29" s="286"/>
      <c r="AS29" s="286"/>
      <c r="AT29" s="286"/>
      <c r="AU29" s="286"/>
      <c r="AV29" s="286"/>
      <c r="AW29" s="286"/>
      <c r="AX29" s="286"/>
      <c r="AY29" s="286"/>
      <c r="AZ29" s="286"/>
      <c r="BA29" s="286"/>
      <c r="BB29" s="286"/>
      <c r="BC29" s="286"/>
      <c r="BD29" s="286"/>
      <c r="BE29" s="286"/>
      <c r="BF29" s="286"/>
      <c r="BG29" s="286"/>
      <c r="BH29" s="286"/>
      <c r="BI29" s="286"/>
      <c r="BJ29" s="286"/>
      <c r="BK29" s="286"/>
      <c r="BL29" s="286"/>
      <c r="BM29" s="286"/>
      <c r="BN29" s="286"/>
      <c r="BO29" s="286"/>
      <c r="BP29" s="286"/>
      <c r="BQ29" s="286"/>
    </row>
    <row r="30" spans="1:69" ht="18" x14ac:dyDescent="0.35">
      <c r="A30" s="287"/>
      <c r="B30" s="104" t="str">
        <f>IF($C$9=llistes!$D$42,"Equipament 10","Periode 10")</f>
        <v>Equipament 10</v>
      </c>
      <c r="C30" s="274"/>
      <c r="D30" s="275"/>
      <c r="E30" s="276"/>
      <c r="F30" s="108"/>
      <c r="G30" s="129"/>
      <c r="H30" s="112">
        <v>365</v>
      </c>
      <c r="I30" s="110"/>
      <c r="J30" s="138"/>
      <c r="K30" s="278"/>
      <c r="L30" s="138"/>
      <c r="M30" s="278"/>
      <c r="N30" s="208"/>
      <c r="O30" s="278"/>
      <c r="P30" s="279"/>
      <c r="Q30" s="278"/>
      <c r="R30" s="294" t="str">
        <f t="shared" si="0"/>
        <v xml:space="preserve"> </v>
      </c>
      <c r="S30" s="99"/>
      <c r="T30" s="286"/>
      <c r="U30" s="286"/>
      <c r="V30" s="286"/>
      <c r="W30" s="286"/>
      <c r="X30" s="286"/>
      <c r="Y30" s="286"/>
      <c r="Z30" s="286"/>
      <c r="AA30" s="286"/>
      <c r="AB30" s="286"/>
      <c r="AC30" s="286"/>
      <c r="AD30" s="286"/>
      <c r="AE30" s="286"/>
      <c r="AF30" s="286"/>
      <c r="AG30" s="286"/>
      <c r="AH30" s="286"/>
      <c r="AI30" s="286"/>
      <c r="AJ30" s="286"/>
      <c r="AK30" s="286"/>
      <c r="AL30" s="286"/>
      <c r="AM30" s="286"/>
      <c r="AN30" s="286"/>
      <c r="AO30" s="286"/>
      <c r="AP30" s="286"/>
      <c r="AQ30" s="286"/>
      <c r="AR30" s="286"/>
      <c r="AS30" s="286"/>
      <c r="AT30" s="286"/>
      <c r="AU30" s="286"/>
      <c r="AV30" s="286"/>
      <c r="AW30" s="286"/>
      <c r="AX30" s="286"/>
      <c r="AY30" s="286"/>
      <c r="AZ30" s="286"/>
      <c r="BA30" s="286"/>
      <c r="BB30" s="286"/>
      <c r="BC30" s="286"/>
      <c r="BD30" s="286"/>
      <c r="BE30" s="286"/>
      <c r="BF30" s="286"/>
      <c r="BG30" s="286"/>
      <c r="BH30" s="286"/>
      <c r="BI30" s="286"/>
      <c r="BJ30" s="286"/>
      <c r="BK30" s="286"/>
      <c r="BL30" s="286"/>
      <c r="BM30" s="286"/>
      <c r="BN30" s="286"/>
      <c r="BO30" s="286"/>
      <c r="BP30" s="286"/>
      <c r="BQ30" s="286"/>
    </row>
    <row r="31" spans="1:69" ht="4.95" customHeight="1" x14ac:dyDescent="0.35">
      <c r="A31" s="287"/>
      <c r="B31" s="104"/>
      <c r="C31" s="295"/>
      <c r="D31" s="295"/>
      <c r="E31" s="295"/>
      <c r="F31" s="296"/>
      <c r="G31" s="296"/>
      <c r="H31" s="296"/>
      <c r="I31" s="296"/>
      <c r="J31" s="296"/>
      <c r="K31" s="269"/>
      <c r="L31" s="107"/>
      <c r="M31" s="107"/>
      <c r="N31" s="296"/>
      <c r="O31" s="279"/>
      <c r="P31" s="279"/>
      <c r="Q31" s="279"/>
      <c r="R31" s="294"/>
      <c r="S31" s="99"/>
      <c r="T31" s="286"/>
      <c r="U31" s="286"/>
      <c r="V31" s="286"/>
      <c r="W31" s="286"/>
      <c r="X31" s="286"/>
      <c r="Y31" s="286"/>
      <c r="Z31" s="286"/>
      <c r="AA31" s="286"/>
      <c r="AB31" s="286"/>
      <c r="AC31" s="286"/>
      <c r="AD31" s="286"/>
      <c r="AE31" s="286"/>
      <c r="AF31" s="286"/>
      <c r="AG31" s="286"/>
      <c r="AH31" s="286"/>
      <c r="AI31" s="286"/>
      <c r="AJ31" s="286"/>
      <c r="AK31" s="286"/>
      <c r="AL31" s="286"/>
      <c r="AM31" s="286"/>
      <c r="AN31" s="286"/>
      <c r="AO31" s="286"/>
      <c r="AP31" s="286"/>
      <c r="AQ31" s="286"/>
      <c r="AR31" s="286"/>
      <c r="AS31" s="286"/>
      <c r="AT31" s="286"/>
      <c r="AU31" s="286"/>
      <c r="AV31" s="286"/>
      <c r="AW31" s="286"/>
      <c r="AX31" s="286"/>
      <c r="AY31" s="286"/>
      <c r="AZ31" s="286"/>
      <c r="BA31" s="286"/>
      <c r="BB31" s="286"/>
      <c r="BC31" s="286"/>
      <c r="BD31" s="286"/>
      <c r="BE31" s="286"/>
      <c r="BF31" s="286"/>
      <c r="BG31" s="286"/>
      <c r="BH31" s="286"/>
      <c r="BI31" s="286"/>
      <c r="BJ31" s="286"/>
      <c r="BK31" s="286"/>
      <c r="BL31" s="286"/>
      <c r="BM31" s="286"/>
      <c r="BN31" s="286"/>
      <c r="BO31" s="286"/>
      <c r="BP31" s="286"/>
      <c r="BQ31" s="286"/>
    </row>
    <row r="32" spans="1:69" ht="18" x14ac:dyDescent="0.35">
      <c r="A32" s="287"/>
      <c r="B32" s="104" t="str">
        <f>IF($C$9=llistes!$D$42,"Equipament 11","Periode 11")</f>
        <v>Equipament 11</v>
      </c>
      <c r="C32" s="274"/>
      <c r="D32" s="275"/>
      <c r="E32" s="276"/>
      <c r="F32" s="108"/>
      <c r="G32" s="129"/>
      <c r="H32" s="112"/>
      <c r="I32" s="110"/>
      <c r="J32" s="138"/>
      <c r="K32" s="278"/>
      <c r="L32" s="138"/>
      <c r="M32" s="278"/>
      <c r="N32" s="208"/>
      <c r="O32" s="278"/>
      <c r="P32" s="279"/>
      <c r="Q32" s="278"/>
      <c r="R32" s="294" t="str">
        <f t="shared" si="0"/>
        <v xml:space="preserve"> </v>
      </c>
      <c r="S32" s="99"/>
      <c r="T32" s="286"/>
      <c r="U32" s="286"/>
      <c r="V32" s="286"/>
      <c r="W32" s="286"/>
      <c r="X32" s="286"/>
      <c r="Y32" s="286"/>
      <c r="Z32" s="286"/>
      <c r="AA32" s="286"/>
      <c r="AB32" s="286"/>
      <c r="AC32" s="286"/>
      <c r="AD32" s="286"/>
      <c r="AE32" s="286"/>
      <c r="AF32" s="286"/>
      <c r="AG32" s="286"/>
      <c r="AH32" s="286"/>
      <c r="AI32" s="286"/>
      <c r="AJ32" s="286"/>
      <c r="AK32" s="286"/>
      <c r="AL32" s="286"/>
      <c r="AM32" s="286"/>
      <c r="AN32" s="286"/>
      <c r="AO32" s="286"/>
      <c r="AP32" s="286"/>
      <c r="AQ32" s="286"/>
      <c r="AR32" s="286"/>
      <c r="AS32" s="286"/>
      <c r="AT32" s="286"/>
      <c r="AU32" s="286"/>
      <c r="AV32" s="286"/>
      <c r="AW32" s="286"/>
      <c r="AX32" s="286"/>
      <c r="AY32" s="286"/>
      <c r="AZ32" s="286"/>
      <c r="BA32" s="286"/>
      <c r="BB32" s="286"/>
      <c r="BC32" s="286"/>
      <c r="BD32" s="286"/>
      <c r="BE32" s="286"/>
      <c r="BF32" s="286"/>
      <c r="BG32" s="286"/>
      <c r="BH32" s="286"/>
      <c r="BI32" s="286"/>
      <c r="BJ32" s="286"/>
      <c r="BK32" s="286"/>
      <c r="BL32" s="286"/>
      <c r="BM32" s="286"/>
      <c r="BN32" s="286"/>
      <c r="BO32" s="286"/>
      <c r="BP32" s="286"/>
      <c r="BQ32" s="286"/>
    </row>
    <row r="33" spans="1:69" ht="4.95" customHeight="1" x14ac:dyDescent="0.35">
      <c r="A33" s="287"/>
      <c r="B33" s="104"/>
      <c r="C33" s="295"/>
      <c r="D33" s="295"/>
      <c r="E33" s="295"/>
      <c r="F33" s="296"/>
      <c r="G33" s="296"/>
      <c r="H33" s="296"/>
      <c r="I33" s="296"/>
      <c r="J33" s="296"/>
      <c r="K33" s="269"/>
      <c r="L33" s="107"/>
      <c r="M33" s="107"/>
      <c r="N33" s="296"/>
      <c r="O33" s="279"/>
      <c r="P33" s="279"/>
      <c r="Q33" s="279"/>
      <c r="R33" s="294"/>
      <c r="S33" s="99"/>
      <c r="T33" s="286"/>
      <c r="U33" s="286"/>
      <c r="V33" s="286"/>
      <c r="W33" s="286"/>
      <c r="X33" s="286"/>
      <c r="Y33" s="286"/>
      <c r="Z33" s="286"/>
      <c r="AA33" s="286"/>
      <c r="AB33" s="286"/>
      <c r="AC33" s="286"/>
      <c r="AD33" s="286"/>
      <c r="AE33" s="286"/>
      <c r="AF33" s="286"/>
      <c r="AG33" s="286"/>
      <c r="AH33" s="286"/>
      <c r="AI33" s="286"/>
      <c r="AJ33" s="286"/>
      <c r="AK33" s="286"/>
      <c r="AL33" s="286"/>
      <c r="AM33" s="286"/>
      <c r="AN33" s="286"/>
      <c r="AO33" s="286"/>
      <c r="AP33" s="286"/>
      <c r="AQ33" s="286"/>
      <c r="AR33" s="286"/>
      <c r="AS33" s="286"/>
      <c r="AT33" s="286"/>
      <c r="AU33" s="286"/>
      <c r="AV33" s="286"/>
      <c r="AW33" s="286"/>
      <c r="AX33" s="286"/>
      <c r="AY33" s="286"/>
      <c r="AZ33" s="286"/>
      <c r="BA33" s="286"/>
      <c r="BB33" s="286"/>
      <c r="BC33" s="286"/>
      <c r="BD33" s="286"/>
      <c r="BE33" s="286"/>
      <c r="BF33" s="286"/>
      <c r="BG33" s="286"/>
      <c r="BH33" s="286"/>
      <c r="BI33" s="286"/>
      <c r="BJ33" s="286"/>
      <c r="BK33" s="286"/>
      <c r="BL33" s="286"/>
      <c r="BM33" s="286"/>
      <c r="BN33" s="286"/>
      <c r="BO33" s="286"/>
      <c r="BP33" s="286"/>
      <c r="BQ33" s="286"/>
    </row>
    <row r="34" spans="1:69" ht="18" x14ac:dyDescent="0.35">
      <c r="A34" s="287"/>
      <c r="B34" s="104" t="str">
        <f>IF($C$9=llistes!$D$42,"Equipament 12","Periode 12")</f>
        <v>Equipament 12</v>
      </c>
      <c r="C34" s="274"/>
      <c r="D34" s="275"/>
      <c r="E34" s="276"/>
      <c r="F34" s="108"/>
      <c r="G34" s="129"/>
      <c r="H34" s="112"/>
      <c r="I34" s="110"/>
      <c r="J34" s="138"/>
      <c r="K34" s="278"/>
      <c r="L34" s="138"/>
      <c r="M34" s="278"/>
      <c r="N34" s="208"/>
      <c r="O34" s="278"/>
      <c r="P34" s="279"/>
      <c r="Q34" s="278"/>
      <c r="R34" s="294" t="str">
        <f t="shared" si="0"/>
        <v xml:space="preserve"> </v>
      </c>
      <c r="S34" s="99"/>
      <c r="T34" s="286"/>
      <c r="U34" s="286"/>
      <c r="V34" s="286"/>
      <c r="W34" s="286"/>
      <c r="X34" s="286"/>
      <c r="Y34" s="286"/>
      <c r="Z34" s="286"/>
      <c r="AA34" s="286"/>
      <c r="AB34" s="286"/>
      <c r="AC34" s="286"/>
      <c r="AD34" s="286"/>
      <c r="AE34" s="286"/>
      <c r="AF34" s="286"/>
      <c r="AG34" s="286"/>
      <c r="AH34" s="286"/>
      <c r="AI34" s="286"/>
      <c r="AJ34" s="286"/>
      <c r="AK34" s="286"/>
      <c r="AL34" s="286"/>
      <c r="AM34" s="286"/>
      <c r="AN34" s="286"/>
      <c r="AO34" s="286"/>
      <c r="AP34" s="286"/>
      <c r="AQ34" s="286"/>
      <c r="AR34" s="286"/>
      <c r="AS34" s="286"/>
      <c r="AT34" s="286"/>
      <c r="AU34" s="286"/>
      <c r="AV34" s="286"/>
      <c r="AW34" s="286"/>
      <c r="AX34" s="286"/>
      <c r="AY34" s="286"/>
      <c r="AZ34" s="286"/>
      <c r="BA34" s="286"/>
      <c r="BB34" s="286"/>
      <c r="BC34" s="286"/>
      <c r="BD34" s="286"/>
      <c r="BE34" s="286"/>
      <c r="BF34" s="286"/>
      <c r="BG34" s="286"/>
      <c r="BH34" s="286"/>
      <c r="BI34" s="286"/>
      <c r="BJ34" s="286"/>
      <c r="BK34" s="286"/>
      <c r="BL34" s="286"/>
      <c r="BM34" s="286"/>
      <c r="BN34" s="286"/>
      <c r="BO34" s="286"/>
      <c r="BP34" s="286"/>
      <c r="BQ34" s="286"/>
    </row>
    <row r="35" spans="1:69" ht="4.95" customHeight="1" x14ac:dyDescent="0.35">
      <c r="A35" s="287"/>
      <c r="B35" s="104"/>
      <c r="C35" s="295"/>
      <c r="D35" s="295"/>
      <c r="E35" s="295"/>
      <c r="F35" s="296"/>
      <c r="G35" s="296"/>
      <c r="H35" s="296"/>
      <c r="I35" s="296"/>
      <c r="J35" s="296"/>
      <c r="K35" s="269"/>
      <c r="L35" s="107"/>
      <c r="M35" s="107"/>
      <c r="N35" s="296"/>
      <c r="O35" s="279"/>
      <c r="P35" s="279"/>
      <c r="Q35" s="279"/>
      <c r="R35" s="294"/>
      <c r="S35" s="99"/>
      <c r="T35" s="286"/>
      <c r="U35" s="286"/>
      <c r="V35" s="286"/>
      <c r="W35" s="286"/>
      <c r="X35" s="286"/>
      <c r="Y35" s="286"/>
      <c r="Z35" s="286"/>
      <c r="AA35" s="286"/>
      <c r="AB35" s="286"/>
      <c r="AC35" s="286"/>
      <c r="AD35" s="286"/>
      <c r="AE35" s="286"/>
      <c r="AF35" s="286"/>
      <c r="AG35" s="286"/>
      <c r="AH35" s="286"/>
      <c r="AI35" s="286"/>
      <c r="AJ35" s="286"/>
      <c r="AK35" s="286"/>
      <c r="AL35" s="286"/>
      <c r="AM35" s="286"/>
      <c r="AN35" s="286"/>
      <c r="AO35" s="286"/>
      <c r="AP35" s="286"/>
      <c r="AQ35" s="286"/>
      <c r="AR35" s="286"/>
      <c r="AS35" s="286"/>
      <c r="AT35" s="286"/>
      <c r="AU35" s="286"/>
      <c r="AV35" s="286"/>
      <c r="AW35" s="286"/>
      <c r="AX35" s="286"/>
      <c r="AY35" s="286"/>
      <c r="AZ35" s="286"/>
      <c r="BA35" s="286"/>
      <c r="BB35" s="286"/>
      <c r="BC35" s="286"/>
      <c r="BD35" s="286"/>
      <c r="BE35" s="286"/>
      <c r="BF35" s="286"/>
      <c r="BG35" s="286"/>
      <c r="BH35" s="286"/>
      <c r="BI35" s="286"/>
      <c r="BJ35" s="286"/>
      <c r="BK35" s="286"/>
      <c r="BL35" s="286"/>
      <c r="BM35" s="286"/>
      <c r="BN35" s="286"/>
      <c r="BO35" s="286"/>
      <c r="BP35" s="286"/>
      <c r="BQ35" s="286"/>
    </row>
    <row r="36" spans="1:69" ht="18" x14ac:dyDescent="0.35">
      <c r="A36" s="287"/>
      <c r="B36" s="104" t="str">
        <f>IF($C$9=llistes!$D$42,"Equipament 13","Periode 13")</f>
        <v>Equipament 13</v>
      </c>
      <c r="C36" s="274"/>
      <c r="D36" s="275"/>
      <c r="E36" s="276"/>
      <c r="F36" s="108"/>
      <c r="G36" s="129"/>
      <c r="H36" s="112">
        <v>365</v>
      </c>
      <c r="I36" s="110"/>
      <c r="J36" s="138"/>
      <c r="K36" s="278"/>
      <c r="L36" s="138"/>
      <c r="M36" s="278"/>
      <c r="N36" s="208"/>
      <c r="O36" s="278"/>
      <c r="P36" s="279"/>
      <c r="Q36" s="278"/>
      <c r="R36" s="294" t="str">
        <f t="shared" si="0"/>
        <v xml:space="preserve"> </v>
      </c>
      <c r="S36" s="99"/>
      <c r="T36" s="286"/>
      <c r="U36" s="286"/>
      <c r="V36" s="286"/>
      <c r="W36" s="286"/>
      <c r="X36" s="286"/>
      <c r="Y36" s="286"/>
      <c r="Z36" s="286"/>
      <c r="AA36" s="286"/>
      <c r="AB36" s="286"/>
      <c r="AC36" s="286"/>
      <c r="AD36" s="286"/>
      <c r="AE36" s="286"/>
      <c r="AF36" s="286"/>
      <c r="AG36" s="286"/>
      <c r="AH36" s="286"/>
      <c r="AI36" s="286"/>
      <c r="AJ36" s="286"/>
      <c r="AK36" s="286"/>
      <c r="AL36" s="286"/>
      <c r="AM36" s="286"/>
      <c r="AN36" s="286"/>
      <c r="AO36" s="286"/>
      <c r="AP36" s="286"/>
      <c r="AQ36" s="286"/>
      <c r="AR36" s="286"/>
      <c r="AS36" s="286"/>
      <c r="AT36" s="286"/>
      <c r="AU36" s="286"/>
      <c r="AV36" s="286"/>
      <c r="AW36" s="286"/>
      <c r="AX36" s="286"/>
      <c r="AY36" s="286"/>
      <c r="AZ36" s="286"/>
      <c r="BA36" s="286"/>
      <c r="BB36" s="286"/>
      <c r="BC36" s="286"/>
      <c r="BD36" s="286"/>
      <c r="BE36" s="286"/>
      <c r="BF36" s="286"/>
      <c r="BG36" s="286"/>
      <c r="BH36" s="286"/>
      <c r="BI36" s="286"/>
      <c r="BJ36" s="286"/>
      <c r="BK36" s="286"/>
      <c r="BL36" s="286"/>
      <c r="BM36" s="286"/>
      <c r="BN36" s="286"/>
      <c r="BO36" s="286"/>
      <c r="BP36" s="286"/>
      <c r="BQ36" s="286"/>
    </row>
    <row r="37" spans="1:69" ht="4.95" customHeight="1" x14ac:dyDescent="0.35">
      <c r="A37" s="287"/>
      <c r="B37" s="104"/>
      <c r="C37" s="295"/>
      <c r="D37" s="295"/>
      <c r="E37" s="295"/>
      <c r="F37" s="296"/>
      <c r="G37" s="296"/>
      <c r="H37" s="296"/>
      <c r="I37" s="296"/>
      <c r="J37" s="296"/>
      <c r="K37" s="269"/>
      <c r="L37" s="107"/>
      <c r="M37" s="107"/>
      <c r="N37" s="296"/>
      <c r="O37" s="279"/>
      <c r="P37" s="279"/>
      <c r="Q37" s="279"/>
      <c r="R37" s="294"/>
      <c r="S37" s="99"/>
      <c r="T37" s="286"/>
      <c r="U37" s="286"/>
      <c r="V37" s="286"/>
      <c r="W37" s="286"/>
      <c r="X37" s="286"/>
      <c r="Y37" s="286"/>
      <c r="Z37" s="286"/>
      <c r="AA37" s="286"/>
      <c r="AB37" s="286"/>
      <c r="AC37" s="286"/>
      <c r="AD37" s="286"/>
      <c r="AE37" s="286"/>
      <c r="AF37" s="286"/>
      <c r="AG37" s="286"/>
      <c r="AH37" s="286"/>
      <c r="AI37" s="286"/>
      <c r="AJ37" s="286"/>
      <c r="AK37" s="286"/>
      <c r="AL37" s="286"/>
      <c r="AM37" s="286"/>
      <c r="AN37" s="286"/>
      <c r="AO37" s="286"/>
      <c r="AP37" s="286"/>
      <c r="AQ37" s="286"/>
      <c r="AR37" s="286"/>
      <c r="AS37" s="286"/>
      <c r="AT37" s="286"/>
      <c r="AU37" s="286"/>
      <c r="AV37" s="286"/>
      <c r="AW37" s="286"/>
      <c r="AX37" s="286"/>
      <c r="AY37" s="286"/>
      <c r="AZ37" s="286"/>
      <c r="BA37" s="286"/>
      <c r="BB37" s="286"/>
      <c r="BC37" s="286"/>
      <c r="BD37" s="286"/>
      <c r="BE37" s="286"/>
      <c r="BF37" s="286"/>
      <c r="BG37" s="286"/>
      <c r="BH37" s="286"/>
      <c r="BI37" s="286"/>
      <c r="BJ37" s="286"/>
      <c r="BK37" s="286"/>
      <c r="BL37" s="286"/>
      <c r="BM37" s="286"/>
      <c r="BN37" s="286"/>
      <c r="BO37" s="286"/>
      <c r="BP37" s="286"/>
      <c r="BQ37" s="286"/>
    </row>
    <row r="38" spans="1:69" ht="18" x14ac:dyDescent="0.35">
      <c r="A38" s="287"/>
      <c r="B38" s="104" t="str">
        <f>IF($C$9=llistes!$D$42,"Equipament 14","Periode 14")</f>
        <v>Equipament 14</v>
      </c>
      <c r="C38" s="274"/>
      <c r="D38" s="275"/>
      <c r="E38" s="276"/>
      <c r="F38" s="108"/>
      <c r="G38" s="129"/>
      <c r="H38" s="112"/>
      <c r="I38" s="110"/>
      <c r="J38" s="138"/>
      <c r="K38" s="278"/>
      <c r="L38" s="138"/>
      <c r="M38" s="278"/>
      <c r="N38" s="208"/>
      <c r="O38" s="278"/>
      <c r="P38" s="279"/>
      <c r="Q38" s="278"/>
      <c r="R38" s="294" t="str">
        <f t="shared" si="0"/>
        <v xml:space="preserve"> </v>
      </c>
      <c r="S38" s="99"/>
      <c r="T38" s="286"/>
      <c r="U38" s="286"/>
      <c r="V38" s="286"/>
      <c r="W38" s="286"/>
      <c r="X38" s="286"/>
      <c r="Y38" s="286"/>
      <c r="Z38" s="286"/>
      <c r="AA38" s="286"/>
      <c r="AB38" s="286"/>
      <c r="AC38" s="286"/>
      <c r="AD38" s="286"/>
      <c r="AE38" s="286"/>
      <c r="AF38" s="286"/>
      <c r="AG38" s="286"/>
      <c r="AH38" s="286"/>
      <c r="AI38" s="286"/>
      <c r="AJ38" s="286"/>
      <c r="AK38" s="286"/>
      <c r="AL38" s="286"/>
      <c r="AM38" s="286"/>
      <c r="AN38" s="286"/>
      <c r="AO38" s="286"/>
      <c r="AP38" s="286"/>
      <c r="AQ38" s="286"/>
      <c r="AR38" s="286"/>
      <c r="AS38" s="286"/>
      <c r="AT38" s="286"/>
      <c r="AU38" s="286"/>
      <c r="AV38" s="286"/>
      <c r="AW38" s="286"/>
      <c r="AX38" s="286"/>
      <c r="AY38" s="286"/>
      <c r="AZ38" s="286"/>
      <c r="BA38" s="286"/>
      <c r="BB38" s="286"/>
      <c r="BC38" s="286"/>
      <c r="BD38" s="286"/>
      <c r="BE38" s="286"/>
      <c r="BF38" s="286"/>
      <c r="BG38" s="286"/>
      <c r="BH38" s="286"/>
      <c r="BI38" s="286"/>
      <c r="BJ38" s="286"/>
      <c r="BK38" s="286"/>
      <c r="BL38" s="286"/>
      <c r="BM38" s="286"/>
      <c r="BN38" s="286"/>
      <c r="BO38" s="286"/>
      <c r="BP38" s="286"/>
      <c r="BQ38" s="286"/>
    </row>
    <row r="39" spans="1:69" ht="4.95" customHeight="1" x14ac:dyDescent="0.35">
      <c r="A39" s="287"/>
      <c r="B39" s="104"/>
      <c r="C39" s="295"/>
      <c r="D39" s="295"/>
      <c r="E39" s="295"/>
      <c r="F39" s="296"/>
      <c r="G39" s="296"/>
      <c r="H39" s="296"/>
      <c r="I39" s="296"/>
      <c r="J39" s="296"/>
      <c r="K39" s="269"/>
      <c r="L39" s="107"/>
      <c r="M39" s="107"/>
      <c r="N39" s="296"/>
      <c r="O39" s="279"/>
      <c r="P39" s="279"/>
      <c r="Q39" s="279"/>
      <c r="R39" s="294" t="str">
        <f t="shared" si="0"/>
        <v xml:space="preserve"> </v>
      </c>
      <c r="S39" s="99"/>
      <c r="T39" s="286"/>
      <c r="U39" s="286"/>
      <c r="V39" s="286"/>
      <c r="W39" s="286"/>
      <c r="X39" s="286"/>
      <c r="Y39" s="286"/>
      <c r="Z39" s="286"/>
      <c r="AA39" s="286"/>
      <c r="AB39" s="286"/>
      <c r="AC39" s="286"/>
      <c r="AD39" s="286"/>
      <c r="AE39" s="286"/>
      <c r="AF39" s="286"/>
      <c r="AG39" s="286"/>
      <c r="AH39" s="286"/>
      <c r="AI39" s="286"/>
      <c r="AJ39" s="286"/>
      <c r="AK39" s="286"/>
      <c r="AL39" s="286"/>
      <c r="AM39" s="286"/>
      <c r="AN39" s="286"/>
      <c r="AO39" s="286"/>
      <c r="AP39" s="286"/>
      <c r="AQ39" s="286"/>
      <c r="AR39" s="286"/>
      <c r="AS39" s="286"/>
      <c r="AT39" s="286"/>
      <c r="AU39" s="286"/>
      <c r="AV39" s="286"/>
      <c r="AW39" s="286"/>
      <c r="AX39" s="286"/>
      <c r="AY39" s="286"/>
      <c r="AZ39" s="286"/>
      <c r="BA39" s="286"/>
      <c r="BB39" s="286"/>
      <c r="BC39" s="286"/>
      <c r="BD39" s="286"/>
      <c r="BE39" s="286"/>
      <c r="BF39" s="286"/>
      <c r="BG39" s="286"/>
      <c r="BH39" s="286"/>
      <c r="BI39" s="286"/>
      <c r="BJ39" s="286"/>
      <c r="BK39" s="286"/>
      <c r="BL39" s="286"/>
      <c r="BM39" s="286"/>
      <c r="BN39" s="286"/>
      <c r="BO39" s="286"/>
      <c r="BP39" s="286"/>
      <c r="BQ39" s="286"/>
    </row>
    <row r="40" spans="1:69" ht="18" x14ac:dyDescent="0.35">
      <c r="A40" s="287"/>
      <c r="B40" s="104" t="str">
        <f>IF($C$9=llistes!$D$42,"Equipament 15","Periode 15")</f>
        <v>Equipament 15</v>
      </c>
      <c r="C40" s="274"/>
      <c r="D40" s="275"/>
      <c r="E40" s="276"/>
      <c r="F40" s="108"/>
      <c r="G40" s="129"/>
      <c r="H40" s="112"/>
      <c r="I40" s="110"/>
      <c r="J40" s="138"/>
      <c r="K40" s="278"/>
      <c r="L40" s="138"/>
      <c r="M40" s="278"/>
      <c r="N40" s="208"/>
      <c r="O40" s="278"/>
      <c r="P40" s="279"/>
      <c r="Q40" s="278"/>
      <c r="R40" s="294" t="str">
        <f t="shared" si="0"/>
        <v xml:space="preserve"> </v>
      </c>
      <c r="S40" s="99"/>
      <c r="T40" s="286"/>
      <c r="U40" s="286"/>
      <c r="V40" s="286"/>
      <c r="W40" s="286"/>
      <c r="X40" s="286"/>
      <c r="Y40" s="286"/>
      <c r="Z40" s="286"/>
      <c r="AA40" s="286"/>
      <c r="AB40" s="286"/>
      <c r="AC40" s="286"/>
      <c r="AD40" s="286"/>
      <c r="AE40" s="286"/>
      <c r="AF40" s="286"/>
      <c r="AG40" s="286"/>
      <c r="AH40" s="286"/>
      <c r="AI40" s="286"/>
      <c r="AJ40" s="286"/>
      <c r="AK40" s="286"/>
      <c r="AL40" s="286"/>
      <c r="AM40" s="286"/>
      <c r="AN40" s="286"/>
      <c r="AO40" s="286"/>
      <c r="AP40" s="286"/>
      <c r="AQ40" s="286"/>
      <c r="AR40" s="286"/>
      <c r="AS40" s="286"/>
      <c r="AT40" s="286"/>
      <c r="AU40" s="286"/>
      <c r="AV40" s="286"/>
      <c r="AW40" s="286"/>
      <c r="AX40" s="286"/>
      <c r="AY40" s="286"/>
      <c r="AZ40" s="286"/>
      <c r="BA40" s="286"/>
      <c r="BB40" s="286"/>
      <c r="BC40" s="286"/>
      <c r="BD40" s="286"/>
      <c r="BE40" s="286"/>
      <c r="BF40" s="286"/>
      <c r="BG40" s="286"/>
      <c r="BH40" s="286"/>
      <c r="BI40" s="286"/>
      <c r="BJ40" s="286"/>
      <c r="BK40" s="286"/>
      <c r="BL40" s="286"/>
      <c r="BM40" s="286"/>
      <c r="BN40" s="286"/>
      <c r="BO40" s="286"/>
      <c r="BP40" s="286"/>
      <c r="BQ40" s="286"/>
    </row>
    <row r="41" spans="1:69" ht="18" x14ac:dyDescent="0.35">
      <c r="A41" s="287"/>
      <c r="B41" s="296"/>
      <c r="C41" s="296"/>
      <c r="D41" s="296"/>
      <c r="E41" s="296"/>
      <c r="F41" s="296"/>
      <c r="G41" s="296"/>
      <c r="H41" s="296"/>
      <c r="I41" s="296"/>
      <c r="J41" s="296"/>
      <c r="K41" s="269"/>
      <c r="L41" s="107"/>
      <c r="M41" s="107"/>
      <c r="N41" s="296"/>
      <c r="O41" s="102"/>
      <c r="P41" s="102"/>
      <c r="Q41" s="102"/>
      <c r="R41" s="296"/>
      <c r="S41" s="99"/>
      <c r="T41" s="286"/>
      <c r="U41" s="286"/>
      <c r="V41" s="286"/>
      <c r="W41" s="286"/>
      <c r="X41" s="286"/>
      <c r="Y41" s="286"/>
      <c r="Z41" s="286"/>
      <c r="AA41" s="286"/>
      <c r="AB41" s="286"/>
      <c r="AC41" s="286"/>
      <c r="AD41" s="286"/>
      <c r="AE41" s="286"/>
      <c r="AF41" s="286"/>
      <c r="AG41" s="286"/>
      <c r="AH41" s="286"/>
      <c r="AI41" s="286"/>
      <c r="AJ41" s="286"/>
      <c r="AK41" s="286"/>
      <c r="AL41" s="286"/>
      <c r="AM41" s="286"/>
      <c r="AN41" s="286"/>
      <c r="AO41" s="286"/>
      <c r="AP41" s="286"/>
      <c r="AQ41" s="286"/>
      <c r="AR41" s="286"/>
      <c r="AS41" s="286"/>
      <c r="AT41" s="286"/>
      <c r="AU41" s="286"/>
      <c r="AV41" s="286"/>
      <c r="AW41" s="286"/>
      <c r="AX41" s="286"/>
      <c r="AY41" s="286"/>
      <c r="AZ41" s="286"/>
      <c r="BA41" s="286"/>
      <c r="BB41" s="286"/>
      <c r="BC41" s="286"/>
      <c r="BD41" s="286"/>
      <c r="BE41" s="286"/>
      <c r="BF41" s="286"/>
      <c r="BG41" s="286"/>
      <c r="BH41" s="286"/>
      <c r="BI41" s="286"/>
      <c r="BJ41" s="286"/>
      <c r="BK41" s="286"/>
      <c r="BL41" s="286"/>
      <c r="BM41" s="286"/>
      <c r="BN41" s="286"/>
      <c r="BO41" s="286"/>
      <c r="BP41" s="286"/>
      <c r="BQ41" s="286"/>
    </row>
    <row r="42" spans="1:69" ht="55.2" customHeight="1" x14ac:dyDescent="0.35">
      <c r="A42" s="287"/>
      <c r="B42" s="296"/>
      <c r="C42" s="296"/>
      <c r="D42" s="296"/>
      <c r="E42" s="296"/>
      <c r="F42" s="296"/>
      <c r="G42" s="296"/>
      <c r="H42" s="296"/>
      <c r="I42" s="296"/>
      <c r="J42" s="296"/>
      <c r="K42" s="296"/>
      <c r="L42" s="296"/>
      <c r="M42" s="296"/>
      <c r="N42" s="296"/>
      <c r="O42" s="296"/>
      <c r="P42" s="296"/>
      <c r="Q42" s="296"/>
      <c r="R42" s="296"/>
      <c r="S42" s="99"/>
      <c r="T42" s="286"/>
      <c r="U42" s="286"/>
      <c r="V42" s="286"/>
      <c r="W42" s="286"/>
      <c r="X42" s="286"/>
      <c r="Y42" s="286"/>
      <c r="Z42" s="286"/>
      <c r="AA42" s="286"/>
      <c r="AB42" s="286"/>
      <c r="AC42" s="286"/>
      <c r="AD42" s="286"/>
      <c r="AE42" s="286"/>
      <c r="AF42" s="286"/>
      <c r="AG42" s="286"/>
      <c r="AH42" s="286"/>
      <c r="AI42" s="286"/>
      <c r="AJ42" s="286"/>
      <c r="AK42" s="286"/>
      <c r="AL42" s="286"/>
      <c r="AM42" s="286"/>
      <c r="AN42" s="286"/>
      <c r="AO42" s="286"/>
      <c r="AP42" s="286"/>
      <c r="AQ42" s="286"/>
      <c r="AR42" s="286"/>
      <c r="AS42" s="286"/>
      <c r="AT42" s="286"/>
      <c r="AU42" s="286"/>
      <c r="AV42" s="286"/>
      <c r="AW42" s="286"/>
      <c r="AX42" s="286"/>
      <c r="AY42" s="286"/>
      <c r="AZ42" s="286"/>
      <c r="BA42" s="286"/>
      <c r="BB42" s="286"/>
      <c r="BC42" s="286"/>
      <c r="BD42" s="286"/>
      <c r="BE42" s="286"/>
      <c r="BF42" s="286"/>
      <c r="BG42" s="286"/>
      <c r="BH42" s="286"/>
      <c r="BI42" s="286"/>
      <c r="BJ42" s="286"/>
      <c r="BK42" s="286"/>
      <c r="BL42" s="286"/>
      <c r="BM42" s="286"/>
      <c r="BN42" s="286"/>
      <c r="BO42" s="286"/>
      <c r="BP42" s="286"/>
      <c r="BQ42" s="286"/>
    </row>
    <row r="43" spans="1:69" ht="4.2" customHeight="1" x14ac:dyDescent="0.35">
      <c r="A43" s="287"/>
      <c r="B43" s="287"/>
      <c r="C43" s="287"/>
      <c r="D43" s="287"/>
      <c r="E43" s="287"/>
      <c r="F43" s="287"/>
      <c r="G43" s="287"/>
      <c r="H43" s="287"/>
      <c r="I43" s="287"/>
      <c r="J43" s="287"/>
      <c r="K43" s="287"/>
      <c r="L43" s="287"/>
      <c r="M43" s="287"/>
      <c r="N43" s="287"/>
      <c r="O43" s="287"/>
      <c r="P43" s="287"/>
      <c r="Q43" s="287"/>
      <c r="R43" s="287"/>
      <c r="S43" s="99"/>
      <c r="T43" s="286"/>
      <c r="U43" s="286"/>
      <c r="V43" s="286"/>
      <c r="W43" s="286"/>
      <c r="X43" s="286"/>
      <c r="Y43" s="286"/>
      <c r="Z43" s="286"/>
      <c r="AA43" s="286"/>
      <c r="AB43" s="286"/>
      <c r="AC43" s="286"/>
      <c r="AD43" s="286"/>
      <c r="AE43" s="286"/>
      <c r="AF43" s="286"/>
      <c r="AG43" s="286"/>
      <c r="AH43" s="286"/>
      <c r="AI43" s="286"/>
      <c r="AJ43" s="286"/>
      <c r="AK43" s="286"/>
      <c r="AL43" s="286"/>
      <c r="AM43" s="286"/>
      <c r="AN43" s="286"/>
      <c r="AO43" s="286"/>
      <c r="AP43" s="286"/>
      <c r="AQ43" s="286"/>
      <c r="AR43" s="286"/>
      <c r="AS43" s="286"/>
      <c r="AT43" s="286"/>
      <c r="AU43" s="286"/>
      <c r="AV43" s="286"/>
      <c r="AW43" s="286"/>
      <c r="AX43" s="286"/>
      <c r="AY43" s="286"/>
      <c r="AZ43" s="286"/>
      <c r="BA43" s="286"/>
      <c r="BB43" s="286"/>
      <c r="BC43" s="286"/>
      <c r="BD43" s="286"/>
      <c r="BE43" s="286"/>
      <c r="BF43" s="286"/>
      <c r="BG43" s="286"/>
      <c r="BH43" s="286"/>
      <c r="BI43" s="286"/>
      <c r="BJ43" s="286"/>
      <c r="BK43" s="286"/>
      <c r="BL43" s="286"/>
      <c r="BM43" s="286"/>
      <c r="BN43" s="286"/>
      <c r="BO43" s="286"/>
      <c r="BP43" s="286"/>
      <c r="BQ43" s="286"/>
    </row>
    <row r="44" spans="1:69" x14ac:dyDescent="0.3">
      <c r="A44" s="286"/>
      <c r="B44" s="286"/>
      <c r="C44" s="286"/>
      <c r="D44" s="286"/>
      <c r="E44" s="286"/>
      <c r="F44" s="286"/>
      <c r="G44" s="286"/>
      <c r="H44" s="286"/>
      <c r="I44" s="286"/>
      <c r="J44" s="286"/>
      <c r="K44" s="286"/>
      <c r="L44" s="286"/>
      <c r="M44" s="286"/>
      <c r="N44" s="286"/>
      <c r="O44" s="286"/>
      <c r="P44" s="286"/>
      <c r="Q44" s="286"/>
      <c r="R44" s="286"/>
      <c r="S44" s="286"/>
      <c r="T44" s="286"/>
      <c r="U44" s="286"/>
      <c r="V44" s="286"/>
      <c r="W44" s="286"/>
      <c r="X44" s="286"/>
      <c r="Y44" s="286"/>
      <c r="Z44" s="286"/>
      <c r="AA44" s="286"/>
      <c r="AB44" s="286"/>
      <c r="AC44" s="286"/>
      <c r="AD44" s="286"/>
      <c r="AE44" s="286"/>
      <c r="AF44" s="286"/>
      <c r="AG44" s="286"/>
      <c r="AH44" s="286"/>
      <c r="AI44" s="286"/>
      <c r="AJ44" s="286"/>
      <c r="AK44" s="286"/>
      <c r="AL44" s="286"/>
      <c r="AM44" s="286"/>
      <c r="AN44" s="286"/>
      <c r="AO44" s="286"/>
      <c r="AP44" s="286"/>
      <c r="AQ44" s="286"/>
      <c r="AR44" s="286"/>
      <c r="AS44" s="286"/>
      <c r="AT44" s="286"/>
      <c r="AU44" s="286"/>
      <c r="AV44" s="286"/>
      <c r="AW44" s="286"/>
      <c r="AX44" s="286"/>
      <c r="AY44" s="286"/>
      <c r="AZ44" s="286"/>
      <c r="BA44" s="286"/>
      <c r="BB44" s="286"/>
      <c r="BC44" s="286"/>
      <c r="BD44" s="286"/>
      <c r="BE44" s="286"/>
      <c r="BF44" s="286"/>
      <c r="BG44" s="286"/>
      <c r="BH44" s="286"/>
      <c r="BI44" s="286"/>
      <c r="BJ44" s="286"/>
      <c r="BK44" s="286"/>
      <c r="BL44" s="286"/>
      <c r="BM44" s="286"/>
      <c r="BN44" s="286"/>
      <c r="BO44" s="286"/>
      <c r="BP44" s="286"/>
      <c r="BQ44" s="286"/>
    </row>
    <row r="45" spans="1:69" x14ac:dyDescent="0.3">
      <c r="A45" s="286"/>
      <c r="B45" s="286"/>
      <c r="C45" s="286"/>
      <c r="D45" s="286"/>
      <c r="E45" s="286"/>
      <c r="F45" s="286"/>
      <c r="G45" s="286"/>
      <c r="H45" s="286"/>
      <c r="I45" s="286"/>
      <c r="J45" s="286"/>
      <c r="K45" s="286"/>
      <c r="L45" s="286"/>
      <c r="M45" s="286"/>
      <c r="N45" s="286"/>
      <c r="O45" s="286"/>
      <c r="P45" s="286"/>
      <c r="Q45" s="286"/>
      <c r="R45" s="286"/>
      <c r="S45" s="286"/>
      <c r="T45" s="286"/>
      <c r="U45" s="286"/>
      <c r="V45" s="286"/>
      <c r="W45" s="286"/>
      <c r="X45" s="286"/>
      <c r="Y45" s="286"/>
      <c r="Z45" s="286"/>
      <c r="AA45" s="286"/>
      <c r="AB45" s="286"/>
      <c r="AC45" s="286"/>
      <c r="AD45" s="286"/>
      <c r="AE45" s="286"/>
      <c r="AF45" s="286"/>
      <c r="AG45" s="286"/>
      <c r="AH45" s="286"/>
      <c r="AI45" s="286"/>
      <c r="AJ45" s="286"/>
      <c r="AK45" s="286"/>
      <c r="AL45" s="286"/>
      <c r="AM45" s="286"/>
      <c r="AN45" s="286"/>
      <c r="AO45" s="286"/>
      <c r="AP45" s="286"/>
      <c r="AQ45" s="286"/>
      <c r="AR45" s="286"/>
      <c r="AS45" s="286"/>
      <c r="AT45" s="286"/>
      <c r="AU45" s="286"/>
      <c r="AV45" s="286"/>
      <c r="AW45" s="286"/>
      <c r="AX45" s="286"/>
      <c r="AY45" s="286"/>
      <c r="AZ45" s="286"/>
      <c r="BA45" s="286"/>
      <c r="BB45" s="286"/>
      <c r="BC45" s="286"/>
      <c r="BD45" s="286"/>
      <c r="BE45" s="286"/>
      <c r="BF45" s="286"/>
      <c r="BG45" s="286"/>
      <c r="BH45" s="286"/>
      <c r="BI45" s="286"/>
      <c r="BJ45" s="286"/>
      <c r="BK45" s="286"/>
      <c r="BL45" s="286"/>
      <c r="BM45" s="286"/>
      <c r="BN45" s="286"/>
      <c r="BO45" s="286"/>
      <c r="BP45" s="286"/>
      <c r="BQ45" s="286"/>
    </row>
    <row r="46" spans="1:69" x14ac:dyDescent="0.3">
      <c r="A46" s="286"/>
      <c r="B46" s="286"/>
      <c r="C46" s="286"/>
      <c r="D46" s="286"/>
      <c r="E46" s="286"/>
      <c r="F46" s="286"/>
      <c r="G46" s="286"/>
      <c r="H46" s="286"/>
      <c r="I46" s="286"/>
      <c r="J46" s="286"/>
      <c r="K46" s="286"/>
      <c r="L46" s="286"/>
      <c r="M46" s="286"/>
      <c r="N46" s="286"/>
      <c r="O46" s="286"/>
      <c r="P46" s="286"/>
      <c r="Q46" s="286"/>
      <c r="R46" s="286"/>
      <c r="S46" s="286"/>
      <c r="T46" s="286"/>
      <c r="U46" s="286"/>
      <c r="V46" s="286"/>
      <c r="W46" s="286"/>
      <c r="X46" s="286"/>
      <c r="Y46" s="286"/>
      <c r="Z46" s="286"/>
      <c r="AA46" s="286"/>
      <c r="AB46" s="286"/>
      <c r="AC46" s="286"/>
      <c r="AD46" s="286"/>
      <c r="AE46" s="286"/>
      <c r="AF46" s="286"/>
      <c r="AG46" s="286"/>
      <c r="AH46" s="286"/>
      <c r="AI46" s="286"/>
      <c r="AJ46" s="286"/>
      <c r="AK46" s="286"/>
      <c r="AL46" s="286"/>
      <c r="AM46" s="286"/>
      <c r="AN46" s="286"/>
      <c r="AO46" s="286"/>
      <c r="AP46" s="286"/>
      <c r="AQ46" s="286"/>
      <c r="AR46" s="286"/>
      <c r="AS46" s="286"/>
      <c r="AT46" s="286"/>
      <c r="AU46" s="286"/>
      <c r="AV46" s="286"/>
      <c r="AW46" s="286"/>
      <c r="AX46" s="286"/>
      <c r="AY46" s="286"/>
      <c r="AZ46" s="286"/>
      <c r="BA46" s="286"/>
      <c r="BB46" s="286"/>
      <c r="BC46" s="286"/>
      <c r="BD46" s="286"/>
      <c r="BE46" s="286"/>
      <c r="BF46" s="286"/>
      <c r="BG46" s="286"/>
      <c r="BH46" s="286"/>
      <c r="BI46" s="286"/>
      <c r="BJ46" s="286"/>
      <c r="BK46" s="286"/>
      <c r="BL46" s="286"/>
      <c r="BM46" s="286"/>
      <c r="BN46" s="286"/>
      <c r="BO46" s="286"/>
      <c r="BP46" s="286"/>
      <c r="BQ46" s="286"/>
    </row>
    <row r="47" spans="1:69" x14ac:dyDescent="0.3">
      <c r="A47" s="286"/>
      <c r="B47" s="286"/>
      <c r="C47" s="286"/>
      <c r="D47" s="286"/>
      <c r="E47" s="286"/>
      <c r="F47" s="286"/>
      <c r="G47" s="286"/>
      <c r="H47" s="286"/>
      <c r="I47" s="286"/>
      <c r="J47" s="286"/>
      <c r="K47" s="286"/>
      <c r="L47" s="286"/>
      <c r="M47" s="286"/>
      <c r="N47" s="286"/>
      <c r="O47" s="286"/>
      <c r="P47" s="286"/>
      <c r="Q47" s="286"/>
      <c r="R47" s="286"/>
      <c r="S47" s="286"/>
      <c r="T47" s="286"/>
      <c r="U47" s="286"/>
      <c r="V47" s="286"/>
      <c r="W47" s="286"/>
      <c r="X47" s="286"/>
      <c r="Y47" s="286"/>
      <c r="Z47" s="286"/>
      <c r="AA47" s="286"/>
      <c r="AB47" s="286"/>
      <c r="AC47" s="286"/>
      <c r="AD47" s="286"/>
      <c r="AE47" s="286"/>
      <c r="AF47" s="286"/>
      <c r="AG47" s="286"/>
      <c r="AH47" s="286"/>
      <c r="AI47" s="286"/>
      <c r="AJ47" s="286"/>
      <c r="AK47" s="286"/>
      <c r="AL47" s="286"/>
      <c r="AM47" s="286"/>
      <c r="AN47" s="286"/>
      <c r="AO47" s="286"/>
      <c r="AP47" s="286"/>
      <c r="AQ47" s="286"/>
      <c r="AR47" s="286"/>
      <c r="AS47" s="286"/>
      <c r="AT47" s="286"/>
      <c r="AU47" s="286"/>
      <c r="AV47" s="286"/>
      <c r="AW47" s="286"/>
      <c r="AX47" s="286"/>
      <c r="AY47" s="286"/>
      <c r="AZ47" s="286"/>
      <c r="BA47" s="286"/>
      <c r="BB47" s="286"/>
      <c r="BC47" s="286"/>
      <c r="BD47" s="286"/>
      <c r="BE47" s="286"/>
      <c r="BF47" s="286"/>
      <c r="BG47" s="286"/>
      <c r="BH47" s="286"/>
      <c r="BI47" s="286"/>
      <c r="BJ47" s="286"/>
      <c r="BK47" s="286"/>
      <c r="BL47" s="286"/>
      <c r="BM47" s="286"/>
      <c r="BN47" s="286"/>
      <c r="BO47" s="286"/>
      <c r="BP47" s="286"/>
      <c r="BQ47" s="286"/>
    </row>
    <row r="48" spans="1:69" x14ac:dyDescent="0.3">
      <c r="A48" s="286"/>
      <c r="B48" s="286"/>
      <c r="C48" s="286"/>
      <c r="D48" s="286"/>
      <c r="E48" s="286"/>
      <c r="F48" s="286"/>
      <c r="G48" s="286"/>
      <c r="H48" s="286"/>
      <c r="I48" s="286"/>
      <c r="J48" s="286"/>
      <c r="K48" s="286"/>
      <c r="L48" s="286"/>
      <c r="M48" s="286"/>
      <c r="N48" s="286"/>
      <c r="O48" s="286"/>
      <c r="P48" s="286"/>
      <c r="Q48" s="286"/>
      <c r="R48" s="286"/>
      <c r="S48" s="286"/>
      <c r="T48" s="286"/>
      <c r="U48" s="286"/>
      <c r="V48" s="286"/>
      <c r="W48" s="286"/>
      <c r="X48" s="286"/>
      <c r="Y48" s="286"/>
      <c r="Z48" s="286"/>
      <c r="AA48" s="286"/>
      <c r="AB48" s="286"/>
      <c r="AC48" s="286"/>
      <c r="AD48" s="286"/>
      <c r="AE48" s="286"/>
      <c r="AF48" s="286"/>
      <c r="AG48" s="286"/>
      <c r="AH48" s="286"/>
      <c r="AI48" s="286"/>
      <c r="AJ48" s="286"/>
      <c r="AK48" s="286"/>
      <c r="AL48" s="286"/>
      <c r="AM48" s="286"/>
      <c r="AN48" s="286"/>
      <c r="AO48" s="286"/>
      <c r="AP48" s="286"/>
      <c r="AQ48" s="286"/>
      <c r="AR48" s="286"/>
      <c r="AS48" s="286"/>
      <c r="AT48" s="286"/>
      <c r="AU48" s="286"/>
      <c r="AV48" s="286"/>
      <c r="AW48" s="286"/>
      <c r="AX48" s="286"/>
      <c r="AY48" s="286"/>
      <c r="AZ48" s="286"/>
      <c r="BA48" s="286"/>
      <c r="BB48" s="286"/>
      <c r="BC48" s="286"/>
      <c r="BD48" s="286"/>
      <c r="BE48" s="286"/>
      <c r="BF48" s="286"/>
      <c r="BG48" s="286"/>
      <c r="BH48" s="286"/>
      <c r="BI48" s="286"/>
      <c r="BJ48" s="286"/>
      <c r="BK48" s="286"/>
      <c r="BL48" s="286"/>
      <c r="BM48" s="286"/>
      <c r="BN48" s="286"/>
      <c r="BO48" s="286"/>
      <c r="BP48" s="286"/>
      <c r="BQ48" s="286"/>
    </row>
    <row r="49" spans="19:69" x14ac:dyDescent="0.3">
      <c r="S49" s="286"/>
      <c r="T49" s="286"/>
      <c r="U49" s="286"/>
      <c r="V49" s="286"/>
      <c r="W49" s="286"/>
      <c r="X49" s="286"/>
      <c r="Y49" s="286"/>
      <c r="Z49" s="286"/>
      <c r="AA49" s="286"/>
      <c r="AB49" s="286"/>
      <c r="AC49" s="286"/>
      <c r="AD49" s="286"/>
      <c r="AE49" s="286"/>
      <c r="AF49" s="286"/>
      <c r="AG49" s="286"/>
      <c r="AH49" s="286"/>
      <c r="AI49" s="286"/>
      <c r="AJ49" s="286"/>
      <c r="AK49" s="286"/>
      <c r="AL49" s="286"/>
      <c r="AM49" s="286"/>
      <c r="AN49" s="286"/>
      <c r="AO49" s="286"/>
      <c r="AP49" s="286"/>
      <c r="AQ49" s="286"/>
      <c r="AR49" s="286"/>
      <c r="AS49" s="286"/>
      <c r="AT49" s="286"/>
      <c r="AU49" s="286"/>
      <c r="AV49" s="286"/>
      <c r="AW49" s="286"/>
      <c r="AX49" s="286"/>
      <c r="AY49" s="286"/>
      <c r="AZ49" s="286"/>
      <c r="BA49" s="286"/>
      <c r="BB49" s="286"/>
      <c r="BC49" s="286"/>
      <c r="BD49" s="286"/>
      <c r="BE49" s="286"/>
      <c r="BF49" s="286"/>
      <c r="BG49" s="286"/>
      <c r="BH49" s="286"/>
      <c r="BI49" s="286"/>
      <c r="BJ49" s="286"/>
      <c r="BK49" s="286"/>
      <c r="BL49" s="286"/>
      <c r="BM49" s="286"/>
      <c r="BN49" s="286"/>
      <c r="BO49" s="286"/>
      <c r="BP49" s="286"/>
      <c r="BQ49" s="286"/>
    </row>
    <row r="50" spans="19:69" x14ac:dyDescent="0.3">
      <c r="S50" s="286"/>
      <c r="T50" s="286"/>
      <c r="U50" s="286"/>
      <c r="V50" s="286"/>
      <c r="W50" s="286"/>
      <c r="X50" s="286"/>
      <c r="Y50" s="286"/>
      <c r="Z50" s="286"/>
      <c r="AA50" s="286"/>
      <c r="AB50" s="286"/>
      <c r="AC50" s="286"/>
      <c r="AD50" s="286"/>
      <c r="AE50" s="286"/>
      <c r="AF50" s="286"/>
      <c r="AG50" s="286"/>
      <c r="AH50" s="286"/>
      <c r="AI50" s="286"/>
      <c r="AJ50" s="286"/>
      <c r="AK50" s="286"/>
      <c r="AL50" s="286"/>
      <c r="AM50" s="286"/>
      <c r="AN50" s="286"/>
      <c r="AO50" s="286"/>
      <c r="AP50" s="286"/>
      <c r="AQ50" s="286"/>
      <c r="AR50" s="286"/>
      <c r="AS50" s="286"/>
      <c r="AT50" s="286"/>
      <c r="AU50" s="286"/>
      <c r="AV50" s="286"/>
      <c r="AW50" s="286"/>
      <c r="AX50" s="286"/>
      <c r="AY50" s="286"/>
      <c r="AZ50" s="286"/>
      <c r="BA50" s="286"/>
      <c r="BB50" s="286"/>
      <c r="BC50" s="286"/>
      <c r="BD50" s="286"/>
      <c r="BE50" s="286"/>
      <c r="BF50" s="286"/>
      <c r="BG50" s="286"/>
      <c r="BH50" s="286"/>
      <c r="BI50" s="286"/>
      <c r="BJ50" s="286"/>
      <c r="BK50" s="286"/>
      <c r="BL50" s="286"/>
      <c r="BM50" s="286"/>
      <c r="BN50" s="286"/>
      <c r="BO50" s="286"/>
      <c r="BP50" s="286"/>
      <c r="BQ50" s="286"/>
    </row>
    <row r="51" spans="19:69" x14ac:dyDescent="0.3">
      <c r="S51" s="286"/>
      <c r="T51" s="286"/>
      <c r="U51" s="286"/>
      <c r="V51" s="286"/>
      <c r="W51" s="286"/>
      <c r="X51" s="286"/>
      <c r="Y51" s="286"/>
      <c r="Z51" s="286"/>
      <c r="AA51" s="286"/>
      <c r="AB51" s="286"/>
      <c r="AC51" s="286"/>
      <c r="AD51" s="286"/>
      <c r="AE51" s="286"/>
      <c r="AF51" s="286"/>
      <c r="AG51" s="286"/>
      <c r="AH51" s="286"/>
      <c r="AI51" s="286"/>
      <c r="AJ51" s="286"/>
      <c r="AK51" s="286"/>
      <c r="AL51" s="286"/>
      <c r="AM51" s="286"/>
      <c r="AN51" s="286"/>
      <c r="AO51" s="286"/>
      <c r="AP51" s="286"/>
      <c r="AQ51" s="286"/>
      <c r="AR51" s="286"/>
      <c r="AS51" s="286"/>
      <c r="AT51" s="286"/>
      <c r="AU51" s="286"/>
      <c r="AV51" s="286"/>
      <c r="AW51" s="286"/>
      <c r="AX51" s="286"/>
      <c r="AY51" s="286"/>
      <c r="AZ51" s="286"/>
      <c r="BA51" s="286"/>
      <c r="BB51" s="286"/>
      <c r="BC51" s="286"/>
      <c r="BD51" s="286"/>
      <c r="BE51" s="286"/>
      <c r="BF51" s="286"/>
      <c r="BG51" s="286"/>
      <c r="BH51" s="286"/>
      <c r="BI51" s="286"/>
      <c r="BJ51" s="286"/>
      <c r="BK51" s="286"/>
      <c r="BL51" s="286"/>
      <c r="BM51" s="286"/>
      <c r="BN51" s="286"/>
      <c r="BO51" s="286"/>
      <c r="BP51" s="286"/>
      <c r="BQ51" s="286"/>
    </row>
    <row r="52" spans="19:69" x14ac:dyDescent="0.3">
      <c r="S52" s="286"/>
      <c r="T52" s="286"/>
      <c r="U52" s="286"/>
      <c r="V52" s="286"/>
      <c r="W52" s="286"/>
      <c r="X52" s="286"/>
      <c r="Y52" s="286"/>
      <c r="Z52" s="286"/>
      <c r="AA52" s="286"/>
      <c r="AB52" s="286"/>
      <c r="AC52" s="286"/>
      <c r="AD52" s="286"/>
      <c r="AE52" s="286"/>
      <c r="AF52" s="286"/>
      <c r="AG52" s="286"/>
      <c r="AH52" s="286"/>
      <c r="AI52" s="286"/>
      <c r="AJ52" s="286"/>
      <c r="AK52" s="286"/>
      <c r="AL52" s="286"/>
      <c r="AM52" s="286"/>
      <c r="AN52" s="286"/>
      <c r="AO52" s="286"/>
      <c r="AP52" s="286"/>
      <c r="AQ52" s="286"/>
      <c r="AR52" s="286"/>
      <c r="AS52" s="286"/>
      <c r="AT52" s="286"/>
      <c r="AU52" s="286"/>
      <c r="AV52" s="286"/>
      <c r="AW52" s="286"/>
      <c r="AX52" s="286"/>
      <c r="AY52" s="286"/>
      <c r="AZ52" s="286"/>
      <c r="BA52" s="286"/>
      <c r="BB52" s="286"/>
      <c r="BC52" s="286"/>
      <c r="BD52" s="286"/>
      <c r="BE52" s="286"/>
      <c r="BF52" s="286"/>
      <c r="BG52" s="286"/>
      <c r="BH52" s="286"/>
      <c r="BI52" s="286"/>
      <c r="BJ52" s="286"/>
      <c r="BK52" s="286"/>
      <c r="BL52" s="286"/>
      <c r="BM52" s="286"/>
      <c r="BN52" s="286"/>
      <c r="BO52" s="286"/>
      <c r="BP52" s="286"/>
      <c r="BQ52" s="286"/>
    </row>
    <row r="53" spans="19:69" x14ac:dyDescent="0.3">
      <c r="S53" s="286"/>
      <c r="T53" s="286"/>
      <c r="U53" s="286"/>
      <c r="V53" s="286"/>
      <c r="W53" s="286"/>
      <c r="X53" s="286"/>
      <c r="Y53" s="286"/>
      <c r="Z53" s="286"/>
      <c r="AA53" s="286"/>
      <c r="AB53" s="286"/>
      <c r="AC53" s="286"/>
      <c r="AD53" s="286"/>
      <c r="AE53" s="286"/>
      <c r="AF53" s="286"/>
      <c r="AG53" s="286"/>
      <c r="AH53" s="286"/>
      <c r="AI53" s="286"/>
      <c r="AJ53" s="286"/>
      <c r="AK53" s="286"/>
      <c r="AL53" s="286"/>
      <c r="AM53" s="286"/>
      <c r="AN53" s="286"/>
      <c r="AO53" s="286"/>
      <c r="AP53" s="286"/>
      <c r="AQ53" s="286"/>
      <c r="AR53" s="286"/>
      <c r="AS53" s="286"/>
      <c r="AT53" s="286"/>
      <c r="AU53" s="286"/>
      <c r="AV53" s="286"/>
      <c r="AW53" s="286"/>
      <c r="AX53" s="286"/>
      <c r="AY53" s="286"/>
      <c r="AZ53" s="286"/>
      <c r="BA53" s="286"/>
      <c r="BB53" s="286"/>
      <c r="BC53" s="286"/>
      <c r="BD53" s="286"/>
      <c r="BE53" s="286"/>
      <c r="BF53" s="286"/>
      <c r="BG53" s="286"/>
      <c r="BH53" s="286"/>
      <c r="BI53" s="286"/>
      <c r="BJ53" s="286"/>
      <c r="BK53" s="286"/>
      <c r="BL53" s="286"/>
      <c r="BM53" s="286"/>
      <c r="BN53" s="286"/>
      <c r="BO53" s="286"/>
      <c r="BP53" s="286"/>
      <c r="BQ53" s="286"/>
    </row>
    <row r="54" spans="19:69" x14ac:dyDescent="0.3">
      <c r="S54" s="286"/>
      <c r="T54" s="286"/>
      <c r="U54" s="286"/>
      <c r="V54" s="286"/>
      <c r="W54" s="286"/>
      <c r="X54" s="286"/>
      <c r="Y54" s="286"/>
      <c r="Z54" s="286"/>
      <c r="AA54" s="286"/>
      <c r="AB54" s="286"/>
      <c r="AC54" s="286"/>
      <c r="AD54" s="286"/>
      <c r="AE54" s="286"/>
      <c r="AF54" s="286"/>
      <c r="AG54" s="286"/>
      <c r="AH54" s="286"/>
      <c r="AI54" s="286"/>
      <c r="AJ54" s="286"/>
      <c r="AK54" s="286"/>
      <c r="AL54" s="286"/>
      <c r="AM54" s="286"/>
      <c r="AN54" s="286"/>
      <c r="AO54" s="286"/>
      <c r="AP54" s="286"/>
      <c r="AQ54" s="286"/>
      <c r="AR54" s="286"/>
      <c r="AS54" s="286"/>
      <c r="AT54" s="286"/>
      <c r="AU54" s="286"/>
      <c r="AV54" s="286"/>
      <c r="AW54" s="286"/>
      <c r="AX54" s="286"/>
      <c r="AY54" s="286"/>
      <c r="AZ54" s="286"/>
      <c r="BA54" s="286"/>
      <c r="BB54" s="286"/>
      <c r="BC54" s="286"/>
      <c r="BD54" s="286"/>
      <c r="BE54" s="286"/>
      <c r="BF54" s="286"/>
      <c r="BG54" s="286"/>
      <c r="BH54" s="286"/>
      <c r="BI54" s="286"/>
      <c r="BJ54" s="286"/>
      <c r="BK54" s="286"/>
      <c r="BL54" s="286"/>
      <c r="BM54" s="286"/>
      <c r="BN54" s="286"/>
      <c r="BO54" s="286"/>
      <c r="BP54" s="286"/>
      <c r="BQ54" s="286"/>
    </row>
    <row r="55" spans="19:69" x14ac:dyDescent="0.3">
      <c r="S55" s="286"/>
      <c r="T55" s="286"/>
      <c r="U55" s="286"/>
      <c r="V55" s="286"/>
      <c r="W55" s="286"/>
      <c r="X55" s="286"/>
      <c r="Y55" s="286"/>
      <c r="Z55" s="286"/>
      <c r="AA55" s="286"/>
      <c r="AB55" s="286"/>
      <c r="AC55" s="286"/>
      <c r="AD55" s="286"/>
      <c r="AE55" s="286"/>
      <c r="AF55" s="286"/>
      <c r="AG55" s="286"/>
      <c r="AH55" s="286"/>
      <c r="AI55" s="286"/>
      <c r="AJ55" s="286"/>
      <c r="AK55" s="286"/>
      <c r="AL55" s="286"/>
      <c r="AM55" s="286"/>
      <c r="AN55" s="286"/>
      <c r="AO55" s="286"/>
      <c r="AP55" s="286"/>
      <c r="AQ55" s="286"/>
      <c r="AR55" s="286"/>
      <c r="AS55" s="286"/>
      <c r="AT55" s="286"/>
      <c r="AU55" s="286"/>
      <c r="AV55" s="286"/>
      <c r="AW55" s="286"/>
      <c r="AX55" s="286"/>
      <c r="AY55" s="286"/>
      <c r="AZ55" s="286"/>
      <c r="BA55" s="286"/>
      <c r="BB55" s="286"/>
      <c r="BC55" s="286"/>
      <c r="BD55" s="286"/>
      <c r="BE55" s="286"/>
      <c r="BF55" s="286"/>
      <c r="BG55" s="286"/>
      <c r="BH55" s="286"/>
      <c r="BI55" s="286"/>
      <c r="BJ55" s="286"/>
      <c r="BK55" s="286"/>
      <c r="BL55" s="286"/>
      <c r="BM55" s="286"/>
      <c r="BN55" s="286"/>
      <c r="BO55" s="286"/>
      <c r="BP55" s="286"/>
      <c r="BQ55" s="286"/>
    </row>
    <row r="56" spans="19:69" x14ac:dyDescent="0.3">
      <c r="S56" s="286"/>
      <c r="T56" s="286"/>
      <c r="U56" s="286"/>
      <c r="V56" s="286"/>
      <c r="W56" s="286"/>
      <c r="X56" s="286"/>
      <c r="Y56" s="286"/>
      <c r="Z56" s="286"/>
      <c r="AA56" s="286"/>
      <c r="AB56" s="286"/>
      <c r="AC56" s="286"/>
      <c r="AD56" s="286"/>
      <c r="AE56" s="286"/>
      <c r="AF56" s="286"/>
      <c r="AG56" s="286"/>
      <c r="AH56" s="286"/>
      <c r="AI56" s="286"/>
      <c r="AJ56" s="286"/>
      <c r="AK56" s="286"/>
      <c r="AL56" s="286"/>
      <c r="AM56" s="286"/>
      <c r="AN56" s="286"/>
      <c r="AO56" s="286"/>
      <c r="AP56" s="286"/>
      <c r="AQ56" s="286"/>
      <c r="AR56" s="286"/>
      <c r="AS56" s="286"/>
      <c r="AT56" s="286"/>
      <c r="AU56" s="286"/>
      <c r="AV56" s="286"/>
      <c r="AW56" s="286"/>
      <c r="AX56" s="286"/>
      <c r="AY56" s="286"/>
      <c r="AZ56" s="286"/>
      <c r="BA56" s="286"/>
      <c r="BB56" s="286"/>
      <c r="BC56" s="286"/>
      <c r="BD56" s="286"/>
      <c r="BE56" s="286"/>
      <c r="BF56" s="286"/>
      <c r="BG56" s="286"/>
      <c r="BH56" s="286"/>
      <c r="BI56" s="286"/>
      <c r="BJ56" s="286"/>
      <c r="BK56" s="286"/>
      <c r="BL56" s="286"/>
      <c r="BM56" s="286"/>
      <c r="BN56" s="286"/>
      <c r="BO56" s="286"/>
      <c r="BP56" s="286"/>
      <c r="BQ56" s="286"/>
    </row>
    <row r="57" spans="19:69" x14ac:dyDescent="0.3">
      <c r="S57" s="286"/>
      <c r="T57" s="286"/>
      <c r="U57" s="286"/>
      <c r="V57" s="286"/>
      <c r="W57" s="286"/>
      <c r="X57" s="286"/>
      <c r="Y57" s="286"/>
      <c r="Z57" s="286"/>
      <c r="AA57" s="286"/>
      <c r="AB57" s="286"/>
      <c r="AC57" s="286"/>
      <c r="AD57" s="286"/>
      <c r="AE57" s="286"/>
      <c r="AF57" s="286"/>
      <c r="AG57" s="286"/>
      <c r="AH57" s="286"/>
      <c r="AI57" s="286"/>
      <c r="AJ57" s="286"/>
      <c r="AK57" s="286"/>
      <c r="AL57" s="286"/>
      <c r="AM57" s="286"/>
      <c r="AN57" s="286"/>
      <c r="AO57" s="286"/>
      <c r="AP57" s="286"/>
      <c r="AQ57" s="286"/>
      <c r="AR57" s="286"/>
      <c r="AS57" s="286"/>
      <c r="AT57" s="286"/>
      <c r="AU57" s="286"/>
      <c r="AV57" s="286"/>
      <c r="AW57" s="286"/>
      <c r="AX57" s="286"/>
      <c r="AY57" s="286"/>
      <c r="AZ57" s="286"/>
      <c r="BA57" s="286"/>
      <c r="BB57" s="286"/>
      <c r="BC57" s="286"/>
      <c r="BD57" s="286"/>
      <c r="BE57" s="286"/>
      <c r="BF57" s="286"/>
      <c r="BG57" s="286"/>
      <c r="BH57" s="286"/>
      <c r="BI57" s="286"/>
      <c r="BJ57" s="286"/>
      <c r="BK57" s="286"/>
      <c r="BL57" s="286"/>
      <c r="BM57" s="286"/>
      <c r="BN57" s="286"/>
      <c r="BO57" s="286"/>
      <c r="BP57" s="286"/>
      <c r="BQ57" s="286"/>
    </row>
    <row r="58" spans="19:69" x14ac:dyDescent="0.3">
      <c r="S58" s="286"/>
      <c r="T58" s="286"/>
      <c r="U58" s="286"/>
      <c r="V58" s="286"/>
      <c r="W58" s="286"/>
      <c r="X58" s="286"/>
      <c r="Y58" s="286"/>
      <c r="Z58" s="286"/>
      <c r="AA58" s="286"/>
      <c r="AB58" s="286"/>
      <c r="AC58" s="286"/>
      <c r="AD58" s="286"/>
      <c r="AE58" s="286"/>
      <c r="AF58" s="286"/>
      <c r="AG58" s="286"/>
      <c r="AH58" s="286"/>
      <c r="AI58" s="286"/>
      <c r="AJ58" s="286"/>
      <c r="AK58" s="286"/>
      <c r="AL58" s="286"/>
      <c r="AM58" s="286"/>
      <c r="AN58" s="286"/>
      <c r="AO58" s="286"/>
      <c r="AP58" s="286"/>
      <c r="AQ58" s="286"/>
      <c r="AR58" s="286"/>
      <c r="AS58" s="286"/>
      <c r="AT58" s="286"/>
      <c r="AU58" s="286"/>
      <c r="AV58" s="286"/>
      <c r="AW58" s="286"/>
      <c r="AX58" s="286"/>
      <c r="AY58" s="286"/>
      <c r="AZ58" s="286"/>
      <c r="BA58" s="286"/>
      <c r="BB58" s="286"/>
      <c r="BC58" s="286"/>
      <c r="BD58" s="286"/>
      <c r="BE58" s="286"/>
      <c r="BF58" s="286"/>
      <c r="BG58" s="286"/>
      <c r="BH58" s="286"/>
      <c r="BI58" s="286"/>
      <c r="BJ58" s="286"/>
      <c r="BK58" s="286"/>
      <c r="BL58" s="286"/>
      <c r="BM58" s="286"/>
      <c r="BN58" s="286"/>
      <c r="BO58" s="286"/>
      <c r="BP58" s="286"/>
      <c r="BQ58" s="286"/>
    </row>
    <row r="59" spans="19:69" x14ac:dyDescent="0.3">
      <c r="S59" s="286"/>
      <c r="T59" s="286"/>
      <c r="U59" s="286"/>
      <c r="V59" s="286"/>
      <c r="W59" s="286"/>
      <c r="X59" s="286"/>
      <c r="Y59" s="286"/>
      <c r="Z59" s="286"/>
      <c r="AA59" s="286"/>
      <c r="AB59" s="286"/>
      <c r="AC59" s="286"/>
      <c r="AD59" s="286"/>
      <c r="AE59" s="286"/>
      <c r="AF59" s="286"/>
      <c r="AG59" s="286"/>
      <c r="AH59" s="286"/>
      <c r="AI59" s="286"/>
      <c r="AJ59" s="286"/>
      <c r="AK59" s="286"/>
      <c r="AL59" s="286"/>
      <c r="AM59" s="286"/>
      <c r="AN59" s="286"/>
      <c r="AO59" s="286"/>
      <c r="AP59" s="286"/>
      <c r="AQ59" s="286"/>
      <c r="AR59" s="286"/>
      <c r="AS59" s="286"/>
      <c r="AT59" s="286"/>
      <c r="AU59" s="286"/>
      <c r="AV59" s="286"/>
      <c r="AW59" s="286"/>
      <c r="AX59" s="286"/>
      <c r="AY59" s="286"/>
      <c r="AZ59" s="286"/>
      <c r="BA59" s="286"/>
      <c r="BB59" s="286"/>
      <c r="BC59" s="286"/>
      <c r="BD59" s="286"/>
      <c r="BE59" s="286"/>
      <c r="BF59" s="286"/>
      <c r="BG59" s="286"/>
      <c r="BH59" s="286"/>
      <c r="BI59" s="286"/>
      <c r="BJ59" s="286"/>
      <c r="BK59" s="286"/>
      <c r="BL59" s="286"/>
      <c r="BM59" s="286"/>
      <c r="BN59" s="286"/>
      <c r="BO59" s="286"/>
      <c r="BP59" s="286"/>
      <c r="BQ59" s="286"/>
    </row>
    <row r="60" spans="19:69" x14ac:dyDescent="0.3">
      <c r="S60" s="286"/>
      <c r="T60" s="286"/>
      <c r="U60" s="286"/>
      <c r="V60" s="286"/>
      <c r="W60" s="286"/>
      <c r="X60" s="286"/>
      <c r="Y60" s="286"/>
      <c r="Z60" s="286"/>
      <c r="AA60" s="286"/>
      <c r="AB60" s="286"/>
      <c r="AC60" s="286"/>
      <c r="AD60" s="286"/>
      <c r="AE60" s="286"/>
      <c r="AF60" s="286"/>
      <c r="AG60" s="286"/>
      <c r="AH60" s="286"/>
      <c r="AI60" s="286"/>
      <c r="AJ60" s="286"/>
      <c r="AK60" s="286"/>
      <c r="AL60" s="286"/>
      <c r="AM60" s="286"/>
      <c r="AN60" s="286"/>
      <c r="AO60" s="286"/>
      <c r="AP60" s="286"/>
      <c r="AQ60" s="286"/>
      <c r="AR60" s="286"/>
      <c r="AS60" s="286"/>
      <c r="AT60" s="286"/>
      <c r="AU60" s="286"/>
      <c r="AV60" s="286"/>
      <c r="AW60" s="286"/>
      <c r="AX60" s="286"/>
      <c r="AY60" s="286"/>
      <c r="AZ60" s="286"/>
      <c r="BA60" s="286"/>
      <c r="BB60" s="286"/>
      <c r="BC60" s="286"/>
      <c r="BD60" s="286"/>
      <c r="BE60" s="286"/>
      <c r="BF60" s="286"/>
      <c r="BG60" s="286"/>
      <c r="BH60" s="286"/>
      <c r="BI60" s="286"/>
      <c r="BJ60" s="286"/>
      <c r="BK60" s="286"/>
      <c r="BL60" s="286"/>
      <c r="BM60" s="286"/>
      <c r="BN60" s="286"/>
      <c r="BO60" s="286"/>
      <c r="BP60" s="286"/>
      <c r="BQ60" s="286"/>
    </row>
    <row r="61" spans="19:69" x14ac:dyDescent="0.3">
      <c r="S61" s="286"/>
      <c r="T61" s="286"/>
      <c r="U61" s="286"/>
      <c r="V61" s="286"/>
      <c r="W61" s="286"/>
      <c r="X61" s="286"/>
      <c r="Y61" s="286"/>
      <c r="Z61" s="286"/>
      <c r="AA61" s="286"/>
      <c r="AB61" s="286"/>
      <c r="AC61" s="286"/>
      <c r="AD61" s="286"/>
      <c r="AE61" s="286"/>
      <c r="AF61" s="286"/>
      <c r="AG61" s="286"/>
      <c r="AH61" s="286"/>
      <c r="AI61" s="286"/>
      <c r="AJ61" s="286"/>
      <c r="AK61" s="286"/>
      <c r="AL61" s="286"/>
      <c r="AM61" s="286"/>
      <c r="AN61" s="286"/>
      <c r="AO61" s="286"/>
      <c r="AP61" s="286"/>
      <c r="AQ61" s="286"/>
      <c r="AR61" s="286"/>
      <c r="AS61" s="286"/>
      <c r="AT61" s="286"/>
      <c r="AU61" s="286"/>
      <c r="AV61" s="286"/>
      <c r="AW61" s="286"/>
      <c r="AX61" s="286"/>
      <c r="AY61" s="286"/>
      <c r="AZ61" s="286"/>
      <c r="BA61" s="286"/>
      <c r="BB61" s="286"/>
      <c r="BC61" s="286"/>
      <c r="BD61" s="286"/>
      <c r="BE61" s="286"/>
      <c r="BF61" s="286"/>
      <c r="BG61" s="286"/>
      <c r="BH61" s="286"/>
      <c r="BI61" s="286"/>
      <c r="BJ61" s="286"/>
      <c r="BK61" s="286"/>
      <c r="BL61" s="286"/>
      <c r="BM61" s="286"/>
      <c r="BN61" s="286"/>
      <c r="BO61" s="286"/>
      <c r="BP61" s="286"/>
      <c r="BQ61" s="286"/>
    </row>
    <row r="62" spans="19:69" x14ac:dyDescent="0.3">
      <c r="S62" s="286"/>
      <c r="T62" s="286"/>
      <c r="U62" s="286"/>
      <c r="V62" s="286"/>
      <c r="W62" s="286"/>
      <c r="X62" s="286"/>
      <c r="Y62" s="286"/>
      <c r="Z62" s="286"/>
      <c r="AA62" s="286"/>
      <c r="AB62" s="286"/>
      <c r="AC62" s="286"/>
      <c r="AD62" s="286"/>
      <c r="AE62" s="286"/>
      <c r="AF62" s="286"/>
      <c r="AG62" s="286"/>
      <c r="AH62" s="286"/>
      <c r="AI62" s="286"/>
      <c r="AJ62" s="286"/>
      <c r="AK62" s="286"/>
      <c r="AL62" s="286"/>
      <c r="AM62" s="286"/>
      <c r="AN62" s="286"/>
      <c r="AO62" s="286"/>
      <c r="AP62" s="286"/>
      <c r="AQ62" s="286"/>
      <c r="AR62" s="286"/>
      <c r="AS62" s="286"/>
      <c r="AT62" s="286"/>
      <c r="AU62" s="286"/>
      <c r="AV62" s="286"/>
      <c r="AW62" s="286"/>
      <c r="AX62" s="286"/>
      <c r="AY62" s="286"/>
      <c r="AZ62" s="286"/>
      <c r="BA62" s="286"/>
      <c r="BB62" s="286"/>
      <c r="BC62" s="286"/>
      <c r="BD62" s="286"/>
      <c r="BE62" s="286"/>
      <c r="BF62" s="286"/>
      <c r="BG62" s="286"/>
      <c r="BH62" s="286"/>
      <c r="BI62" s="286"/>
      <c r="BJ62" s="286"/>
      <c r="BK62" s="286"/>
      <c r="BL62" s="286"/>
      <c r="BM62" s="286"/>
      <c r="BN62" s="286"/>
      <c r="BO62" s="286"/>
      <c r="BP62" s="286"/>
      <c r="BQ62" s="286"/>
    </row>
    <row r="63" spans="19:69" x14ac:dyDescent="0.3">
      <c r="S63" s="286"/>
      <c r="T63" s="286"/>
      <c r="U63" s="286"/>
      <c r="V63" s="286"/>
      <c r="W63" s="286"/>
      <c r="X63" s="286"/>
      <c r="Y63" s="286"/>
      <c r="Z63" s="286"/>
      <c r="AA63" s="286"/>
      <c r="AB63" s="286"/>
      <c r="AC63" s="286"/>
      <c r="AD63" s="286"/>
      <c r="AE63" s="286"/>
      <c r="AF63" s="286"/>
      <c r="AG63" s="286"/>
      <c r="AH63" s="286"/>
      <c r="AI63" s="286"/>
      <c r="AJ63" s="286"/>
      <c r="AK63" s="286"/>
      <c r="AL63" s="286"/>
      <c r="AM63" s="286"/>
      <c r="AN63" s="286"/>
      <c r="AO63" s="286"/>
      <c r="AP63" s="286"/>
      <c r="AQ63" s="286"/>
      <c r="AR63" s="286"/>
      <c r="AS63" s="286"/>
      <c r="AT63" s="286"/>
      <c r="AU63" s="286"/>
      <c r="AV63" s="286"/>
      <c r="AW63" s="286"/>
      <c r="AX63" s="286"/>
      <c r="AY63" s="286"/>
      <c r="AZ63" s="286"/>
      <c r="BA63" s="286"/>
      <c r="BB63" s="286"/>
      <c r="BC63" s="286"/>
      <c r="BD63" s="286"/>
      <c r="BE63" s="286"/>
      <c r="BF63" s="286"/>
      <c r="BG63" s="286"/>
      <c r="BH63" s="286"/>
      <c r="BI63" s="286"/>
      <c r="BJ63" s="286"/>
      <c r="BK63" s="286"/>
      <c r="BL63" s="286"/>
      <c r="BM63" s="286"/>
      <c r="BN63" s="286"/>
      <c r="BO63" s="286"/>
      <c r="BP63" s="286"/>
      <c r="BQ63" s="286"/>
    </row>
    <row r="64" spans="19:69" x14ac:dyDescent="0.3">
      <c r="S64" s="286"/>
      <c r="T64" s="286"/>
      <c r="U64" s="286"/>
      <c r="V64" s="286"/>
      <c r="W64" s="286"/>
      <c r="X64" s="286"/>
      <c r="Y64" s="286"/>
      <c r="Z64" s="286"/>
      <c r="AA64" s="286"/>
      <c r="AB64" s="286"/>
      <c r="AC64" s="286"/>
      <c r="AD64" s="286"/>
      <c r="AE64" s="286"/>
      <c r="AF64" s="286"/>
      <c r="AG64" s="286"/>
      <c r="AH64" s="286"/>
      <c r="AI64" s="286"/>
      <c r="AJ64" s="286"/>
      <c r="AK64" s="286"/>
      <c r="AL64" s="286"/>
      <c r="AM64" s="286"/>
      <c r="AN64" s="286"/>
      <c r="AO64" s="286"/>
      <c r="AP64" s="286"/>
      <c r="AQ64" s="286"/>
      <c r="AR64" s="286"/>
      <c r="AS64" s="286"/>
      <c r="AT64" s="286"/>
      <c r="AU64" s="286"/>
      <c r="AV64" s="286"/>
      <c r="AW64" s="286"/>
      <c r="AX64" s="286"/>
      <c r="AY64" s="286"/>
      <c r="AZ64" s="286"/>
      <c r="BA64" s="286"/>
      <c r="BB64" s="286"/>
      <c r="BC64" s="286"/>
      <c r="BD64" s="286"/>
      <c r="BE64" s="286"/>
      <c r="BF64" s="286"/>
      <c r="BG64" s="286"/>
      <c r="BH64" s="286"/>
      <c r="BI64" s="286"/>
      <c r="BJ64" s="286"/>
      <c r="BK64" s="286"/>
      <c r="BL64" s="286"/>
      <c r="BM64" s="286"/>
      <c r="BN64" s="286"/>
      <c r="BO64" s="286"/>
      <c r="BP64" s="286"/>
      <c r="BQ64" s="286"/>
    </row>
    <row r="65" spans="19:69" x14ac:dyDescent="0.3">
      <c r="S65" s="286"/>
      <c r="T65" s="286"/>
      <c r="U65" s="286"/>
      <c r="V65" s="286"/>
      <c r="W65" s="286"/>
      <c r="X65" s="286"/>
      <c r="Y65" s="286"/>
      <c r="Z65" s="286"/>
      <c r="AA65" s="286"/>
      <c r="AB65" s="286"/>
      <c r="AC65" s="286"/>
      <c r="AD65" s="286"/>
      <c r="AE65" s="286"/>
      <c r="AF65" s="286"/>
      <c r="AG65" s="286"/>
      <c r="AH65" s="286"/>
      <c r="AI65" s="286"/>
      <c r="AJ65" s="286"/>
      <c r="AK65" s="286"/>
      <c r="AL65" s="286"/>
      <c r="AM65" s="286"/>
      <c r="AN65" s="286"/>
      <c r="AO65" s="286"/>
      <c r="AP65" s="286"/>
      <c r="AQ65" s="286"/>
      <c r="AR65" s="286"/>
      <c r="AS65" s="286"/>
      <c r="AT65" s="286"/>
      <c r="AU65" s="286"/>
      <c r="AV65" s="286"/>
      <c r="AW65" s="286"/>
      <c r="AX65" s="286"/>
      <c r="AY65" s="286"/>
      <c r="AZ65" s="286"/>
      <c r="BA65" s="286"/>
      <c r="BB65" s="286"/>
      <c r="BC65" s="286"/>
      <c r="BD65" s="286"/>
      <c r="BE65" s="286"/>
      <c r="BF65" s="286"/>
      <c r="BG65" s="286"/>
      <c r="BH65" s="286"/>
      <c r="BI65" s="286"/>
      <c r="BJ65" s="286"/>
      <c r="BK65" s="286"/>
      <c r="BL65" s="286"/>
      <c r="BM65" s="286"/>
      <c r="BN65" s="286"/>
      <c r="BO65" s="286"/>
      <c r="BP65" s="286"/>
      <c r="BQ65" s="286"/>
    </row>
    <row r="66" spans="19:69" x14ac:dyDescent="0.3">
      <c r="S66" s="286"/>
      <c r="T66" s="286"/>
      <c r="U66" s="286"/>
      <c r="V66" s="286"/>
      <c r="W66" s="286"/>
      <c r="X66" s="286"/>
      <c r="Y66" s="286"/>
      <c r="Z66" s="286"/>
      <c r="AA66" s="286"/>
      <c r="AB66" s="286"/>
      <c r="AC66" s="286"/>
      <c r="AD66" s="286"/>
      <c r="AE66" s="286"/>
      <c r="AF66" s="286"/>
      <c r="AG66" s="286"/>
      <c r="AH66" s="286"/>
      <c r="AI66" s="286"/>
      <c r="AJ66" s="286"/>
      <c r="AK66" s="286"/>
      <c r="AL66" s="286"/>
      <c r="AM66" s="286"/>
      <c r="AN66" s="286"/>
      <c r="AO66" s="286"/>
      <c r="AP66" s="286"/>
      <c r="AQ66" s="286"/>
      <c r="AR66" s="286"/>
      <c r="AS66" s="286"/>
      <c r="AT66" s="286"/>
      <c r="AU66" s="286"/>
      <c r="AV66" s="286"/>
      <c r="AW66" s="286"/>
      <c r="AX66" s="286"/>
      <c r="AY66" s="286"/>
      <c r="AZ66" s="286"/>
      <c r="BA66" s="286"/>
      <c r="BB66" s="286"/>
      <c r="BC66" s="286"/>
      <c r="BD66" s="286"/>
      <c r="BE66" s="286"/>
      <c r="BF66" s="286"/>
      <c r="BG66" s="286"/>
      <c r="BH66" s="286"/>
      <c r="BI66" s="286"/>
      <c r="BJ66" s="286"/>
      <c r="BK66" s="286"/>
      <c r="BL66" s="286"/>
      <c r="BM66" s="286"/>
      <c r="BN66" s="286"/>
      <c r="BO66" s="286"/>
      <c r="BP66" s="286"/>
      <c r="BQ66" s="286"/>
    </row>
    <row r="67" spans="19:69" x14ac:dyDescent="0.3">
      <c r="S67" s="286"/>
      <c r="T67" s="286"/>
      <c r="U67" s="286"/>
      <c r="V67" s="286"/>
      <c r="W67" s="286"/>
      <c r="X67" s="286"/>
      <c r="Y67" s="286"/>
      <c r="Z67" s="286"/>
      <c r="AA67" s="286"/>
      <c r="AB67" s="286"/>
      <c r="AC67" s="286"/>
      <c r="AD67" s="286"/>
      <c r="AE67" s="286"/>
      <c r="AF67" s="286"/>
      <c r="AG67" s="286"/>
      <c r="AH67" s="286"/>
      <c r="AI67" s="286"/>
      <c r="AJ67" s="286"/>
      <c r="AK67" s="286"/>
      <c r="AL67" s="286"/>
      <c r="AM67" s="286"/>
      <c r="AN67" s="286"/>
      <c r="AO67" s="286"/>
      <c r="AP67" s="286"/>
      <c r="AQ67" s="286"/>
      <c r="AR67" s="286"/>
      <c r="AS67" s="286"/>
      <c r="AT67" s="286"/>
      <c r="AU67" s="286"/>
      <c r="AV67" s="286"/>
      <c r="AW67" s="286"/>
      <c r="AX67" s="286"/>
      <c r="AY67" s="286"/>
      <c r="AZ67" s="286"/>
      <c r="BA67" s="286"/>
      <c r="BB67" s="286"/>
      <c r="BC67" s="286"/>
      <c r="BD67" s="286"/>
      <c r="BE67" s="286"/>
      <c r="BF67" s="286"/>
      <c r="BG67" s="286"/>
      <c r="BH67" s="286"/>
      <c r="BI67" s="286"/>
      <c r="BJ67" s="286"/>
      <c r="BK67" s="286"/>
      <c r="BL67" s="286"/>
      <c r="BM67" s="286"/>
      <c r="BN67" s="286"/>
      <c r="BO67" s="286"/>
      <c r="BP67" s="286"/>
      <c r="BQ67" s="286"/>
    </row>
    <row r="68" spans="19:69" x14ac:dyDescent="0.3">
      <c r="S68" s="286"/>
      <c r="T68" s="286"/>
      <c r="U68" s="286"/>
      <c r="V68" s="286"/>
      <c r="W68" s="286"/>
      <c r="X68" s="286"/>
      <c r="Y68" s="286"/>
      <c r="Z68" s="286"/>
      <c r="AA68" s="286"/>
      <c r="AB68" s="286"/>
      <c r="AC68" s="286"/>
      <c r="AD68" s="286"/>
      <c r="AE68" s="286"/>
      <c r="AF68" s="286"/>
      <c r="AG68" s="286"/>
      <c r="AH68" s="286"/>
      <c r="AI68" s="286"/>
      <c r="AJ68" s="286"/>
      <c r="AK68" s="286"/>
      <c r="AL68" s="286"/>
      <c r="AM68" s="286"/>
      <c r="AN68" s="286"/>
      <c r="AO68" s="286"/>
      <c r="AP68" s="286"/>
      <c r="AQ68" s="286"/>
      <c r="AR68" s="286"/>
      <c r="AS68" s="286"/>
      <c r="AT68" s="286"/>
      <c r="AU68" s="286"/>
      <c r="AV68" s="286"/>
      <c r="AW68" s="286"/>
      <c r="AX68" s="286"/>
      <c r="AY68" s="286"/>
      <c r="AZ68" s="286"/>
      <c r="BA68" s="286"/>
      <c r="BB68" s="286"/>
      <c r="BC68" s="286"/>
      <c r="BD68" s="286"/>
      <c r="BE68" s="286"/>
      <c r="BF68" s="286"/>
      <c r="BG68" s="286"/>
      <c r="BH68" s="286"/>
      <c r="BI68" s="286"/>
      <c r="BJ68" s="286"/>
      <c r="BK68" s="286"/>
      <c r="BL68" s="286"/>
      <c r="BM68" s="286"/>
      <c r="BN68" s="286"/>
      <c r="BO68" s="286"/>
      <c r="BP68" s="286"/>
      <c r="BQ68" s="286"/>
    </row>
    <row r="69" spans="19:69" x14ac:dyDescent="0.3">
      <c r="S69" s="286"/>
      <c r="T69" s="286"/>
      <c r="U69" s="286"/>
      <c r="V69" s="286"/>
      <c r="W69" s="286"/>
      <c r="X69" s="286"/>
      <c r="Y69" s="286"/>
      <c r="Z69" s="286"/>
      <c r="AA69" s="286"/>
      <c r="AB69" s="286"/>
      <c r="AC69" s="286"/>
      <c r="AD69" s="286"/>
      <c r="AE69" s="286"/>
      <c r="AF69" s="286"/>
      <c r="AG69" s="286"/>
      <c r="AH69" s="286"/>
      <c r="AI69" s="286"/>
      <c r="AJ69" s="286"/>
      <c r="AK69" s="286"/>
      <c r="AL69" s="286"/>
      <c r="AM69" s="286"/>
      <c r="AN69" s="286"/>
      <c r="AO69" s="286"/>
      <c r="AP69" s="286"/>
      <c r="AQ69" s="286"/>
      <c r="AR69" s="286"/>
      <c r="AS69" s="286"/>
      <c r="AT69" s="286"/>
      <c r="AU69" s="286"/>
      <c r="AV69" s="286"/>
      <c r="AW69" s="286"/>
      <c r="AX69" s="286"/>
      <c r="AY69" s="286"/>
      <c r="AZ69" s="286"/>
      <c r="BA69" s="286"/>
      <c r="BB69" s="286"/>
      <c r="BC69" s="286"/>
      <c r="BD69" s="286"/>
      <c r="BE69" s="286"/>
      <c r="BF69" s="286"/>
      <c r="BG69" s="286"/>
      <c r="BH69" s="286"/>
      <c r="BI69" s="286"/>
      <c r="BJ69" s="286"/>
      <c r="BK69" s="286"/>
      <c r="BL69" s="286"/>
      <c r="BM69" s="286"/>
      <c r="BN69" s="286"/>
      <c r="BO69" s="286"/>
      <c r="BP69" s="286"/>
      <c r="BQ69" s="286"/>
    </row>
    <row r="70" spans="19:69" x14ac:dyDescent="0.3">
      <c r="S70" s="286"/>
      <c r="T70" s="286"/>
      <c r="U70" s="286"/>
      <c r="V70" s="286"/>
      <c r="W70" s="286"/>
      <c r="X70" s="286"/>
      <c r="Y70" s="286"/>
      <c r="Z70" s="286"/>
      <c r="AA70" s="286"/>
      <c r="AB70" s="286"/>
      <c r="AC70" s="286"/>
      <c r="AD70" s="286"/>
      <c r="AE70" s="286"/>
      <c r="AF70" s="286"/>
      <c r="AG70" s="286"/>
      <c r="AH70" s="286"/>
      <c r="AI70" s="286"/>
      <c r="AJ70" s="286"/>
      <c r="AK70" s="286"/>
      <c r="AL70" s="286"/>
      <c r="AM70" s="286"/>
      <c r="AN70" s="286"/>
      <c r="AO70" s="286"/>
      <c r="AP70" s="286"/>
      <c r="AQ70" s="286"/>
      <c r="AR70" s="286"/>
      <c r="AS70" s="286"/>
      <c r="AT70" s="286"/>
      <c r="AU70" s="286"/>
      <c r="AV70" s="286"/>
      <c r="AW70" s="286"/>
      <c r="AX70" s="286"/>
      <c r="AY70" s="286"/>
      <c r="AZ70" s="286"/>
      <c r="BA70" s="286"/>
      <c r="BB70" s="286"/>
      <c r="BC70" s="286"/>
      <c r="BD70" s="286"/>
      <c r="BE70" s="286"/>
      <c r="BF70" s="286"/>
      <c r="BG70" s="286"/>
      <c r="BH70" s="286"/>
      <c r="BI70" s="286"/>
      <c r="BJ70" s="286"/>
      <c r="BK70" s="286"/>
      <c r="BL70" s="286"/>
      <c r="BM70" s="286"/>
      <c r="BN70" s="286"/>
      <c r="BO70" s="286"/>
      <c r="BP70" s="286"/>
      <c r="BQ70" s="286"/>
    </row>
    <row r="71" spans="19:69" x14ac:dyDescent="0.3">
      <c r="S71" s="286"/>
      <c r="T71" s="286"/>
      <c r="U71" s="286"/>
      <c r="V71" s="286"/>
      <c r="W71" s="286"/>
      <c r="X71" s="286"/>
      <c r="Y71" s="286"/>
      <c r="Z71" s="286"/>
      <c r="AA71" s="286"/>
      <c r="AB71" s="286"/>
      <c r="AC71" s="286"/>
      <c r="AD71" s="286"/>
      <c r="AE71" s="286"/>
      <c r="AF71" s="286"/>
      <c r="AG71" s="286"/>
      <c r="AH71" s="286"/>
      <c r="AI71" s="286"/>
      <c r="AJ71" s="286"/>
      <c r="AK71" s="286"/>
      <c r="AL71" s="286"/>
      <c r="AM71" s="286"/>
      <c r="AN71" s="286"/>
      <c r="AO71" s="286"/>
      <c r="AP71" s="286"/>
      <c r="AQ71" s="286"/>
      <c r="AR71" s="286"/>
      <c r="AS71" s="286"/>
      <c r="AT71" s="286"/>
      <c r="AU71" s="286"/>
      <c r="AV71" s="286"/>
      <c r="AW71" s="286"/>
      <c r="AX71" s="286"/>
      <c r="AY71" s="286"/>
      <c r="AZ71" s="286"/>
      <c r="BA71" s="286"/>
      <c r="BB71" s="286"/>
      <c r="BC71" s="286"/>
      <c r="BD71" s="286"/>
      <c r="BE71" s="286"/>
      <c r="BF71" s="286"/>
      <c r="BG71" s="286"/>
      <c r="BH71" s="286"/>
      <c r="BI71" s="286"/>
      <c r="BJ71" s="286"/>
      <c r="BK71" s="286"/>
      <c r="BL71" s="286"/>
      <c r="BM71" s="286"/>
      <c r="BN71" s="286"/>
      <c r="BO71" s="286"/>
      <c r="BP71" s="286"/>
      <c r="BQ71" s="286"/>
    </row>
    <row r="72" spans="19:69" x14ac:dyDescent="0.3">
      <c r="S72" s="286"/>
      <c r="T72" s="286"/>
      <c r="U72" s="286"/>
      <c r="V72" s="286"/>
      <c r="W72" s="286"/>
      <c r="X72" s="286"/>
      <c r="Y72" s="286"/>
      <c r="Z72" s="286"/>
      <c r="AA72" s="286"/>
      <c r="AB72" s="286"/>
      <c r="AC72" s="286"/>
      <c r="AD72" s="286"/>
      <c r="AE72" s="286"/>
      <c r="AF72" s="286"/>
      <c r="AG72" s="286"/>
      <c r="AH72" s="286"/>
      <c r="AI72" s="286"/>
      <c r="AJ72" s="286"/>
      <c r="AK72" s="286"/>
      <c r="AL72" s="286"/>
      <c r="AM72" s="286"/>
      <c r="AN72" s="286"/>
      <c r="AO72" s="286"/>
      <c r="AP72" s="286"/>
      <c r="AQ72" s="286"/>
      <c r="AR72" s="286"/>
      <c r="AS72" s="286"/>
      <c r="AT72" s="286"/>
      <c r="AU72" s="286"/>
      <c r="AV72" s="286"/>
      <c r="AW72" s="286"/>
      <c r="AX72" s="286"/>
      <c r="AY72" s="286"/>
      <c r="AZ72" s="286"/>
      <c r="BA72" s="286"/>
      <c r="BB72" s="286"/>
      <c r="BC72" s="286"/>
      <c r="BD72" s="286"/>
      <c r="BE72" s="286"/>
      <c r="BF72" s="286"/>
      <c r="BG72" s="286"/>
      <c r="BH72" s="286"/>
      <c r="BI72" s="286"/>
      <c r="BJ72" s="286"/>
      <c r="BK72" s="286"/>
      <c r="BL72" s="286"/>
      <c r="BM72" s="286"/>
      <c r="BN72" s="286"/>
      <c r="BO72" s="286"/>
      <c r="BP72" s="286"/>
      <c r="BQ72" s="286"/>
    </row>
    <row r="73" spans="19:69" x14ac:dyDescent="0.3">
      <c r="S73" s="286"/>
      <c r="T73" s="286"/>
      <c r="U73" s="286"/>
      <c r="V73" s="286"/>
      <c r="W73" s="286"/>
      <c r="X73" s="286"/>
      <c r="Y73" s="286"/>
      <c r="Z73" s="286"/>
      <c r="AA73" s="286"/>
      <c r="AB73" s="286"/>
      <c r="AC73" s="286"/>
      <c r="AD73" s="286"/>
      <c r="AE73" s="286"/>
      <c r="AF73" s="286"/>
      <c r="AG73" s="286"/>
      <c r="AH73" s="286"/>
      <c r="AI73" s="286"/>
      <c r="AJ73" s="286"/>
      <c r="AK73" s="286"/>
      <c r="AL73" s="286"/>
      <c r="AM73" s="286"/>
      <c r="AN73" s="286"/>
      <c r="AO73" s="286"/>
      <c r="AP73" s="286"/>
      <c r="AQ73" s="286"/>
      <c r="AR73" s="286"/>
      <c r="AS73" s="286"/>
      <c r="AT73" s="286"/>
      <c r="AU73" s="286"/>
      <c r="AV73" s="286"/>
      <c r="AW73" s="286"/>
      <c r="AX73" s="286"/>
      <c r="AY73" s="286"/>
      <c r="AZ73" s="286"/>
      <c r="BA73" s="286"/>
      <c r="BB73" s="286"/>
      <c r="BC73" s="286"/>
      <c r="BD73" s="286"/>
      <c r="BE73" s="286"/>
      <c r="BF73" s="286"/>
      <c r="BG73" s="286"/>
      <c r="BH73" s="286"/>
      <c r="BI73" s="286"/>
      <c r="BJ73" s="286"/>
      <c r="BK73" s="286"/>
      <c r="BL73" s="286"/>
      <c r="BM73" s="286"/>
      <c r="BN73" s="286"/>
      <c r="BO73" s="286"/>
      <c r="BP73" s="286"/>
      <c r="BQ73" s="286"/>
    </row>
    <row r="74" spans="19:69" x14ac:dyDescent="0.3">
      <c r="S74" s="286"/>
      <c r="T74" s="286"/>
      <c r="U74" s="286"/>
      <c r="V74" s="286"/>
      <c r="W74" s="286"/>
      <c r="X74" s="286"/>
      <c r="Y74" s="286"/>
      <c r="Z74" s="286"/>
      <c r="AA74" s="286"/>
      <c r="AB74" s="286"/>
      <c r="AC74" s="286"/>
      <c r="AD74" s="286"/>
      <c r="AE74" s="286"/>
      <c r="AF74" s="286"/>
      <c r="AG74" s="286"/>
      <c r="AH74" s="286"/>
      <c r="AI74" s="286"/>
      <c r="AJ74" s="286"/>
      <c r="AK74" s="286"/>
      <c r="AL74" s="286"/>
      <c r="AM74" s="286"/>
      <c r="AN74" s="286"/>
      <c r="AO74" s="286"/>
      <c r="AP74" s="286"/>
      <c r="AQ74" s="286"/>
      <c r="AR74" s="286"/>
      <c r="AS74" s="286"/>
      <c r="AT74" s="286"/>
      <c r="AU74" s="286"/>
      <c r="AV74" s="286"/>
      <c r="AW74" s="286"/>
      <c r="AX74" s="286"/>
      <c r="AY74" s="286"/>
      <c r="AZ74" s="286"/>
      <c r="BA74" s="286"/>
      <c r="BB74" s="286"/>
      <c r="BC74" s="286"/>
      <c r="BD74" s="286"/>
      <c r="BE74" s="286"/>
      <c r="BF74" s="286"/>
      <c r="BG74" s="286"/>
      <c r="BH74" s="286"/>
      <c r="BI74" s="286"/>
      <c r="BJ74" s="286"/>
      <c r="BK74" s="286"/>
      <c r="BL74" s="286"/>
      <c r="BM74" s="286"/>
      <c r="BN74" s="286"/>
      <c r="BO74" s="286"/>
      <c r="BP74" s="286"/>
      <c r="BQ74" s="286"/>
    </row>
    <row r="75" spans="19:69" x14ac:dyDescent="0.3">
      <c r="S75" s="286"/>
      <c r="T75" s="286"/>
      <c r="U75" s="286"/>
      <c r="V75" s="286"/>
      <c r="W75" s="286"/>
      <c r="X75" s="286"/>
      <c r="Y75" s="286"/>
      <c r="Z75" s="286"/>
      <c r="AA75" s="286"/>
      <c r="AB75" s="286"/>
      <c r="AC75" s="286"/>
      <c r="AD75" s="286"/>
      <c r="AE75" s="286"/>
      <c r="AF75" s="286"/>
      <c r="AG75" s="286"/>
      <c r="AH75" s="286"/>
      <c r="AI75" s="286"/>
      <c r="AJ75" s="286"/>
      <c r="AK75" s="286"/>
      <c r="AL75" s="286"/>
      <c r="AM75" s="286"/>
      <c r="AN75" s="286"/>
      <c r="AO75" s="286"/>
      <c r="AP75" s="286"/>
      <c r="AQ75" s="286"/>
      <c r="AR75" s="286"/>
      <c r="AS75" s="286"/>
      <c r="AT75" s="286"/>
      <c r="AU75" s="286"/>
      <c r="AV75" s="286"/>
      <c r="AW75" s="286"/>
      <c r="AX75" s="286"/>
      <c r="AY75" s="286"/>
      <c r="AZ75" s="286"/>
      <c r="BA75" s="286"/>
      <c r="BB75" s="286"/>
      <c r="BC75" s="286"/>
      <c r="BD75" s="286"/>
      <c r="BE75" s="286"/>
      <c r="BF75" s="286"/>
      <c r="BG75" s="286"/>
      <c r="BH75" s="286"/>
      <c r="BI75" s="286"/>
      <c r="BJ75" s="286"/>
      <c r="BK75" s="286"/>
      <c r="BL75" s="286"/>
      <c r="BM75" s="286"/>
      <c r="BN75" s="286"/>
      <c r="BO75" s="286"/>
      <c r="BP75" s="286"/>
      <c r="BQ75" s="286"/>
    </row>
    <row r="76" spans="19:69" x14ac:dyDescent="0.3">
      <c r="S76" s="286"/>
      <c r="T76" s="286"/>
      <c r="U76" s="286"/>
      <c r="V76" s="286"/>
      <c r="W76" s="286"/>
      <c r="X76" s="286"/>
      <c r="Y76" s="286"/>
      <c r="Z76" s="286"/>
      <c r="AA76" s="286"/>
      <c r="AB76" s="286"/>
      <c r="AC76" s="286"/>
      <c r="AD76" s="286"/>
      <c r="AE76" s="286"/>
      <c r="AF76" s="286"/>
      <c r="AG76" s="286"/>
      <c r="AH76" s="286"/>
      <c r="AI76" s="286"/>
      <c r="AJ76" s="286"/>
      <c r="AK76" s="286"/>
      <c r="AL76" s="286"/>
      <c r="AM76" s="286"/>
      <c r="AN76" s="286"/>
      <c r="AO76" s="286"/>
      <c r="AP76" s="286"/>
      <c r="AQ76" s="286"/>
      <c r="AR76" s="286"/>
      <c r="AS76" s="286"/>
      <c r="AT76" s="286"/>
      <c r="AU76" s="286"/>
      <c r="AV76" s="286"/>
      <c r="AW76" s="286"/>
      <c r="AX76" s="286"/>
      <c r="AY76" s="286"/>
      <c r="AZ76" s="286"/>
      <c r="BA76" s="286"/>
      <c r="BB76" s="286"/>
      <c r="BC76" s="286"/>
      <c r="BD76" s="286"/>
      <c r="BE76" s="286"/>
      <c r="BF76" s="286"/>
      <c r="BG76" s="286"/>
      <c r="BH76" s="286"/>
      <c r="BI76" s="286"/>
      <c r="BJ76" s="286"/>
      <c r="BK76" s="286"/>
      <c r="BL76" s="286"/>
      <c r="BM76" s="286"/>
      <c r="BN76" s="286"/>
      <c r="BO76" s="286"/>
      <c r="BP76" s="286"/>
      <c r="BQ76" s="286"/>
    </row>
    <row r="77" spans="19:69" x14ac:dyDescent="0.3">
      <c r="S77" s="286"/>
      <c r="T77" s="286"/>
      <c r="U77" s="286"/>
      <c r="V77" s="286"/>
      <c r="W77" s="286"/>
      <c r="X77" s="286"/>
      <c r="Y77" s="286"/>
      <c r="Z77" s="286"/>
      <c r="AA77" s="286"/>
      <c r="AB77" s="286"/>
      <c r="AC77" s="286"/>
      <c r="AD77" s="286"/>
      <c r="AE77" s="286"/>
      <c r="AF77" s="286"/>
      <c r="AG77" s="286"/>
      <c r="AH77" s="286"/>
      <c r="AI77" s="286"/>
      <c r="AJ77" s="286"/>
      <c r="AK77" s="286"/>
      <c r="AL77" s="286"/>
      <c r="AM77" s="286"/>
      <c r="AN77" s="286"/>
      <c r="AO77" s="286"/>
      <c r="AP77" s="286"/>
      <c r="AQ77" s="286"/>
      <c r="AR77" s="286"/>
      <c r="AS77" s="286"/>
      <c r="AT77" s="286"/>
      <c r="AU77" s="286"/>
      <c r="AV77" s="286"/>
      <c r="AW77" s="286"/>
      <c r="AX77" s="286"/>
      <c r="AY77" s="286"/>
      <c r="AZ77" s="286"/>
      <c r="BA77" s="286"/>
      <c r="BB77" s="286"/>
      <c r="BC77" s="286"/>
      <c r="BD77" s="286"/>
      <c r="BE77" s="286"/>
      <c r="BF77" s="286"/>
      <c r="BG77" s="286"/>
      <c r="BH77" s="286"/>
      <c r="BI77" s="286"/>
      <c r="BJ77" s="286"/>
      <c r="BK77" s="286"/>
      <c r="BL77" s="286"/>
      <c r="BM77" s="286"/>
      <c r="BN77" s="286"/>
      <c r="BO77" s="286"/>
      <c r="BP77" s="286"/>
      <c r="BQ77" s="286"/>
    </row>
    <row r="78" spans="19:69" x14ac:dyDescent="0.3">
      <c r="S78" s="286"/>
      <c r="T78" s="286"/>
      <c r="U78" s="286"/>
      <c r="V78" s="286"/>
      <c r="W78" s="286"/>
      <c r="X78" s="286"/>
      <c r="Y78" s="286"/>
      <c r="Z78" s="286"/>
      <c r="AA78" s="286"/>
      <c r="AB78" s="286"/>
      <c r="AC78" s="286"/>
      <c r="AD78" s="286"/>
      <c r="AE78" s="286"/>
      <c r="AF78" s="286"/>
      <c r="AG78" s="286"/>
      <c r="AH78" s="286"/>
      <c r="AI78" s="286"/>
      <c r="AJ78" s="286"/>
      <c r="AK78" s="286"/>
      <c r="AL78" s="286"/>
      <c r="AM78" s="286"/>
      <c r="AN78" s="286"/>
      <c r="AO78" s="286"/>
      <c r="AP78" s="286"/>
      <c r="AQ78" s="286"/>
      <c r="AR78" s="286"/>
      <c r="AS78" s="286"/>
      <c r="AT78" s="286"/>
      <c r="AU78" s="286"/>
      <c r="AV78" s="286"/>
      <c r="AW78" s="286"/>
      <c r="AX78" s="286"/>
      <c r="AY78" s="286"/>
      <c r="AZ78" s="286"/>
      <c r="BA78" s="286"/>
      <c r="BB78" s="286"/>
      <c r="BC78" s="286"/>
      <c r="BD78" s="286"/>
      <c r="BE78" s="286"/>
      <c r="BF78" s="286"/>
      <c r="BG78" s="286"/>
      <c r="BH78" s="286"/>
      <c r="BI78" s="286"/>
      <c r="BJ78" s="286"/>
      <c r="BK78" s="286"/>
      <c r="BL78" s="286"/>
      <c r="BM78" s="286"/>
      <c r="BN78" s="286"/>
      <c r="BO78" s="286"/>
      <c r="BP78" s="286"/>
      <c r="BQ78" s="286"/>
    </row>
    <row r="79" spans="19:69" x14ac:dyDescent="0.3">
      <c r="S79" s="286"/>
      <c r="T79" s="286"/>
      <c r="U79" s="286"/>
      <c r="V79" s="286"/>
      <c r="W79" s="286"/>
      <c r="X79" s="286"/>
      <c r="Y79" s="286"/>
      <c r="Z79" s="286"/>
      <c r="AA79" s="286"/>
      <c r="AB79" s="286"/>
      <c r="AC79" s="286"/>
      <c r="AD79" s="286"/>
      <c r="AE79" s="286"/>
      <c r="AF79" s="286"/>
      <c r="AG79" s="286"/>
      <c r="AH79" s="286"/>
      <c r="AI79" s="286"/>
      <c r="AJ79" s="286"/>
      <c r="AK79" s="286"/>
      <c r="AL79" s="286"/>
      <c r="AM79" s="286"/>
      <c r="AN79" s="286"/>
      <c r="AO79" s="286"/>
      <c r="AP79" s="286"/>
      <c r="AQ79" s="286"/>
      <c r="AR79" s="286"/>
      <c r="AS79" s="286"/>
      <c r="AT79" s="286"/>
      <c r="AU79" s="286"/>
      <c r="AV79" s="286"/>
      <c r="AW79" s="286"/>
      <c r="AX79" s="286"/>
      <c r="AY79" s="286"/>
      <c r="AZ79" s="286"/>
      <c r="BA79" s="286"/>
      <c r="BB79" s="286"/>
      <c r="BC79" s="286"/>
      <c r="BD79" s="286"/>
      <c r="BE79" s="286"/>
      <c r="BF79" s="286"/>
      <c r="BG79" s="286"/>
      <c r="BH79" s="286"/>
      <c r="BI79" s="286"/>
      <c r="BJ79" s="286"/>
      <c r="BK79" s="286"/>
      <c r="BL79" s="286"/>
      <c r="BM79" s="286"/>
      <c r="BN79" s="286"/>
      <c r="BO79" s="286"/>
      <c r="BP79" s="286"/>
      <c r="BQ79" s="286"/>
    </row>
    <row r="80" spans="19:69" x14ac:dyDescent="0.3">
      <c r="S80" s="286"/>
      <c r="T80" s="286"/>
      <c r="U80" s="286"/>
      <c r="V80" s="286"/>
      <c r="W80" s="286"/>
      <c r="X80" s="286"/>
      <c r="Y80" s="286"/>
      <c r="Z80" s="286"/>
      <c r="AA80" s="286"/>
      <c r="AB80" s="286"/>
      <c r="AC80" s="286"/>
      <c r="AD80" s="286"/>
      <c r="AE80" s="286"/>
      <c r="AF80" s="286"/>
      <c r="AG80" s="286"/>
      <c r="AH80" s="286"/>
      <c r="AI80" s="286"/>
      <c r="AJ80" s="286"/>
      <c r="AK80" s="286"/>
      <c r="AL80" s="286"/>
      <c r="AM80" s="286"/>
      <c r="AN80" s="286"/>
      <c r="AO80" s="286"/>
      <c r="AP80" s="286"/>
      <c r="AQ80" s="286"/>
      <c r="AR80" s="286"/>
      <c r="AS80" s="286"/>
      <c r="AT80" s="286"/>
      <c r="AU80" s="286"/>
      <c r="AV80" s="286"/>
      <c r="AW80" s="286"/>
      <c r="AX80" s="286"/>
      <c r="AY80" s="286"/>
      <c r="AZ80" s="286"/>
      <c r="BA80" s="286"/>
      <c r="BB80" s="286"/>
      <c r="BC80" s="286"/>
      <c r="BD80" s="286"/>
      <c r="BE80" s="286"/>
      <c r="BF80" s="286"/>
      <c r="BG80" s="286"/>
      <c r="BH80" s="286"/>
      <c r="BI80" s="286"/>
      <c r="BJ80" s="286"/>
      <c r="BK80" s="286"/>
      <c r="BL80" s="286"/>
      <c r="BM80" s="286"/>
      <c r="BN80" s="286"/>
      <c r="BO80" s="286"/>
      <c r="BP80" s="286"/>
      <c r="BQ80" s="286"/>
    </row>
    <row r="81" spans="19:69" x14ac:dyDescent="0.3">
      <c r="S81" s="286"/>
      <c r="T81" s="286"/>
      <c r="U81" s="286"/>
      <c r="V81" s="286"/>
      <c r="W81" s="286"/>
      <c r="X81" s="286"/>
      <c r="Y81" s="286"/>
      <c r="Z81" s="286"/>
      <c r="AA81" s="286"/>
      <c r="AB81" s="286"/>
      <c r="AC81" s="286"/>
      <c r="AD81" s="286"/>
      <c r="AE81" s="286"/>
      <c r="AF81" s="286"/>
      <c r="AG81" s="286"/>
      <c r="AH81" s="286"/>
      <c r="AI81" s="286"/>
      <c r="AJ81" s="286"/>
      <c r="AK81" s="286"/>
      <c r="AL81" s="286"/>
      <c r="AM81" s="286"/>
      <c r="AN81" s="286"/>
      <c r="AO81" s="286"/>
      <c r="AP81" s="286"/>
      <c r="AQ81" s="286"/>
      <c r="AR81" s="286"/>
      <c r="AS81" s="286"/>
      <c r="AT81" s="286"/>
      <c r="AU81" s="286"/>
      <c r="AV81" s="286"/>
      <c r="AW81" s="286"/>
      <c r="AX81" s="286"/>
      <c r="AY81" s="286"/>
      <c r="AZ81" s="286"/>
      <c r="BA81" s="286"/>
      <c r="BB81" s="286"/>
      <c r="BC81" s="286"/>
      <c r="BD81" s="286"/>
      <c r="BE81" s="286"/>
      <c r="BF81" s="286"/>
      <c r="BG81" s="286"/>
      <c r="BH81" s="286"/>
      <c r="BI81" s="286"/>
      <c r="BJ81" s="286"/>
      <c r="BK81" s="286"/>
      <c r="BL81" s="286"/>
      <c r="BM81" s="286"/>
      <c r="BN81" s="286"/>
      <c r="BO81" s="286"/>
      <c r="BP81" s="286"/>
      <c r="BQ81" s="286"/>
    </row>
    <row r="82" spans="19:69" x14ac:dyDescent="0.3">
      <c r="S82" s="286"/>
      <c r="T82" s="286"/>
      <c r="U82" s="286"/>
      <c r="V82" s="286"/>
      <c r="W82" s="286"/>
      <c r="X82" s="286"/>
      <c r="Y82" s="286"/>
      <c r="Z82" s="286"/>
      <c r="AA82" s="286"/>
      <c r="AB82" s="286"/>
      <c r="AC82" s="286"/>
      <c r="AD82" s="286"/>
      <c r="AE82" s="286"/>
      <c r="AF82" s="286"/>
      <c r="AG82" s="286"/>
      <c r="AH82" s="286"/>
      <c r="AI82" s="286"/>
      <c r="AJ82" s="286"/>
      <c r="AK82" s="286"/>
      <c r="AL82" s="286"/>
      <c r="AM82" s="286"/>
      <c r="AN82" s="286"/>
      <c r="AO82" s="286"/>
      <c r="AP82" s="286"/>
      <c r="AQ82" s="286"/>
      <c r="AR82" s="286"/>
      <c r="AS82" s="286"/>
      <c r="AT82" s="286"/>
      <c r="AU82" s="286"/>
      <c r="AV82" s="286"/>
      <c r="AW82" s="286"/>
      <c r="AX82" s="286"/>
      <c r="AY82" s="286"/>
      <c r="AZ82" s="286"/>
      <c r="BA82" s="286"/>
      <c r="BB82" s="286"/>
      <c r="BC82" s="286"/>
      <c r="BD82" s="286"/>
      <c r="BE82" s="286"/>
      <c r="BF82" s="286"/>
      <c r="BG82" s="286"/>
      <c r="BH82" s="286"/>
      <c r="BI82" s="286"/>
      <c r="BJ82" s="286"/>
      <c r="BK82" s="286"/>
      <c r="BL82" s="286"/>
      <c r="BM82" s="286"/>
      <c r="BN82" s="286"/>
      <c r="BO82" s="286"/>
      <c r="BP82" s="286"/>
      <c r="BQ82" s="286"/>
    </row>
    <row r="83" spans="19:69" x14ac:dyDescent="0.3">
      <c r="S83" s="286"/>
      <c r="T83" s="286"/>
      <c r="U83" s="286"/>
      <c r="V83" s="286"/>
      <c r="W83" s="286"/>
      <c r="X83" s="286"/>
      <c r="Y83" s="286"/>
      <c r="Z83" s="286"/>
      <c r="AA83" s="286"/>
      <c r="AB83" s="286"/>
      <c r="AC83" s="286"/>
      <c r="AD83" s="286"/>
      <c r="AE83" s="286"/>
      <c r="AF83" s="286"/>
      <c r="AG83" s="286"/>
      <c r="AH83" s="286"/>
      <c r="AI83" s="286"/>
      <c r="AJ83" s="286"/>
      <c r="AK83" s="286"/>
      <c r="AL83" s="286"/>
      <c r="AM83" s="286"/>
      <c r="AN83" s="286"/>
      <c r="AO83" s="286"/>
      <c r="AP83" s="286"/>
      <c r="AQ83" s="286"/>
      <c r="AR83" s="286"/>
      <c r="AS83" s="286"/>
      <c r="AT83" s="286"/>
      <c r="AU83" s="286"/>
      <c r="AV83" s="286"/>
      <c r="AW83" s="286"/>
      <c r="AX83" s="286"/>
      <c r="AY83" s="286"/>
      <c r="AZ83" s="286"/>
      <c r="BA83" s="286"/>
      <c r="BB83" s="286"/>
      <c r="BC83" s="286"/>
      <c r="BD83" s="286"/>
      <c r="BE83" s="286"/>
      <c r="BF83" s="286"/>
      <c r="BG83" s="286"/>
      <c r="BH83" s="286"/>
      <c r="BI83" s="286"/>
      <c r="BJ83" s="286"/>
      <c r="BK83" s="286"/>
      <c r="BL83" s="286"/>
      <c r="BM83" s="286"/>
      <c r="BN83" s="286"/>
      <c r="BO83" s="286"/>
      <c r="BP83" s="286"/>
      <c r="BQ83" s="286"/>
    </row>
    <row r="84" spans="19:69" x14ac:dyDescent="0.3">
      <c r="S84" s="286"/>
      <c r="T84" s="286"/>
      <c r="U84" s="286"/>
      <c r="V84" s="286"/>
      <c r="W84" s="286"/>
      <c r="X84" s="286"/>
      <c r="Y84" s="286"/>
      <c r="Z84" s="286"/>
      <c r="AA84" s="286"/>
      <c r="AB84" s="286"/>
      <c r="AC84" s="286"/>
      <c r="AD84" s="286"/>
      <c r="AE84" s="286"/>
      <c r="AF84" s="286"/>
      <c r="AG84" s="286"/>
      <c r="AH84" s="286"/>
      <c r="AI84" s="286"/>
      <c r="AJ84" s="286"/>
      <c r="AK84" s="286"/>
      <c r="AL84" s="286"/>
      <c r="AM84" s="286"/>
      <c r="AN84" s="286"/>
      <c r="AO84" s="286"/>
      <c r="AP84" s="286"/>
      <c r="AQ84" s="286"/>
      <c r="AR84" s="286"/>
      <c r="AS84" s="286"/>
      <c r="AT84" s="286"/>
      <c r="AU84" s="286"/>
      <c r="AV84" s="286"/>
      <c r="AW84" s="286"/>
      <c r="AX84" s="286"/>
      <c r="AY84" s="286"/>
      <c r="AZ84" s="286"/>
      <c r="BA84" s="286"/>
      <c r="BB84" s="286"/>
      <c r="BC84" s="286"/>
      <c r="BD84" s="286"/>
      <c r="BE84" s="286"/>
      <c r="BF84" s="286"/>
      <c r="BG84" s="286"/>
      <c r="BH84" s="286"/>
      <c r="BI84" s="286"/>
      <c r="BJ84" s="286"/>
      <c r="BK84" s="286"/>
      <c r="BL84" s="286"/>
      <c r="BM84" s="286"/>
      <c r="BN84" s="286"/>
      <c r="BO84" s="286"/>
      <c r="BP84" s="286"/>
      <c r="BQ84" s="286"/>
    </row>
    <row r="85" spans="19:69" x14ac:dyDescent="0.3">
      <c r="S85" s="286"/>
      <c r="T85" s="286"/>
      <c r="U85" s="286"/>
      <c r="V85" s="286"/>
      <c r="W85" s="286"/>
      <c r="X85" s="286"/>
      <c r="Y85" s="286"/>
      <c r="Z85" s="286"/>
      <c r="AA85" s="286"/>
      <c r="AB85" s="286"/>
      <c r="AC85" s="286"/>
      <c r="AD85" s="286"/>
      <c r="AE85" s="286"/>
      <c r="AF85" s="286"/>
      <c r="AG85" s="286"/>
      <c r="AH85" s="286"/>
      <c r="AI85" s="286"/>
      <c r="AJ85" s="286"/>
      <c r="AK85" s="286"/>
      <c r="AL85" s="286"/>
      <c r="AM85" s="286"/>
      <c r="AN85" s="286"/>
      <c r="AO85" s="286"/>
      <c r="AP85" s="286"/>
      <c r="AQ85" s="286"/>
      <c r="AR85" s="286"/>
      <c r="AS85" s="286"/>
      <c r="AT85" s="286"/>
      <c r="AU85" s="286"/>
      <c r="AV85" s="286"/>
      <c r="AW85" s="286"/>
      <c r="AX85" s="286"/>
      <c r="AY85" s="286"/>
      <c r="AZ85" s="286"/>
      <c r="BA85" s="286"/>
      <c r="BB85" s="286"/>
      <c r="BC85" s="286"/>
      <c r="BD85" s="286"/>
      <c r="BE85" s="286"/>
      <c r="BF85" s="286"/>
      <c r="BG85" s="286"/>
      <c r="BH85" s="286"/>
      <c r="BI85" s="286"/>
      <c r="BJ85" s="286"/>
      <c r="BK85" s="286"/>
      <c r="BL85" s="286"/>
      <c r="BM85" s="286"/>
      <c r="BN85" s="286"/>
      <c r="BO85" s="286"/>
      <c r="BP85" s="286"/>
      <c r="BQ85" s="286"/>
    </row>
    <row r="86" spans="19:69" x14ac:dyDescent="0.3">
      <c r="S86" s="286"/>
      <c r="T86" s="286"/>
      <c r="U86" s="286"/>
      <c r="V86" s="286"/>
      <c r="W86" s="286"/>
      <c r="X86" s="286"/>
      <c r="Y86" s="286"/>
      <c r="Z86" s="286"/>
      <c r="AA86" s="286"/>
      <c r="AB86" s="286"/>
      <c r="AC86" s="286"/>
      <c r="AD86" s="286"/>
      <c r="AE86" s="286"/>
      <c r="AF86" s="286"/>
      <c r="AG86" s="286"/>
      <c r="AH86" s="286"/>
      <c r="AI86" s="286"/>
      <c r="AJ86" s="286"/>
      <c r="AK86" s="286"/>
      <c r="AL86" s="286"/>
      <c r="AM86" s="286"/>
      <c r="AN86" s="286"/>
      <c r="AO86" s="286"/>
      <c r="AP86" s="286"/>
      <c r="AQ86" s="286"/>
      <c r="AR86" s="286"/>
      <c r="AS86" s="286"/>
      <c r="AT86" s="286"/>
      <c r="AU86" s="286"/>
      <c r="AV86" s="286"/>
      <c r="AW86" s="286"/>
      <c r="AX86" s="286"/>
      <c r="AY86" s="286"/>
      <c r="AZ86" s="286"/>
      <c r="BA86" s="286"/>
      <c r="BB86" s="286"/>
      <c r="BC86" s="286"/>
      <c r="BD86" s="286"/>
      <c r="BE86" s="286"/>
      <c r="BF86" s="286"/>
      <c r="BG86" s="286"/>
      <c r="BH86" s="286"/>
      <c r="BI86" s="286"/>
      <c r="BJ86" s="286"/>
      <c r="BK86" s="286"/>
      <c r="BL86" s="286"/>
      <c r="BM86" s="286"/>
      <c r="BN86" s="286"/>
      <c r="BO86" s="286"/>
      <c r="BP86" s="286"/>
      <c r="BQ86" s="286"/>
    </row>
    <row r="87" spans="19:69" x14ac:dyDescent="0.3">
      <c r="S87" s="286"/>
      <c r="T87" s="286"/>
      <c r="U87" s="286"/>
      <c r="V87" s="286"/>
      <c r="W87" s="286"/>
      <c r="X87" s="286"/>
      <c r="Y87" s="286"/>
      <c r="Z87" s="286"/>
      <c r="AA87" s="286"/>
      <c r="AB87" s="286"/>
      <c r="AC87" s="286"/>
      <c r="AD87" s="286"/>
      <c r="AE87" s="286"/>
      <c r="AF87" s="286"/>
      <c r="AG87" s="286"/>
      <c r="AH87" s="286"/>
      <c r="AI87" s="286"/>
      <c r="AJ87" s="286"/>
      <c r="AK87" s="286"/>
      <c r="AL87" s="286"/>
      <c r="AM87" s="286"/>
      <c r="AN87" s="286"/>
      <c r="AO87" s="286"/>
      <c r="AP87" s="286"/>
      <c r="AQ87" s="286"/>
      <c r="AR87" s="286"/>
      <c r="AS87" s="286"/>
      <c r="AT87" s="286"/>
      <c r="AU87" s="286"/>
      <c r="AV87" s="286"/>
      <c r="AW87" s="286"/>
      <c r="AX87" s="286"/>
      <c r="AY87" s="286"/>
      <c r="AZ87" s="286"/>
      <c r="BA87" s="286"/>
      <c r="BB87" s="286"/>
      <c r="BC87" s="286"/>
      <c r="BD87" s="286"/>
      <c r="BE87" s="286"/>
      <c r="BF87" s="286"/>
      <c r="BG87" s="286"/>
      <c r="BH87" s="286"/>
      <c r="BI87" s="286"/>
      <c r="BJ87" s="286"/>
      <c r="BK87" s="286"/>
      <c r="BL87" s="286"/>
      <c r="BM87" s="286"/>
      <c r="BN87" s="286"/>
      <c r="BO87" s="286"/>
      <c r="BP87" s="286"/>
      <c r="BQ87" s="286"/>
    </row>
    <row r="88" spans="19:69" x14ac:dyDescent="0.3">
      <c r="S88" s="286"/>
      <c r="T88" s="286"/>
      <c r="U88" s="286"/>
      <c r="V88" s="286"/>
      <c r="W88" s="286"/>
      <c r="X88" s="286"/>
      <c r="Y88" s="286"/>
      <c r="Z88" s="286"/>
      <c r="AA88" s="286"/>
      <c r="AB88" s="286"/>
      <c r="AC88" s="286"/>
      <c r="AD88" s="286"/>
      <c r="AE88" s="286"/>
      <c r="AF88" s="286"/>
      <c r="AG88" s="286"/>
      <c r="AH88" s="286"/>
      <c r="AI88" s="286"/>
      <c r="AJ88" s="286"/>
      <c r="AK88" s="286"/>
      <c r="AL88" s="286"/>
      <c r="AM88" s="286"/>
      <c r="AN88" s="286"/>
      <c r="AO88" s="286"/>
      <c r="AP88" s="286"/>
      <c r="AQ88" s="286"/>
      <c r="AR88" s="286"/>
      <c r="AS88" s="286"/>
      <c r="AT88" s="286"/>
      <c r="AU88" s="286"/>
      <c r="AV88" s="286"/>
      <c r="AW88" s="286"/>
      <c r="AX88" s="286"/>
      <c r="AY88" s="286"/>
      <c r="AZ88" s="286"/>
      <c r="BA88" s="286"/>
      <c r="BB88" s="286"/>
      <c r="BC88" s="286"/>
      <c r="BD88" s="286"/>
      <c r="BE88" s="286"/>
      <c r="BF88" s="286"/>
      <c r="BG88" s="286"/>
      <c r="BH88" s="286"/>
      <c r="BI88" s="286"/>
      <c r="BJ88" s="286"/>
      <c r="BK88" s="286"/>
      <c r="BL88" s="286"/>
      <c r="BM88" s="286"/>
      <c r="BN88" s="286"/>
      <c r="BO88" s="286"/>
      <c r="BP88" s="286"/>
      <c r="BQ88" s="286"/>
    </row>
    <row r="89" spans="19:69" x14ac:dyDescent="0.3">
      <c r="S89" s="286"/>
      <c r="T89" s="286"/>
      <c r="U89" s="286"/>
      <c r="V89" s="286"/>
      <c r="W89" s="286"/>
      <c r="X89" s="286"/>
      <c r="Y89" s="286"/>
      <c r="Z89" s="286"/>
      <c r="AA89" s="286"/>
      <c r="AB89" s="286"/>
      <c r="AC89" s="286"/>
      <c r="AD89" s="286"/>
      <c r="AE89" s="286"/>
      <c r="AF89" s="286"/>
      <c r="AG89" s="286"/>
      <c r="AH89" s="286"/>
      <c r="AI89" s="286"/>
      <c r="AJ89" s="286"/>
      <c r="AK89" s="286"/>
      <c r="AL89" s="286"/>
      <c r="AM89" s="286"/>
      <c r="AN89" s="286"/>
      <c r="AO89" s="286"/>
      <c r="AP89" s="286"/>
      <c r="AQ89" s="286"/>
      <c r="AR89" s="286"/>
      <c r="AS89" s="286"/>
      <c r="AT89" s="286"/>
      <c r="AU89" s="286"/>
      <c r="AV89" s="286"/>
      <c r="AW89" s="286"/>
      <c r="AX89" s="286"/>
      <c r="AY89" s="286"/>
      <c r="AZ89" s="286"/>
      <c r="BA89" s="286"/>
      <c r="BB89" s="286"/>
      <c r="BC89" s="286"/>
      <c r="BD89" s="286"/>
      <c r="BE89" s="286"/>
      <c r="BF89" s="286"/>
      <c r="BG89" s="286"/>
      <c r="BH89" s="286"/>
      <c r="BI89" s="286"/>
      <c r="BJ89" s="286"/>
      <c r="BK89" s="286"/>
      <c r="BL89" s="286"/>
      <c r="BM89" s="286"/>
      <c r="BN89" s="286"/>
      <c r="BO89" s="286"/>
      <c r="BP89" s="286"/>
      <c r="BQ89" s="286"/>
    </row>
    <row r="90" spans="19:69" x14ac:dyDescent="0.3">
      <c r="S90" s="286"/>
      <c r="T90" s="286"/>
      <c r="U90" s="286"/>
      <c r="V90" s="286"/>
      <c r="W90" s="286"/>
      <c r="X90" s="286"/>
      <c r="Y90" s="286"/>
      <c r="Z90" s="286"/>
      <c r="AA90" s="286"/>
      <c r="AB90" s="286"/>
      <c r="AC90" s="286"/>
      <c r="AD90" s="286"/>
      <c r="AE90" s="286"/>
      <c r="AF90" s="286"/>
      <c r="AG90" s="286"/>
      <c r="AH90" s="286"/>
      <c r="AI90" s="286"/>
      <c r="AJ90" s="286"/>
      <c r="AK90" s="286"/>
      <c r="AL90" s="286"/>
      <c r="AM90" s="286"/>
      <c r="AN90" s="286"/>
      <c r="AO90" s="286"/>
      <c r="AP90" s="286"/>
      <c r="AQ90" s="286"/>
      <c r="AR90" s="286"/>
      <c r="AS90" s="286"/>
      <c r="AT90" s="286"/>
      <c r="AU90" s="286"/>
      <c r="AV90" s="286"/>
      <c r="AW90" s="286"/>
      <c r="AX90" s="286"/>
      <c r="AY90" s="286"/>
      <c r="AZ90" s="286"/>
      <c r="BA90" s="286"/>
      <c r="BB90" s="286"/>
      <c r="BC90" s="286"/>
      <c r="BD90" s="286"/>
      <c r="BE90" s="286"/>
      <c r="BF90" s="286"/>
      <c r="BG90" s="286"/>
      <c r="BH90" s="286"/>
      <c r="BI90" s="286"/>
      <c r="BJ90" s="286"/>
      <c r="BK90" s="286"/>
      <c r="BL90" s="286"/>
      <c r="BM90" s="286"/>
      <c r="BN90" s="286"/>
      <c r="BO90" s="286"/>
      <c r="BP90" s="286"/>
      <c r="BQ90" s="286"/>
    </row>
    <row r="91" spans="19:69" x14ac:dyDescent="0.3">
      <c r="S91" s="286"/>
      <c r="T91" s="286"/>
      <c r="U91" s="286"/>
      <c r="V91" s="286"/>
      <c r="W91" s="286"/>
      <c r="X91" s="286"/>
      <c r="Y91" s="286"/>
      <c r="Z91" s="286"/>
      <c r="AA91" s="286"/>
      <c r="AB91" s="286"/>
      <c r="AC91" s="286"/>
      <c r="AD91" s="286"/>
      <c r="AE91" s="286"/>
      <c r="AF91" s="286"/>
      <c r="AG91" s="286"/>
      <c r="AH91" s="286"/>
      <c r="AI91" s="286"/>
      <c r="AJ91" s="286"/>
      <c r="AK91" s="286"/>
      <c r="AL91" s="286"/>
      <c r="AM91" s="286"/>
      <c r="AN91" s="286"/>
      <c r="AO91" s="286"/>
      <c r="AP91" s="286"/>
      <c r="AQ91" s="286"/>
      <c r="AR91" s="286"/>
      <c r="AS91" s="286"/>
      <c r="AT91" s="286"/>
      <c r="AU91" s="286"/>
      <c r="AV91" s="286"/>
      <c r="AW91" s="286"/>
      <c r="AX91" s="286"/>
      <c r="AY91" s="286"/>
      <c r="AZ91" s="286"/>
      <c r="BA91" s="286"/>
      <c r="BB91" s="286"/>
      <c r="BC91" s="286"/>
      <c r="BD91" s="286"/>
      <c r="BE91" s="286"/>
      <c r="BF91" s="286"/>
      <c r="BG91" s="286"/>
      <c r="BH91" s="286"/>
      <c r="BI91" s="286"/>
      <c r="BJ91" s="286"/>
      <c r="BK91" s="286"/>
      <c r="BL91" s="286"/>
      <c r="BM91" s="286"/>
      <c r="BN91" s="286"/>
      <c r="BO91" s="286"/>
      <c r="BP91" s="286"/>
      <c r="BQ91" s="286"/>
    </row>
    <row r="92" spans="19:69" x14ac:dyDescent="0.3">
      <c r="S92" s="286"/>
      <c r="T92" s="286"/>
      <c r="U92" s="286"/>
      <c r="V92" s="286"/>
      <c r="W92" s="286"/>
      <c r="X92" s="286"/>
      <c r="Y92" s="286"/>
      <c r="Z92" s="286"/>
      <c r="AA92" s="286"/>
      <c r="AB92" s="286"/>
      <c r="AC92" s="286"/>
      <c r="AD92" s="286"/>
      <c r="AE92" s="286"/>
      <c r="AF92" s="286"/>
      <c r="AG92" s="286"/>
      <c r="AH92" s="286"/>
      <c r="AI92" s="286"/>
      <c r="AJ92" s="286"/>
      <c r="AK92" s="286"/>
      <c r="AL92" s="286"/>
      <c r="AM92" s="286"/>
      <c r="AN92" s="286"/>
      <c r="AO92" s="286"/>
      <c r="AP92" s="286"/>
      <c r="AQ92" s="286"/>
      <c r="AR92" s="286"/>
      <c r="AS92" s="286"/>
      <c r="AT92" s="286"/>
      <c r="AU92" s="286"/>
      <c r="AV92" s="286"/>
      <c r="AW92" s="286"/>
      <c r="AX92" s="286"/>
      <c r="AY92" s="286"/>
      <c r="AZ92" s="286"/>
      <c r="BA92" s="286"/>
      <c r="BB92" s="286"/>
      <c r="BC92" s="286"/>
      <c r="BD92" s="286"/>
      <c r="BE92" s="286"/>
      <c r="BF92" s="286"/>
      <c r="BG92" s="286"/>
      <c r="BH92" s="286"/>
      <c r="BI92" s="286"/>
      <c r="BJ92" s="286"/>
      <c r="BK92" s="286"/>
      <c r="BL92" s="286"/>
      <c r="BM92" s="286"/>
      <c r="BN92" s="286"/>
      <c r="BO92" s="286"/>
      <c r="BP92" s="286"/>
      <c r="BQ92" s="286"/>
    </row>
    <row r="93" spans="19:69" x14ac:dyDescent="0.3">
      <c r="S93" s="286"/>
      <c r="T93" s="286"/>
      <c r="U93" s="286"/>
      <c r="V93" s="286"/>
      <c r="W93" s="286"/>
      <c r="X93" s="286"/>
      <c r="Y93" s="286"/>
      <c r="Z93" s="286"/>
      <c r="AA93" s="286"/>
      <c r="AB93" s="286"/>
      <c r="AC93" s="286"/>
      <c r="AD93" s="286"/>
      <c r="AE93" s="286"/>
      <c r="AF93" s="286"/>
      <c r="AG93" s="286"/>
      <c r="AH93" s="286"/>
      <c r="AI93" s="286"/>
      <c r="AJ93" s="286"/>
      <c r="AK93" s="286"/>
      <c r="AL93" s="286"/>
      <c r="AM93" s="286"/>
      <c r="AN93" s="286"/>
      <c r="AO93" s="286"/>
      <c r="AP93" s="286"/>
      <c r="AQ93" s="286"/>
      <c r="AR93" s="286"/>
      <c r="AS93" s="286"/>
      <c r="AT93" s="286"/>
      <c r="AU93" s="286"/>
      <c r="AV93" s="286"/>
      <c r="AW93" s="286"/>
      <c r="AX93" s="286"/>
      <c r="AY93" s="286"/>
      <c r="AZ93" s="286"/>
      <c r="BA93" s="286"/>
      <c r="BB93" s="286"/>
      <c r="BC93" s="286"/>
      <c r="BD93" s="286"/>
      <c r="BE93" s="286"/>
      <c r="BF93" s="286"/>
      <c r="BG93" s="286"/>
      <c r="BH93" s="286"/>
      <c r="BI93" s="286"/>
      <c r="BJ93" s="286"/>
      <c r="BK93" s="286"/>
      <c r="BL93" s="286"/>
      <c r="BM93" s="286"/>
      <c r="BN93" s="286"/>
      <c r="BO93" s="286"/>
      <c r="BP93" s="286"/>
      <c r="BQ93" s="286"/>
    </row>
    <row r="94" spans="19:69" x14ac:dyDescent="0.3">
      <c r="S94" s="286"/>
      <c r="T94" s="286"/>
      <c r="U94" s="286"/>
      <c r="V94" s="286"/>
      <c r="W94" s="286"/>
      <c r="X94" s="286"/>
      <c r="Y94" s="286"/>
      <c r="Z94" s="286"/>
      <c r="AA94" s="286"/>
      <c r="AB94" s="286"/>
      <c r="AC94" s="286"/>
      <c r="AD94" s="286"/>
      <c r="AE94" s="286"/>
      <c r="AF94" s="286"/>
      <c r="AG94" s="286"/>
      <c r="AH94" s="286"/>
      <c r="AI94" s="286"/>
      <c r="AJ94" s="286"/>
      <c r="AK94" s="286"/>
      <c r="AL94" s="286"/>
      <c r="AM94" s="286"/>
      <c r="AN94" s="286"/>
      <c r="AO94" s="286"/>
      <c r="AP94" s="286"/>
      <c r="AQ94" s="286"/>
      <c r="AR94" s="286"/>
      <c r="AS94" s="286"/>
      <c r="AT94" s="286"/>
      <c r="AU94" s="286"/>
      <c r="AV94" s="286"/>
      <c r="AW94" s="286"/>
      <c r="AX94" s="286"/>
      <c r="AY94" s="286"/>
      <c r="AZ94" s="286"/>
      <c r="BA94" s="286"/>
      <c r="BB94" s="286"/>
      <c r="BC94" s="286"/>
      <c r="BD94" s="286"/>
      <c r="BE94" s="286"/>
      <c r="BF94" s="286"/>
      <c r="BG94" s="286"/>
      <c r="BH94" s="286"/>
      <c r="BI94" s="286"/>
      <c r="BJ94" s="286"/>
      <c r="BK94" s="286"/>
      <c r="BL94" s="286"/>
      <c r="BM94" s="286"/>
      <c r="BN94" s="286"/>
      <c r="BO94" s="286"/>
      <c r="BP94" s="286"/>
      <c r="BQ94" s="286"/>
    </row>
    <row r="95" spans="19:69" x14ac:dyDescent="0.3">
      <c r="S95" s="286"/>
      <c r="T95" s="286"/>
      <c r="U95" s="286"/>
      <c r="V95" s="286"/>
      <c r="W95" s="286"/>
      <c r="X95" s="286"/>
      <c r="Y95" s="286"/>
      <c r="Z95" s="286"/>
      <c r="AA95" s="286"/>
      <c r="AB95" s="286"/>
      <c r="AC95" s="286"/>
      <c r="AD95" s="286"/>
      <c r="AE95" s="286"/>
      <c r="AF95" s="286"/>
      <c r="AG95" s="286"/>
      <c r="AH95" s="286"/>
      <c r="AI95" s="286"/>
      <c r="AJ95" s="286"/>
      <c r="AK95" s="286"/>
      <c r="AL95" s="286"/>
      <c r="AM95" s="286"/>
      <c r="AN95" s="286"/>
      <c r="AO95" s="286"/>
      <c r="AP95" s="286"/>
      <c r="AQ95" s="286"/>
      <c r="AR95" s="286"/>
      <c r="AS95" s="286"/>
      <c r="AT95" s="286"/>
      <c r="AU95" s="286"/>
      <c r="AV95" s="286"/>
      <c r="AW95" s="286"/>
      <c r="AX95" s="286"/>
      <c r="AY95" s="286"/>
      <c r="AZ95" s="286"/>
      <c r="BA95" s="286"/>
      <c r="BB95" s="286"/>
      <c r="BC95" s="286"/>
      <c r="BD95" s="286"/>
      <c r="BE95" s="286"/>
      <c r="BF95" s="286"/>
      <c r="BG95" s="286"/>
      <c r="BH95" s="286"/>
      <c r="BI95" s="286"/>
      <c r="BJ95" s="286"/>
      <c r="BK95" s="286"/>
      <c r="BL95" s="286"/>
      <c r="BM95" s="286"/>
      <c r="BN95" s="286"/>
      <c r="BO95" s="286"/>
      <c r="BP95" s="286"/>
      <c r="BQ95" s="286"/>
    </row>
    <row r="96" spans="19:69" x14ac:dyDescent="0.3">
      <c r="S96" s="286"/>
      <c r="T96" s="286"/>
      <c r="U96" s="286"/>
      <c r="V96" s="286"/>
      <c r="W96" s="286"/>
      <c r="X96" s="286"/>
      <c r="Y96" s="286"/>
      <c r="Z96" s="286"/>
      <c r="AA96" s="286"/>
      <c r="AB96" s="286"/>
      <c r="AC96" s="286"/>
      <c r="AD96" s="286"/>
      <c r="AE96" s="286"/>
      <c r="AF96" s="286"/>
      <c r="AG96" s="286"/>
      <c r="AH96" s="286"/>
      <c r="AI96" s="286"/>
      <c r="AJ96" s="286"/>
      <c r="AK96" s="286"/>
      <c r="AL96" s="286"/>
      <c r="AM96" s="286"/>
      <c r="AN96" s="286"/>
      <c r="AO96" s="286"/>
      <c r="AP96" s="286"/>
      <c r="AQ96" s="286"/>
      <c r="AR96" s="286"/>
      <c r="AS96" s="286"/>
      <c r="AT96" s="286"/>
      <c r="AU96" s="286"/>
      <c r="AV96" s="286"/>
      <c r="AW96" s="286"/>
      <c r="AX96" s="286"/>
      <c r="AY96" s="286"/>
      <c r="AZ96" s="286"/>
      <c r="BA96" s="286"/>
      <c r="BB96" s="286"/>
      <c r="BC96" s="286"/>
      <c r="BD96" s="286"/>
      <c r="BE96" s="286"/>
      <c r="BF96" s="286"/>
      <c r="BG96" s="286"/>
      <c r="BH96" s="286"/>
      <c r="BI96" s="286"/>
      <c r="BJ96" s="286"/>
      <c r="BK96" s="286"/>
      <c r="BL96" s="286"/>
      <c r="BM96" s="286"/>
      <c r="BN96" s="286"/>
      <c r="BO96" s="286"/>
      <c r="BP96" s="286"/>
      <c r="BQ96" s="286"/>
    </row>
    <row r="97" spans="19:69" x14ac:dyDescent="0.3">
      <c r="S97" s="286"/>
      <c r="T97" s="286"/>
      <c r="U97" s="286"/>
      <c r="V97" s="286"/>
      <c r="W97" s="286"/>
      <c r="X97" s="286"/>
      <c r="Y97" s="286"/>
      <c r="Z97" s="286"/>
      <c r="AA97" s="286"/>
      <c r="AB97" s="286"/>
      <c r="AC97" s="286"/>
      <c r="AD97" s="286"/>
      <c r="AE97" s="286"/>
      <c r="AF97" s="286"/>
      <c r="AG97" s="286"/>
      <c r="AH97" s="286"/>
      <c r="AI97" s="286"/>
      <c r="AJ97" s="286"/>
      <c r="AK97" s="286"/>
      <c r="AL97" s="286"/>
      <c r="AM97" s="286"/>
      <c r="AN97" s="286"/>
      <c r="AO97" s="286"/>
      <c r="AP97" s="286"/>
      <c r="AQ97" s="286"/>
      <c r="AR97" s="286"/>
      <c r="AS97" s="286"/>
      <c r="AT97" s="286"/>
      <c r="AU97" s="286"/>
      <c r="AV97" s="286"/>
      <c r="AW97" s="286"/>
      <c r="AX97" s="286"/>
      <c r="AY97" s="286"/>
      <c r="AZ97" s="286"/>
      <c r="BA97" s="286"/>
      <c r="BB97" s="286"/>
      <c r="BC97" s="286"/>
      <c r="BD97" s="286"/>
      <c r="BE97" s="286"/>
      <c r="BF97" s="286"/>
      <c r="BG97" s="286"/>
      <c r="BH97" s="286"/>
      <c r="BI97" s="286"/>
      <c r="BJ97" s="286"/>
      <c r="BK97" s="286"/>
      <c r="BL97" s="286"/>
      <c r="BM97" s="286"/>
      <c r="BN97" s="286"/>
      <c r="BO97" s="286"/>
      <c r="BP97" s="286"/>
      <c r="BQ97" s="286"/>
    </row>
    <row r="98" spans="19:69" x14ac:dyDescent="0.3">
      <c r="S98" s="286"/>
      <c r="T98" s="286"/>
      <c r="U98" s="286"/>
      <c r="V98" s="286"/>
      <c r="W98" s="286"/>
      <c r="X98" s="286"/>
      <c r="Y98" s="286"/>
      <c r="Z98" s="286"/>
      <c r="AA98" s="286"/>
      <c r="AB98" s="286"/>
      <c r="AC98" s="286"/>
      <c r="AD98" s="286"/>
      <c r="AE98" s="286"/>
      <c r="AF98" s="286"/>
      <c r="AG98" s="286"/>
      <c r="AH98" s="286"/>
      <c r="AI98" s="286"/>
      <c r="AJ98" s="286"/>
      <c r="AK98" s="286"/>
      <c r="AL98" s="286"/>
      <c r="AM98" s="286"/>
      <c r="AN98" s="286"/>
      <c r="AO98" s="286"/>
      <c r="AP98" s="286"/>
      <c r="AQ98" s="286"/>
      <c r="AR98" s="286"/>
      <c r="AS98" s="286"/>
      <c r="AT98" s="286"/>
      <c r="AU98" s="286"/>
      <c r="AV98" s="286"/>
      <c r="AW98" s="286"/>
      <c r="AX98" s="286"/>
      <c r="AY98" s="286"/>
      <c r="AZ98" s="286"/>
      <c r="BA98" s="286"/>
      <c r="BB98" s="286"/>
      <c r="BC98" s="286"/>
      <c r="BD98" s="286"/>
      <c r="BE98" s="286"/>
      <c r="BF98" s="286"/>
      <c r="BG98" s="286"/>
      <c r="BH98" s="286"/>
      <c r="BI98" s="286"/>
      <c r="BJ98" s="286"/>
      <c r="BK98" s="286"/>
      <c r="BL98" s="286"/>
      <c r="BM98" s="286"/>
      <c r="BN98" s="286"/>
      <c r="BO98" s="286"/>
      <c r="BP98" s="286"/>
      <c r="BQ98" s="286"/>
    </row>
    <row r="99" spans="19:69" x14ac:dyDescent="0.3">
      <c r="S99" s="286"/>
      <c r="T99" s="286"/>
      <c r="U99" s="286"/>
      <c r="V99" s="286"/>
      <c r="W99" s="286"/>
      <c r="X99" s="286"/>
      <c r="Y99" s="286"/>
      <c r="Z99" s="286"/>
      <c r="AA99" s="286"/>
      <c r="AB99" s="286"/>
      <c r="AC99" s="286"/>
      <c r="AD99" s="286"/>
      <c r="AE99" s="286"/>
      <c r="AF99" s="286"/>
      <c r="AG99" s="286"/>
      <c r="AH99" s="286"/>
      <c r="AI99" s="286"/>
      <c r="AJ99" s="286"/>
      <c r="AK99" s="286"/>
      <c r="AL99" s="286"/>
      <c r="AM99" s="286"/>
      <c r="AN99" s="286"/>
      <c r="AO99" s="286"/>
      <c r="AP99" s="286"/>
      <c r="AQ99" s="286"/>
      <c r="AR99" s="286"/>
      <c r="AS99" s="286"/>
      <c r="AT99" s="286"/>
      <c r="AU99" s="286"/>
      <c r="AV99" s="286"/>
      <c r="AW99" s="286"/>
      <c r="AX99" s="286"/>
      <c r="AY99" s="286"/>
      <c r="AZ99" s="286"/>
      <c r="BA99" s="286"/>
      <c r="BB99" s="286"/>
      <c r="BC99" s="286"/>
      <c r="BD99" s="286"/>
      <c r="BE99" s="286"/>
      <c r="BF99" s="286"/>
      <c r="BG99" s="286"/>
      <c r="BH99" s="286"/>
      <c r="BI99" s="286"/>
      <c r="BJ99" s="286"/>
      <c r="BK99" s="286"/>
      <c r="BL99" s="286"/>
      <c r="BM99" s="286"/>
      <c r="BN99" s="286"/>
      <c r="BO99" s="286"/>
      <c r="BP99" s="286"/>
      <c r="BQ99" s="286"/>
    </row>
    <row r="100" spans="19:69" x14ac:dyDescent="0.3">
      <c r="S100" s="286"/>
      <c r="T100" s="286"/>
      <c r="U100" s="286"/>
      <c r="V100" s="286"/>
      <c r="W100" s="286"/>
      <c r="X100" s="286"/>
      <c r="Y100" s="286"/>
      <c r="Z100" s="286"/>
      <c r="AA100" s="286"/>
      <c r="AB100" s="286"/>
      <c r="AC100" s="286"/>
      <c r="AD100" s="286"/>
      <c r="AE100" s="286"/>
      <c r="AF100" s="286"/>
      <c r="AG100" s="286"/>
      <c r="AH100" s="286"/>
      <c r="AI100" s="286"/>
      <c r="AJ100" s="286"/>
      <c r="AK100" s="286"/>
      <c r="AL100" s="286"/>
      <c r="AM100" s="286"/>
      <c r="AN100" s="286"/>
      <c r="AO100" s="286"/>
      <c r="AP100" s="286"/>
      <c r="AQ100" s="286"/>
      <c r="AR100" s="286"/>
      <c r="AS100" s="286"/>
      <c r="AT100" s="286"/>
      <c r="AU100" s="286"/>
      <c r="AV100" s="286"/>
      <c r="AW100" s="286"/>
      <c r="AX100" s="286"/>
      <c r="AY100" s="286"/>
      <c r="AZ100" s="286"/>
      <c r="BA100" s="286"/>
      <c r="BB100" s="286"/>
      <c r="BC100" s="286"/>
      <c r="BD100" s="286"/>
      <c r="BE100" s="286"/>
      <c r="BF100" s="286"/>
      <c r="BG100" s="286"/>
      <c r="BH100" s="286"/>
      <c r="BI100" s="286"/>
      <c r="BJ100" s="286"/>
      <c r="BK100" s="286"/>
      <c r="BL100" s="286"/>
      <c r="BM100" s="286"/>
      <c r="BN100" s="286"/>
      <c r="BO100" s="286"/>
      <c r="BP100" s="286"/>
      <c r="BQ100" s="286"/>
    </row>
    <row r="101" spans="19:69" x14ac:dyDescent="0.3">
      <c r="S101" s="286"/>
      <c r="T101" s="286"/>
      <c r="U101" s="286"/>
      <c r="V101" s="286"/>
      <c r="W101" s="286"/>
      <c r="X101" s="286"/>
      <c r="Y101" s="286"/>
      <c r="Z101" s="286"/>
      <c r="AA101" s="286"/>
      <c r="AB101" s="286"/>
      <c r="AC101" s="286"/>
      <c r="AD101" s="286"/>
      <c r="AE101" s="286"/>
      <c r="AF101" s="286"/>
      <c r="AG101" s="286"/>
      <c r="AH101" s="286"/>
      <c r="AI101" s="286"/>
      <c r="AJ101" s="286"/>
      <c r="AK101" s="286"/>
      <c r="AL101" s="286"/>
      <c r="AM101" s="286"/>
      <c r="AN101" s="286"/>
      <c r="AO101" s="286"/>
      <c r="AP101" s="286"/>
      <c r="AQ101" s="286"/>
      <c r="AR101" s="286"/>
      <c r="AS101" s="286"/>
      <c r="AT101" s="286"/>
      <c r="AU101" s="286"/>
      <c r="AV101" s="286"/>
      <c r="AW101" s="286"/>
      <c r="AX101" s="286"/>
      <c r="AY101" s="286"/>
      <c r="AZ101" s="286"/>
      <c r="BA101" s="286"/>
      <c r="BB101" s="286"/>
      <c r="BC101" s="286"/>
      <c r="BD101" s="286"/>
      <c r="BE101" s="286"/>
      <c r="BF101" s="286"/>
      <c r="BG101" s="286"/>
      <c r="BH101" s="286"/>
      <c r="BI101" s="286"/>
      <c r="BJ101" s="286"/>
      <c r="BK101" s="286"/>
      <c r="BL101" s="286"/>
      <c r="BM101" s="286"/>
      <c r="BN101" s="286"/>
      <c r="BO101" s="286"/>
      <c r="BP101" s="286"/>
      <c r="BQ101" s="286"/>
    </row>
    <row r="102" spans="19:69" x14ac:dyDescent="0.3">
      <c r="S102" s="286"/>
      <c r="T102" s="286"/>
      <c r="U102" s="286"/>
      <c r="V102" s="286"/>
      <c r="W102" s="286"/>
      <c r="X102" s="286"/>
      <c r="Y102" s="286"/>
      <c r="Z102" s="286"/>
      <c r="AA102" s="286"/>
      <c r="AB102" s="286"/>
      <c r="AC102" s="286"/>
      <c r="AD102" s="286"/>
      <c r="AE102" s="286"/>
      <c r="AF102" s="286"/>
      <c r="AG102" s="286"/>
      <c r="AH102" s="286"/>
      <c r="AI102" s="286"/>
      <c r="AJ102" s="286"/>
      <c r="AK102" s="286"/>
      <c r="AL102" s="286"/>
      <c r="AM102" s="286"/>
      <c r="AN102" s="286"/>
      <c r="AO102" s="286"/>
      <c r="AP102" s="286"/>
      <c r="AQ102" s="286"/>
      <c r="AR102" s="286"/>
      <c r="AS102" s="286"/>
      <c r="AT102" s="286"/>
      <c r="AU102" s="286"/>
      <c r="AV102" s="286"/>
      <c r="AW102" s="286"/>
      <c r="AX102" s="286"/>
      <c r="AY102" s="286"/>
      <c r="AZ102" s="286"/>
      <c r="BA102" s="286"/>
      <c r="BB102" s="286"/>
      <c r="BC102" s="286"/>
      <c r="BD102" s="286"/>
      <c r="BE102" s="286"/>
      <c r="BF102" s="286"/>
      <c r="BG102" s="286"/>
      <c r="BH102" s="286"/>
      <c r="BI102" s="286"/>
      <c r="BJ102" s="286"/>
      <c r="BK102" s="286"/>
      <c r="BL102" s="286"/>
      <c r="BM102" s="286"/>
      <c r="BN102" s="286"/>
      <c r="BO102" s="286"/>
      <c r="BP102" s="286"/>
      <c r="BQ102" s="286"/>
    </row>
    <row r="103" spans="19:69" x14ac:dyDescent="0.3">
      <c r="S103" s="286"/>
      <c r="T103" s="286"/>
      <c r="U103" s="286"/>
      <c r="V103" s="286"/>
      <c r="W103" s="286"/>
      <c r="X103" s="286"/>
      <c r="Y103" s="286"/>
      <c r="Z103" s="286"/>
      <c r="AA103" s="286"/>
      <c r="AB103" s="286"/>
      <c r="AC103" s="286"/>
      <c r="AD103" s="286"/>
      <c r="AE103" s="286"/>
      <c r="AF103" s="286"/>
      <c r="AG103" s="286"/>
      <c r="AH103" s="286"/>
      <c r="AI103" s="286"/>
      <c r="AJ103" s="286"/>
      <c r="AK103" s="286"/>
      <c r="AL103" s="286"/>
      <c r="AM103" s="286"/>
      <c r="AN103" s="286"/>
      <c r="AO103" s="286"/>
      <c r="AP103" s="286"/>
      <c r="AQ103" s="286"/>
      <c r="AR103" s="286"/>
      <c r="AS103" s="286"/>
      <c r="AT103" s="286"/>
      <c r="AU103" s="286"/>
      <c r="AV103" s="286"/>
      <c r="AW103" s="286"/>
      <c r="AX103" s="286"/>
      <c r="AY103" s="286"/>
      <c r="AZ103" s="286"/>
      <c r="BA103" s="286"/>
      <c r="BB103" s="286"/>
      <c r="BC103" s="286"/>
      <c r="BD103" s="286"/>
      <c r="BE103" s="286"/>
      <c r="BF103" s="286"/>
      <c r="BG103" s="286"/>
      <c r="BH103" s="286"/>
      <c r="BI103" s="286"/>
      <c r="BJ103" s="286"/>
      <c r="BK103" s="286"/>
      <c r="BL103" s="286"/>
      <c r="BM103" s="286"/>
      <c r="BN103" s="286"/>
      <c r="BO103" s="286"/>
      <c r="BP103" s="286"/>
      <c r="BQ103" s="286"/>
    </row>
    <row r="104" spans="19:69" x14ac:dyDescent="0.3">
      <c r="S104" s="286"/>
      <c r="T104" s="286"/>
      <c r="U104" s="286"/>
      <c r="V104" s="286"/>
      <c r="W104" s="286"/>
      <c r="X104" s="286"/>
      <c r="Y104" s="286"/>
      <c r="Z104" s="286"/>
      <c r="AA104" s="286"/>
      <c r="AB104" s="286"/>
      <c r="AC104" s="286"/>
      <c r="AD104" s="286"/>
      <c r="AE104" s="286"/>
      <c r="AF104" s="286"/>
      <c r="AG104" s="286"/>
      <c r="AH104" s="286"/>
      <c r="AI104" s="286"/>
      <c r="AJ104" s="286"/>
      <c r="AK104" s="286"/>
      <c r="AL104" s="286"/>
      <c r="AM104" s="286"/>
      <c r="AN104" s="286"/>
      <c r="AO104" s="286"/>
      <c r="AP104" s="286"/>
      <c r="AQ104" s="286"/>
      <c r="AR104" s="286"/>
      <c r="AS104" s="286"/>
      <c r="AT104" s="286"/>
      <c r="AU104" s="286"/>
      <c r="AV104" s="286"/>
      <c r="AW104" s="286"/>
      <c r="AX104" s="286"/>
      <c r="AY104" s="286"/>
      <c r="AZ104" s="286"/>
      <c r="BA104" s="286"/>
      <c r="BB104" s="286"/>
      <c r="BC104" s="286"/>
      <c r="BD104" s="286"/>
      <c r="BE104" s="286"/>
      <c r="BF104" s="286"/>
      <c r="BG104" s="286"/>
      <c r="BH104" s="286"/>
      <c r="BI104" s="286"/>
      <c r="BJ104" s="286"/>
      <c r="BK104" s="286"/>
      <c r="BL104" s="286"/>
      <c r="BM104" s="286"/>
      <c r="BN104" s="286"/>
      <c r="BO104" s="286"/>
      <c r="BP104" s="286"/>
      <c r="BQ104" s="286"/>
    </row>
    <row r="105" spans="19:69" x14ac:dyDescent="0.3">
      <c r="S105" s="286"/>
      <c r="T105" s="286"/>
      <c r="U105" s="286"/>
      <c r="V105" s="286"/>
      <c r="W105" s="286"/>
      <c r="X105" s="286"/>
      <c r="Y105" s="286"/>
      <c r="Z105" s="286"/>
      <c r="AA105" s="286"/>
      <c r="AB105" s="286"/>
      <c r="AC105" s="286"/>
      <c r="AD105" s="286"/>
      <c r="AE105" s="286"/>
      <c r="AF105" s="286"/>
      <c r="AG105" s="286"/>
      <c r="AH105" s="286"/>
      <c r="AI105" s="286"/>
      <c r="AJ105" s="286"/>
      <c r="AK105" s="286"/>
      <c r="AL105" s="286"/>
      <c r="AM105" s="286"/>
      <c r="AN105" s="286"/>
      <c r="AO105" s="286"/>
      <c r="AP105" s="286"/>
      <c r="AQ105" s="286"/>
      <c r="AR105" s="286"/>
      <c r="AS105" s="286"/>
      <c r="AT105" s="286"/>
      <c r="AU105" s="286"/>
      <c r="AV105" s="286"/>
      <c r="AW105" s="286"/>
      <c r="AX105" s="286"/>
      <c r="AY105" s="286"/>
      <c r="AZ105" s="286"/>
      <c r="BA105" s="286"/>
      <c r="BB105" s="286"/>
      <c r="BC105" s="286"/>
      <c r="BD105" s="286"/>
      <c r="BE105" s="286"/>
      <c r="BF105" s="286"/>
      <c r="BG105" s="286"/>
      <c r="BH105" s="286"/>
      <c r="BI105" s="286"/>
      <c r="BJ105" s="286"/>
      <c r="BK105" s="286"/>
      <c r="BL105" s="286"/>
      <c r="BM105" s="286"/>
      <c r="BN105" s="286"/>
      <c r="BO105" s="286"/>
      <c r="BP105" s="286"/>
      <c r="BQ105" s="286"/>
    </row>
    <row r="106" spans="19:69" x14ac:dyDescent="0.3">
      <c r="S106" s="286"/>
      <c r="T106" s="286"/>
      <c r="U106" s="286"/>
      <c r="V106" s="286"/>
      <c r="W106" s="286"/>
      <c r="X106" s="286"/>
      <c r="Y106" s="286"/>
      <c r="Z106" s="286"/>
      <c r="AA106" s="286"/>
      <c r="AB106" s="286"/>
      <c r="AC106" s="286"/>
      <c r="AD106" s="286"/>
      <c r="AE106" s="286"/>
      <c r="AF106" s="286"/>
      <c r="AG106" s="286"/>
      <c r="AH106" s="286"/>
      <c r="AI106" s="286"/>
      <c r="AJ106" s="286"/>
      <c r="AK106" s="286"/>
      <c r="AL106" s="286"/>
      <c r="AM106" s="286"/>
      <c r="AN106" s="286"/>
      <c r="AO106" s="286"/>
      <c r="AP106" s="286"/>
      <c r="AQ106" s="286"/>
      <c r="AR106" s="286"/>
      <c r="AS106" s="286"/>
      <c r="AT106" s="286"/>
      <c r="AU106" s="286"/>
      <c r="AV106" s="286"/>
      <c r="AW106" s="286"/>
      <c r="AX106" s="286"/>
      <c r="AY106" s="286"/>
      <c r="AZ106" s="286"/>
      <c r="BA106" s="286"/>
      <c r="BB106" s="286"/>
      <c r="BC106" s="286"/>
      <c r="BD106" s="286"/>
      <c r="BE106" s="286"/>
      <c r="BF106" s="286"/>
      <c r="BG106" s="286"/>
      <c r="BH106" s="286"/>
      <c r="BI106" s="286"/>
      <c r="BJ106" s="286"/>
      <c r="BK106" s="286"/>
      <c r="BL106" s="286"/>
      <c r="BM106" s="286"/>
      <c r="BN106" s="286"/>
      <c r="BO106" s="286"/>
      <c r="BP106" s="286"/>
      <c r="BQ106" s="286"/>
    </row>
    <row r="107" spans="19:69" x14ac:dyDescent="0.3">
      <c r="S107" s="286"/>
      <c r="T107" s="286"/>
      <c r="U107" s="286"/>
      <c r="V107" s="286"/>
      <c r="W107" s="286"/>
      <c r="X107" s="286"/>
      <c r="Y107" s="286"/>
      <c r="Z107" s="286"/>
      <c r="AA107" s="286"/>
      <c r="AB107" s="286"/>
      <c r="AC107" s="286"/>
      <c r="AD107" s="286"/>
      <c r="AE107" s="286"/>
      <c r="AF107" s="286"/>
      <c r="AG107" s="286"/>
      <c r="AH107" s="286"/>
      <c r="AI107" s="286"/>
      <c r="AJ107" s="286"/>
      <c r="AK107" s="286"/>
      <c r="AL107" s="286"/>
      <c r="AM107" s="286"/>
      <c r="AN107" s="286"/>
      <c r="AO107" s="286"/>
      <c r="AP107" s="286"/>
      <c r="AQ107" s="286"/>
      <c r="AR107" s="286"/>
      <c r="AS107" s="286"/>
      <c r="AT107" s="286"/>
      <c r="AU107" s="286"/>
      <c r="AV107" s="286"/>
      <c r="AW107" s="286"/>
      <c r="AX107" s="286"/>
      <c r="AY107" s="286"/>
      <c r="AZ107" s="286"/>
      <c r="BA107" s="286"/>
      <c r="BB107" s="286"/>
      <c r="BC107" s="286"/>
      <c r="BD107" s="286"/>
      <c r="BE107" s="286"/>
      <c r="BF107" s="286"/>
      <c r="BG107" s="286"/>
      <c r="BH107" s="286"/>
      <c r="BI107" s="286"/>
      <c r="BJ107" s="286"/>
      <c r="BK107" s="286"/>
      <c r="BL107" s="286"/>
      <c r="BM107" s="286"/>
      <c r="BN107" s="286"/>
      <c r="BO107" s="286"/>
      <c r="BP107" s="286"/>
      <c r="BQ107" s="286"/>
    </row>
    <row r="108" spans="19:69" x14ac:dyDescent="0.3">
      <c r="S108" s="286"/>
      <c r="T108" s="286"/>
      <c r="U108" s="286"/>
      <c r="V108" s="286"/>
      <c r="W108" s="286"/>
      <c r="X108" s="286"/>
      <c r="Y108" s="286"/>
      <c r="Z108" s="286"/>
      <c r="AA108" s="286"/>
      <c r="AB108" s="286"/>
      <c r="AC108" s="286"/>
      <c r="AD108" s="286"/>
      <c r="AE108" s="286"/>
      <c r="AF108" s="286"/>
      <c r="AG108" s="286"/>
      <c r="AH108" s="286"/>
      <c r="AI108" s="286"/>
      <c r="AJ108" s="286"/>
      <c r="AK108" s="286"/>
      <c r="AL108" s="286"/>
      <c r="AM108" s="286"/>
      <c r="AN108" s="286"/>
      <c r="AO108" s="286"/>
      <c r="AP108" s="286"/>
      <c r="AQ108" s="286"/>
      <c r="AR108" s="286"/>
      <c r="AS108" s="286"/>
      <c r="AT108" s="286"/>
      <c r="AU108" s="286"/>
      <c r="AV108" s="286"/>
      <c r="AW108" s="286"/>
      <c r="AX108" s="286"/>
      <c r="AY108" s="286"/>
      <c r="AZ108" s="286"/>
      <c r="BA108" s="286"/>
      <c r="BB108" s="286"/>
      <c r="BC108" s="286"/>
      <c r="BD108" s="286"/>
      <c r="BE108" s="286"/>
      <c r="BF108" s="286"/>
      <c r="BG108" s="286"/>
      <c r="BH108" s="286"/>
      <c r="BI108" s="286"/>
      <c r="BJ108" s="286"/>
      <c r="BK108" s="286"/>
      <c r="BL108" s="286"/>
      <c r="BM108" s="286"/>
      <c r="BN108" s="286"/>
      <c r="BO108" s="286"/>
      <c r="BP108" s="286"/>
      <c r="BQ108" s="286"/>
    </row>
    <row r="109" spans="19:69" x14ac:dyDescent="0.3">
      <c r="S109" s="286"/>
      <c r="T109" s="286"/>
      <c r="U109" s="286"/>
      <c r="V109" s="286"/>
      <c r="W109" s="286"/>
      <c r="X109" s="286"/>
      <c r="Y109" s="286"/>
      <c r="Z109" s="286"/>
      <c r="AA109" s="286"/>
      <c r="AB109" s="286"/>
      <c r="AC109" s="286"/>
      <c r="AD109" s="286"/>
      <c r="AE109" s="286"/>
      <c r="AF109" s="286"/>
      <c r="AG109" s="286"/>
      <c r="AH109" s="286"/>
      <c r="AI109" s="286"/>
      <c r="AJ109" s="286"/>
      <c r="AK109" s="286"/>
      <c r="AL109" s="286"/>
      <c r="AM109" s="286"/>
      <c r="AN109" s="286"/>
      <c r="AO109" s="286"/>
      <c r="AP109" s="286"/>
      <c r="AQ109" s="286"/>
      <c r="AR109" s="286"/>
      <c r="AS109" s="286"/>
      <c r="AT109" s="286"/>
      <c r="AU109" s="286"/>
      <c r="AV109" s="286"/>
      <c r="AW109" s="286"/>
      <c r="AX109" s="286"/>
      <c r="AY109" s="286"/>
      <c r="AZ109" s="286"/>
      <c r="BA109" s="286"/>
      <c r="BB109" s="286"/>
      <c r="BC109" s="286"/>
      <c r="BD109" s="286"/>
      <c r="BE109" s="286"/>
      <c r="BF109" s="286"/>
      <c r="BG109" s="286"/>
      <c r="BH109" s="286"/>
      <c r="BI109" s="286"/>
      <c r="BJ109" s="286"/>
      <c r="BK109" s="286"/>
      <c r="BL109" s="286"/>
      <c r="BM109" s="286"/>
      <c r="BN109" s="286"/>
      <c r="BO109" s="286"/>
      <c r="BP109" s="286"/>
      <c r="BQ109" s="286"/>
    </row>
    <row r="110" spans="19:69" x14ac:dyDescent="0.3">
      <c r="S110" s="286"/>
      <c r="T110" s="286"/>
      <c r="U110" s="286"/>
      <c r="V110" s="286"/>
      <c r="W110" s="286"/>
      <c r="X110" s="286"/>
      <c r="Y110" s="286"/>
      <c r="Z110" s="286"/>
      <c r="AA110" s="286"/>
      <c r="AB110" s="286"/>
      <c r="AC110" s="286"/>
      <c r="AD110" s="286"/>
      <c r="AE110" s="286"/>
      <c r="AF110" s="286"/>
      <c r="AG110" s="286"/>
      <c r="AH110" s="286"/>
      <c r="AI110" s="286"/>
      <c r="AJ110" s="286"/>
      <c r="AK110" s="286"/>
      <c r="AL110" s="286"/>
      <c r="AM110" s="286"/>
      <c r="AN110" s="286"/>
      <c r="AO110" s="286"/>
      <c r="AP110" s="286"/>
      <c r="AQ110" s="286"/>
      <c r="AR110" s="286"/>
      <c r="AS110" s="286"/>
      <c r="AT110" s="286"/>
      <c r="AU110" s="286"/>
      <c r="AV110" s="286"/>
      <c r="AW110" s="286"/>
      <c r="AX110" s="286"/>
      <c r="AY110" s="286"/>
      <c r="AZ110" s="286"/>
      <c r="BA110" s="286"/>
      <c r="BB110" s="286"/>
      <c r="BC110" s="286"/>
      <c r="BD110" s="286"/>
      <c r="BE110" s="286"/>
      <c r="BF110" s="286"/>
      <c r="BG110" s="286"/>
      <c r="BH110" s="286"/>
      <c r="BI110" s="286"/>
      <c r="BJ110" s="286"/>
      <c r="BK110" s="286"/>
      <c r="BL110" s="286"/>
      <c r="BM110" s="286"/>
      <c r="BN110" s="286"/>
      <c r="BO110" s="286"/>
      <c r="BP110" s="286"/>
      <c r="BQ110" s="286"/>
    </row>
    <row r="111" spans="19:69" x14ac:dyDescent="0.3">
      <c r="S111" s="286"/>
      <c r="T111" s="286"/>
      <c r="U111" s="286"/>
      <c r="V111" s="286"/>
      <c r="W111" s="286"/>
      <c r="X111" s="286"/>
      <c r="Y111" s="286"/>
      <c r="Z111" s="286"/>
      <c r="AA111" s="286"/>
      <c r="AB111" s="286"/>
      <c r="AC111" s="286"/>
      <c r="AD111" s="286"/>
      <c r="AE111" s="286"/>
      <c r="AF111" s="286"/>
      <c r="AG111" s="286"/>
      <c r="AH111" s="286"/>
      <c r="AI111" s="286"/>
      <c r="AJ111" s="286"/>
      <c r="AK111" s="286"/>
      <c r="AL111" s="286"/>
      <c r="AM111" s="286"/>
      <c r="AN111" s="286"/>
      <c r="AO111" s="286"/>
      <c r="AP111" s="286"/>
      <c r="AQ111" s="286"/>
      <c r="AR111" s="286"/>
      <c r="AS111" s="286"/>
      <c r="AT111" s="286"/>
      <c r="AU111" s="286"/>
      <c r="AV111" s="286"/>
      <c r="AW111" s="286"/>
      <c r="AX111" s="286"/>
      <c r="AY111" s="286"/>
      <c r="AZ111" s="286"/>
      <c r="BA111" s="286"/>
      <c r="BB111" s="286"/>
      <c r="BC111" s="286"/>
      <c r="BD111" s="286"/>
      <c r="BE111" s="286"/>
      <c r="BF111" s="286"/>
      <c r="BG111" s="286"/>
      <c r="BH111" s="286"/>
      <c r="BI111" s="286"/>
      <c r="BJ111" s="286"/>
      <c r="BK111" s="286"/>
      <c r="BL111" s="286"/>
      <c r="BM111" s="286"/>
      <c r="BN111" s="286"/>
      <c r="BO111" s="286"/>
      <c r="BP111" s="286"/>
      <c r="BQ111" s="286"/>
    </row>
    <row r="112" spans="19:69" x14ac:dyDescent="0.3">
      <c r="S112" s="286"/>
      <c r="T112" s="286"/>
      <c r="U112" s="286"/>
      <c r="V112" s="286"/>
      <c r="W112" s="286"/>
      <c r="X112" s="286"/>
      <c r="Y112" s="286"/>
      <c r="Z112" s="286"/>
      <c r="AA112" s="286"/>
      <c r="AB112" s="286"/>
      <c r="AC112" s="286"/>
      <c r="AD112" s="286"/>
      <c r="AE112" s="286"/>
      <c r="AF112" s="286"/>
      <c r="AG112" s="286"/>
      <c r="AH112" s="286"/>
      <c r="AI112" s="286"/>
      <c r="AJ112" s="286"/>
      <c r="AK112" s="286"/>
      <c r="AL112" s="286"/>
      <c r="AM112" s="286"/>
      <c r="AN112" s="286"/>
      <c r="AO112" s="286"/>
      <c r="AP112" s="286"/>
      <c r="AQ112" s="286"/>
      <c r="AR112" s="286"/>
      <c r="AS112" s="286"/>
      <c r="AT112" s="286"/>
      <c r="AU112" s="286"/>
      <c r="AV112" s="286"/>
      <c r="AW112" s="286"/>
      <c r="AX112" s="286"/>
      <c r="AY112" s="286"/>
      <c r="AZ112" s="286"/>
      <c r="BA112" s="286"/>
      <c r="BB112" s="286"/>
      <c r="BC112" s="286"/>
      <c r="BD112" s="286"/>
      <c r="BE112" s="286"/>
      <c r="BF112" s="286"/>
      <c r="BG112" s="286"/>
      <c r="BH112" s="286"/>
      <c r="BI112" s="286"/>
      <c r="BJ112" s="286"/>
      <c r="BK112" s="286"/>
      <c r="BL112" s="286"/>
      <c r="BM112" s="286"/>
      <c r="BN112" s="286"/>
      <c r="BO112" s="286"/>
      <c r="BP112" s="286"/>
      <c r="BQ112" s="286"/>
    </row>
    <row r="113" spans="19:69" x14ac:dyDescent="0.3">
      <c r="S113" s="286"/>
      <c r="T113" s="286"/>
      <c r="U113" s="286"/>
      <c r="V113" s="286"/>
      <c r="W113" s="286"/>
      <c r="X113" s="286"/>
      <c r="Y113" s="286"/>
      <c r="Z113" s="286"/>
      <c r="AA113" s="286"/>
      <c r="AB113" s="286"/>
      <c r="AC113" s="286"/>
      <c r="AD113" s="286"/>
      <c r="AE113" s="286"/>
      <c r="AF113" s="286"/>
      <c r="AG113" s="286"/>
      <c r="AH113" s="286"/>
      <c r="AI113" s="286"/>
      <c r="AJ113" s="286"/>
      <c r="AK113" s="286"/>
      <c r="AL113" s="286"/>
      <c r="AM113" s="286"/>
      <c r="AN113" s="286"/>
      <c r="AO113" s="286"/>
      <c r="AP113" s="286"/>
      <c r="AQ113" s="286"/>
      <c r="AR113" s="286"/>
      <c r="AS113" s="286"/>
      <c r="AT113" s="286"/>
      <c r="AU113" s="286"/>
      <c r="AV113" s="286"/>
      <c r="AW113" s="286"/>
      <c r="AX113" s="286"/>
      <c r="AY113" s="286"/>
      <c r="AZ113" s="286"/>
      <c r="BA113" s="286"/>
      <c r="BB113" s="286"/>
      <c r="BC113" s="286"/>
      <c r="BD113" s="286"/>
      <c r="BE113" s="286"/>
      <c r="BF113" s="286"/>
      <c r="BG113" s="286"/>
      <c r="BH113" s="286"/>
      <c r="BI113" s="286"/>
      <c r="BJ113" s="286"/>
      <c r="BK113" s="286"/>
      <c r="BL113" s="286"/>
      <c r="BM113" s="286"/>
      <c r="BN113" s="286"/>
      <c r="BO113" s="286"/>
      <c r="BP113" s="286"/>
      <c r="BQ113" s="286"/>
    </row>
    <row r="114" spans="19:69" x14ac:dyDescent="0.3">
      <c r="S114" s="286"/>
      <c r="T114" s="286"/>
      <c r="U114" s="286"/>
      <c r="V114" s="286"/>
      <c r="W114" s="286"/>
      <c r="X114" s="286"/>
      <c r="Y114" s="286"/>
      <c r="Z114" s="286"/>
      <c r="AA114" s="286"/>
      <c r="AB114" s="286"/>
      <c r="AC114" s="286"/>
      <c r="AD114" s="286"/>
      <c r="AE114" s="286"/>
      <c r="AF114" s="286"/>
      <c r="AG114" s="286"/>
      <c r="AH114" s="286"/>
      <c r="AI114" s="286"/>
      <c r="AJ114" s="286"/>
      <c r="AK114" s="286"/>
      <c r="AL114" s="286"/>
      <c r="AM114" s="286"/>
      <c r="AN114" s="286"/>
      <c r="AO114" s="286"/>
      <c r="AP114" s="286"/>
      <c r="AQ114" s="286"/>
      <c r="AR114" s="286"/>
      <c r="AS114" s="286"/>
      <c r="AT114" s="286"/>
      <c r="AU114" s="286"/>
      <c r="AV114" s="286"/>
      <c r="AW114" s="286"/>
      <c r="AX114" s="286"/>
      <c r="AY114" s="286"/>
      <c r="AZ114" s="286"/>
      <c r="BA114" s="286"/>
      <c r="BB114" s="286"/>
      <c r="BC114" s="286"/>
      <c r="BD114" s="286"/>
      <c r="BE114" s="286"/>
      <c r="BF114" s="286"/>
      <c r="BG114" s="286"/>
      <c r="BH114" s="286"/>
      <c r="BI114" s="286"/>
      <c r="BJ114" s="286"/>
      <c r="BK114" s="286"/>
      <c r="BL114" s="286"/>
      <c r="BM114" s="286"/>
      <c r="BN114" s="286"/>
      <c r="BO114" s="286"/>
      <c r="BP114" s="286"/>
      <c r="BQ114" s="286"/>
    </row>
    <row r="115" spans="19:69" x14ac:dyDescent="0.3">
      <c r="S115" s="286"/>
      <c r="T115" s="286"/>
      <c r="U115" s="286"/>
      <c r="V115" s="286"/>
      <c r="W115" s="286"/>
      <c r="X115" s="286"/>
      <c r="Y115" s="286"/>
      <c r="Z115" s="286"/>
      <c r="AA115" s="286"/>
      <c r="AB115" s="286"/>
      <c r="AC115" s="286"/>
      <c r="AD115" s="286"/>
      <c r="AE115" s="286"/>
      <c r="AF115" s="286"/>
      <c r="AG115" s="286"/>
      <c r="AH115" s="286"/>
      <c r="AI115" s="286"/>
      <c r="AJ115" s="286"/>
      <c r="AK115" s="286"/>
      <c r="AL115" s="286"/>
      <c r="AM115" s="286"/>
      <c r="AN115" s="286"/>
      <c r="AO115" s="286"/>
      <c r="AP115" s="286"/>
      <c r="AQ115" s="286"/>
      <c r="AR115" s="286"/>
      <c r="AS115" s="286"/>
      <c r="AT115" s="286"/>
      <c r="AU115" s="286"/>
      <c r="AV115" s="286"/>
      <c r="AW115" s="286"/>
      <c r="AX115" s="286"/>
      <c r="AY115" s="286"/>
      <c r="AZ115" s="286"/>
      <c r="BA115" s="286"/>
      <c r="BB115" s="286"/>
      <c r="BC115" s="286"/>
      <c r="BD115" s="286"/>
      <c r="BE115" s="286"/>
      <c r="BF115" s="286"/>
      <c r="BG115" s="286"/>
      <c r="BH115" s="286"/>
      <c r="BI115" s="286"/>
      <c r="BJ115" s="286"/>
      <c r="BK115" s="286"/>
      <c r="BL115" s="286"/>
      <c r="BM115" s="286"/>
      <c r="BN115" s="286"/>
      <c r="BO115" s="286"/>
      <c r="BP115" s="286"/>
      <c r="BQ115" s="286"/>
    </row>
    <row r="116" spans="19:69" x14ac:dyDescent="0.3">
      <c r="S116" s="286"/>
      <c r="T116" s="286"/>
      <c r="U116" s="286"/>
      <c r="V116" s="286"/>
      <c r="W116" s="286"/>
      <c r="X116" s="286"/>
      <c r="Y116" s="286"/>
      <c r="Z116" s="286"/>
      <c r="AA116" s="286"/>
      <c r="AB116" s="286"/>
      <c r="AC116" s="286"/>
      <c r="AD116" s="286"/>
      <c r="AE116" s="286"/>
      <c r="AF116" s="286"/>
      <c r="AG116" s="286"/>
      <c r="AH116" s="286"/>
      <c r="AI116" s="286"/>
      <c r="AJ116" s="286"/>
      <c r="AK116" s="286"/>
      <c r="AL116" s="286"/>
      <c r="AM116" s="286"/>
      <c r="AN116" s="286"/>
      <c r="AO116" s="286"/>
      <c r="AP116" s="286"/>
      <c r="AQ116" s="286"/>
      <c r="AR116" s="286"/>
      <c r="AS116" s="286"/>
      <c r="AT116" s="286"/>
      <c r="AU116" s="286"/>
      <c r="AV116" s="286"/>
      <c r="AW116" s="286"/>
      <c r="AX116" s="286"/>
      <c r="AY116" s="286"/>
      <c r="AZ116" s="286"/>
      <c r="BA116" s="286"/>
      <c r="BB116" s="286"/>
      <c r="BC116" s="286"/>
      <c r="BD116" s="286"/>
      <c r="BE116" s="286"/>
      <c r="BF116" s="286"/>
      <c r="BG116" s="286"/>
      <c r="BH116" s="286"/>
      <c r="BI116" s="286"/>
      <c r="BJ116" s="286"/>
      <c r="BK116" s="286"/>
      <c r="BL116" s="286"/>
      <c r="BM116" s="286"/>
      <c r="BN116" s="286"/>
      <c r="BO116" s="286"/>
      <c r="BP116" s="286"/>
      <c r="BQ116" s="286"/>
    </row>
    <row r="117" spans="19:69" x14ac:dyDescent="0.3">
      <c r="S117" s="286"/>
      <c r="T117" s="286"/>
      <c r="U117" s="286"/>
      <c r="V117" s="286"/>
      <c r="W117" s="286"/>
      <c r="X117" s="286"/>
      <c r="Y117" s="286"/>
      <c r="Z117" s="286"/>
      <c r="AA117" s="286"/>
      <c r="AB117" s="286"/>
      <c r="AC117" s="286"/>
      <c r="AD117" s="286"/>
      <c r="AE117" s="286"/>
      <c r="AF117" s="286"/>
      <c r="AG117" s="286"/>
      <c r="AH117" s="286"/>
      <c r="AI117" s="286"/>
      <c r="AJ117" s="286"/>
      <c r="AK117" s="286"/>
      <c r="AL117" s="286"/>
      <c r="AM117" s="286"/>
      <c r="AN117" s="286"/>
      <c r="AO117" s="286"/>
      <c r="AP117" s="286"/>
      <c r="AQ117" s="286"/>
      <c r="AR117" s="286"/>
      <c r="AS117" s="286"/>
      <c r="AT117" s="286"/>
      <c r="AU117" s="286"/>
      <c r="AV117" s="286"/>
      <c r="AW117" s="286"/>
      <c r="AX117" s="286"/>
      <c r="AY117" s="286"/>
      <c r="AZ117" s="286"/>
      <c r="BA117" s="286"/>
      <c r="BB117" s="286"/>
      <c r="BC117" s="286"/>
      <c r="BD117" s="286"/>
      <c r="BE117" s="286"/>
      <c r="BF117" s="286"/>
      <c r="BG117" s="286"/>
      <c r="BH117" s="286"/>
      <c r="BI117" s="286"/>
      <c r="BJ117" s="286"/>
      <c r="BK117" s="286"/>
      <c r="BL117" s="286"/>
      <c r="BM117" s="286"/>
      <c r="BN117" s="286"/>
      <c r="BO117" s="286"/>
      <c r="BP117" s="286"/>
      <c r="BQ117" s="286"/>
    </row>
    <row r="118" spans="19:69" x14ac:dyDescent="0.3">
      <c r="S118" s="286"/>
      <c r="T118" s="286"/>
      <c r="U118" s="286"/>
      <c r="V118" s="286"/>
      <c r="W118" s="286"/>
      <c r="X118" s="286"/>
      <c r="Y118" s="286"/>
      <c r="Z118" s="286"/>
      <c r="AA118" s="286"/>
      <c r="AB118" s="286"/>
      <c r="AC118" s="286"/>
      <c r="AD118" s="286"/>
      <c r="AE118" s="286"/>
      <c r="AF118" s="286"/>
      <c r="AG118" s="286"/>
      <c r="AH118" s="286"/>
      <c r="AI118" s="286"/>
      <c r="AJ118" s="286"/>
      <c r="AK118" s="286"/>
      <c r="AL118" s="286"/>
      <c r="AM118" s="286"/>
      <c r="AN118" s="286"/>
      <c r="AO118" s="286"/>
      <c r="AP118" s="286"/>
      <c r="AQ118" s="286"/>
      <c r="AR118" s="286"/>
      <c r="AS118" s="286"/>
      <c r="AT118" s="286"/>
      <c r="AU118" s="286"/>
      <c r="AV118" s="286"/>
      <c r="AW118" s="286"/>
      <c r="AX118" s="286"/>
      <c r="AY118" s="286"/>
      <c r="AZ118" s="286"/>
      <c r="BA118" s="286"/>
      <c r="BB118" s="286"/>
      <c r="BC118" s="286"/>
      <c r="BD118" s="286"/>
      <c r="BE118" s="286"/>
      <c r="BF118" s="286"/>
      <c r="BG118" s="286"/>
      <c r="BH118" s="286"/>
      <c r="BI118" s="286"/>
      <c r="BJ118" s="286"/>
      <c r="BK118" s="286"/>
      <c r="BL118" s="286"/>
      <c r="BM118" s="286"/>
      <c r="BN118" s="286"/>
      <c r="BO118" s="286"/>
      <c r="BP118" s="286"/>
      <c r="BQ118" s="286"/>
    </row>
    <row r="119" spans="19:69" x14ac:dyDescent="0.3">
      <c r="S119" s="286"/>
      <c r="T119" s="286"/>
      <c r="U119" s="286"/>
      <c r="V119" s="286"/>
      <c r="W119" s="286"/>
      <c r="X119" s="286"/>
      <c r="Y119" s="286"/>
      <c r="Z119" s="286"/>
      <c r="AA119" s="286"/>
      <c r="AB119" s="286"/>
      <c r="AC119" s="286"/>
      <c r="AD119" s="286"/>
      <c r="AE119" s="286"/>
      <c r="AF119" s="286"/>
      <c r="AG119" s="286"/>
      <c r="AH119" s="286"/>
      <c r="AI119" s="286"/>
      <c r="AJ119" s="286"/>
      <c r="AK119" s="286"/>
      <c r="AL119" s="286"/>
      <c r="AM119" s="286"/>
      <c r="AN119" s="286"/>
      <c r="AO119" s="286"/>
      <c r="AP119" s="286"/>
      <c r="AQ119" s="286"/>
      <c r="AR119" s="286"/>
      <c r="AS119" s="286"/>
      <c r="AT119" s="286"/>
      <c r="AU119" s="286"/>
      <c r="AV119" s="286"/>
      <c r="AW119" s="286"/>
      <c r="AX119" s="286"/>
      <c r="AY119" s="286"/>
      <c r="AZ119" s="286"/>
      <c r="BA119" s="286"/>
      <c r="BB119" s="286"/>
      <c r="BC119" s="286"/>
      <c r="BD119" s="286"/>
      <c r="BE119" s="286"/>
      <c r="BF119" s="286"/>
      <c r="BG119" s="286"/>
      <c r="BH119" s="286"/>
      <c r="BI119" s="286"/>
      <c r="BJ119" s="286"/>
      <c r="BK119" s="286"/>
      <c r="BL119" s="286"/>
      <c r="BM119" s="286"/>
      <c r="BN119" s="286"/>
      <c r="BO119" s="286"/>
      <c r="BP119" s="286"/>
      <c r="BQ119" s="286"/>
    </row>
    <row r="120" spans="19:69" x14ac:dyDescent="0.3">
      <c r="S120" s="286"/>
      <c r="T120" s="286"/>
      <c r="U120" s="286"/>
      <c r="V120" s="286"/>
      <c r="W120" s="286"/>
      <c r="X120" s="286"/>
      <c r="Y120" s="286"/>
      <c r="Z120" s="286"/>
      <c r="AA120" s="286"/>
      <c r="AB120" s="286"/>
      <c r="AC120" s="286"/>
      <c r="AD120" s="286"/>
      <c r="AE120" s="286"/>
      <c r="AF120" s="286"/>
      <c r="AG120" s="286"/>
      <c r="AH120" s="286"/>
      <c r="AI120" s="286"/>
      <c r="AJ120" s="286"/>
      <c r="AK120" s="286"/>
      <c r="AL120" s="286"/>
      <c r="AM120" s="286"/>
      <c r="AN120" s="286"/>
      <c r="AO120" s="286"/>
      <c r="AP120" s="286"/>
      <c r="AQ120" s="286"/>
      <c r="AR120" s="286"/>
      <c r="AS120" s="286"/>
      <c r="AT120" s="286"/>
      <c r="AU120" s="286"/>
      <c r="AV120" s="286"/>
      <c r="AW120" s="286"/>
      <c r="AX120" s="286"/>
      <c r="AY120" s="286"/>
      <c r="AZ120" s="286"/>
      <c r="BA120" s="286"/>
      <c r="BB120" s="286"/>
      <c r="BC120" s="286"/>
      <c r="BD120" s="286"/>
      <c r="BE120" s="286"/>
      <c r="BF120" s="286"/>
      <c r="BG120" s="286"/>
      <c r="BH120" s="286"/>
      <c r="BI120" s="286"/>
      <c r="BJ120" s="286"/>
      <c r="BK120" s="286"/>
      <c r="BL120" s="286"/>
      <c r="BM120" s="286"/>
      <c r="BN120" s="286"/>
      <c r="BO120" s="286"/>
      <c r="BP120" s="286"/>
      <c r="BQ120" s="286"/>
    </row>
    <row r="121" spans="19:69" x14ac:dyDescent="0.3">
      <c r="S121" s="286"/>
      <c r="T121" s="286"/>
      <c r="U121" s="286"/>
      <c r="V121" s="286"/>
      <c r="W121" s="286"/>
      <c r="X121" s="286"/>
      <c r="Y121" s="286"/>
      <c r="Z121" s="286"/>
      <c r="AA121" s="286"/>
      <c r="AB121" s="286"/>
      <c r="AC121" s="286"/>
      <c r="AD121" s="286"/>
      <c r="AE121" s="286"/>
      <c r="AF121" s="286"/>
      <c r="AG121" s="286"/>
      <c r="AH121" s="286"/>
      <c r="AI121" s="286"/>
      <c r="AJ121" s="286"/>
      <c r="AK121" s="286"/>
      <c r="AL121" s="286"/>
      <c r="AM121" s="286"/>
      <c r="AN121" s="286"/>
      <c r="AO121" s="286"/>
      <c r="AP121" s="286"/>
      <c r="AQ121" s="286"/>
      <c r="AR121" s="286"/>
      <c r="AS121" s="286"/>
      <c r="AT121" s="286"/>
      <c r="AU121" s="286"/>
      <c r="AV121" s="286"/>
      <c r="AW121" s="286"/>
      <c r="AX121" s="286"/>
      <c r="AY121" s="286"/>
      <c r="AZ121" s="286"/>
      <c r="BA121" s="286"/>
      <c r="BB121" s="286"/>
      <c r="BC121" s="286"/>
      <c r="BD121" s="286"/>
      <c r="BE121" s="286"/>
      <c r="BF121" s="286"/>
      <c r="BG121" s="286"/>
      <c r="BH121" s="286"/>
      <c r="BI121" s="286"/>
      <c r="BJ121" s="286"/>
      <c r="BK121" s="286"/>
      <c r="BL121" s="286"/>
      <c r="BM121" s="286"/>
      <c r="BN121" s="286"/>
      <c r="BO121" s="286"/>
      <c r="BP121" s="286"/>
      <c r="BQ121" s="286"/>
    </row>
    <row r="122" spans="19:69" x14ac:dyDescent="0.3">
      <c r="S122" s="286"/>
      <c r="T122" s="286"/>
      <c r="U122" s="286"/>
      <c r="V122" s="286"/>
      <c r="W122" s="286"/>
      <c r="X122" s="286"/>
      <c r="Y122" s="286"/>
      <c r="Z122" s="286"/>
      <c r="AA122" s="286"/>
      <c r="AB122" s="286"/>
      <c r="AC122" s="286"/>
      <c r="AD122" s="286"/>
      <c r="AE122" s="286"/>
      <c r="AF122" s="286"/>
      <c r="AG122" s="286"/>
      <c r="AH122" s="286"/>
      <c r="AI122" s="286"/>
      <c r="AJ122" s="286"/>
      <c r="AK122" s="286"/>
      <c r="AL122" s="286"/>
      <c r="AM122" s="286"/>
      <c r="AN122" s="286"/>
      <c r="AO122" s="286"/>
      <c r="AP122" s="286"/>
      <c r="AQ122" s="286"/>
      <c r="AR122" s="286"/>
      <c r="AS122" s="286"/>
      <c r="AT122" s="286"/>
      <c r="AU122" s="286"/>
      <c r="AV122" s="286"/>
      <c r="AW122" s="286"/>
      <c r="AX122" s="286"/>
      <c r="AY122" s="286"/>
      <c r="AZ122" s="286"/>
      <c r="BA122" s="286"/>
      <c r="BB122" s="286"/>
      <c r="BC122" s="286"/>
      <c r="BD122" s="286"/>
      <c r="BE122" s="286"/>
      <c r="BF122" s="286"/>
      <c r="BG122" s="286"/>
      <c r="BH122" s="286"/>
      <c r="BI122" s="286"/>
      <c r="BJ122" s="286"/>
      <c r="BK122" s="286"/>
      <c r="BL122" s="286"/>
      <c r="BM122" s="286"/>
      <c r="BN122" s="286"/>
      <c r="BO122" s="286"/>
      <c r="BP122" s="286"/>
      <c r="BQ122" s="286"/>
    </row>
    <row r="123" spans="19:69" x14ac:dyDescent="0.3">
      <c r="S123" s="286"/>
      <c r="T123" s="286"/>
      <c r="U123" s="286"/>
      <c r="V123" s="286"/>
      <c r="W123" s="286"/>
      <c r="X123" s="286"/>
      <c r="Y123" s="286"/>
      <c r="Z123" s="286"/>
      <c r="AA123" s="286"/>
      <c r="AB123" s="286"/>
      <c r="AC123" s="286"/>
      <c r="AD123" s="286"/>
      <c r="AE123" s="286"/>
      <c r="AF123" s="286"/>
      <c r="AG123" s="286"/>
      <c r="AH123" s="286"/>
      <c r="AI123" s="286"/>
      <c r="AJ123" s="286"/>
      <c r="AK123" s="286"/>
      <c r="AL123" s="286"/>
      <c r="AM123" s="286"/>
      <c r="AN123" s="286"/>
      <c r="AO123" s="286"/>
      <c r="AP123" s="286"/>
      <c r="AQ123" s="286"/>
      <c r="AR123" s="286"/>
      <c r="AS123" s="286"/>
      <c r="AT123" s="286"/>
      <c r="AU123" s="286"/>
      <c r="AV123" s="286"/>
      <c r="AW123" s="286"/>
      <c r="AX123" s="286"/>
      <c r="AY123" s="286"/>
      <c r="AZ123" s="286"/>
      <c r="BA123" s="286"/>
      <c r="BB123" s="286"/>
      <c r="BC123" s="286"/>
      <c r="BD123" s="286"/>
      <c r="BE123" s="286"/>
      <c r="BF123" s="286"/>
      <c r="BG123" s="286"/>
      <c r="BH123" s="286"/>
      <c r="BI123" s="286"/>
      <c r="BJ123" s="286"/>
      <c r="BK123" s="286"/>
      <c r="BL123" s="286"/>
      <c r="BM123" s="286"/>
      <c r="BN123" s="286"/>
      <c r="BO123" s="286"/>
      <c r="BP123" s="286"/>
      <c r="BQ123" s="286"/>
    </row>
    <row r="124" spans="19:69" x14ac:dyDescent="0.3">
      <c r="S124" s="286"/>
      <c r="T124" s="286"/>
      <c r="U124" s="286"/>
      <c r="V124" s="286"/>
      <c r="W124" s="286"/>
      <c r="X124" s="286"/>
      <c r="Y124" s="286"/>
      <c r="Z124" s="286"/>
      <c r="AA124" s="286"/>
      <c r="AB124" s="286"/>
      <c r="AC124" s="286"/>
      <c r="AD124" s="286"/>
      <c r="AE124" s="286"/>
      <c r="AF124" s="286"/>
      <c r="AG124" s="286"/>
      <c r="AH124" s="286"/>
      <c r="AI124" s="286"/>
      <c r="AJ124" s="286"/>
      <c r="AK124" s="286"/>
      <c r="AL124" s="286"/>
      <c r="AM124" s="286"/>
      <c r="AN124" s="286"/>
      <c r="AO124" s="286"/>
      <c r="AP124" s="286"/>
      <c r="AQ124" s="286"/>
      <c r="AR124" s="286"/>
      <c r="AS124" s="286"/>
      <c r="AT124" s="286"/>
      <c r="AU124" s="286"/>
      <c r="AV124" s="286"/>
      <c r="AW124" s="286"/>
      <c r="AX124" s="286"/>
      <c r="AY124" s="286"/>
      <c r="AZ124" s="286"/>
      <c r="BA124" s="286"/>
      <c r="BB124" s="286"/>
      <c r="BC124" s="286"/>
      <c r="BD124" s="286"/>
      <c r="BE124" s="286"/>
      <c r="BF124" s="286"/>
      <c r="BG124" s="286"/>
      <c r="BH124" s="286"/>
      <c r="BI124" s="286"/>
      <c r="BJ124" s="286"/>
      <c r="BK124" s="286"/>
      <c r="BL124" s="286"/>
      <c r="BM124" s="286"/>
      <c r="BN124" s="286"/>
      <c r="BO124" s="286"/>
      <c r="BP124" s="286"/>
      <c r="BQ124" s="286"/>
    </row>
    <row r="125" spans="19:69" x14ac:dyDescent="0.3">
      <c r="S125" s="286"/>
      <c r="T125" s="286"/>
      <c r="U125" s="286"/>
      <c r="V125" s="286"/>
      <c r="W125" s="286"/>
      <c r="X125" s="286"/>
      <c r="Y125" s="286"/>
      <c r="Z125" s="286"/>
      <c r="AA125" s="286"/>
      <c r="AB125" s="286"/>
      <c r="AC125" s="286"/>
      <c r="AD125" s="286"/>
      <c r="AE125" s="286"/>
      <c r="AF125" s="286"/>
      <c r="AG125" s="286"/>
      <c r="AH125" s="286"/>
      <c r="AI125" s="286"/>
      <c r="AJ125" s="286"/>
      <c r="AK125" s="286"/>
      <c r="AL125" s="286"/>
      <c r="AM125" s="286"/>
      <c r="AN125" s="286"/>
      <c r="AO125" s="286"/>
      <c r="AP125" s="286"/>
      <c r="AQ125" s="286"/>
      <c r="AR125" s="286"/>
      <c r="AS125" s="286"/>
      <c r="AT125" s="286"/>
      <c r="AU125" s="286"/>
      <c r="AV125" s="286"/>
      <c r="AW125" s="286"/>
      <c r="AX125" s="286"/>
      <c r="AY125" s="286"/>
      <c r="AZ125" s="286"/>
      <c r="BA125" s="286"/>
      <c r="BB125" s="286"/>
      <c r="BC125" s="286"/>
      <c r="BD125" s="286"/>
      <c r="BE125" s="286"/>
      <c r="BF125" s="286"/>
      <c r="BG125" s="286"/>
      <c r="BH125" s="286"/>
      <c r="BI125" s="286"/>
      <c r="BJ125" s="286"/>
      <c r="BK125" s="286"/>
      <c r="BL125" s="286"/>
      <c r="BM125" s="286"/>
      <c r="BN125" s="286"/>
      <c r="BO125" s="286"/>
      <c r="BP125" s="286"/>
      <c r="BQ125" s="286"/>
    </row>
    <row r="126" spans="19:69" x14ac:dyDescent="0.3">
      <c r="S126" s="286"/>
      <c r="T126" s="286"/>
      <c r="U126" s="286"/>
      <c r="V126" s="286"/>
      <c r="W126" s="286"/>
      <c r="X126" s="286"/>
      <c r="Y126" s="286"/>
      <c r="Z126" s="286"/>
      <c r="AA126" s="286"/>
      <c r="AB126" s="286"/>
      <c r="AC126" s="286"/>
      <c r="AD126" s="286"/>
      <c r="AE126" s="286"/>
      <c r="AF126" s="286"/>
      <c r="AG126" s="286"/>
      <c r="AH126" s="286"/>
      <c r="AI126" s="286"/>
      <c r="AJ126" s="286"/>
      <c r="AK126" s="286"/>
      <c r="AL126" s="286"/>
      <c r="AM126" s="286"/>
      <c r="AN126" s="286"/>
      <c r="AO126" s="286"/>
      <c r="AP126" s="286"/>
      <c r="AQ126" s="286"/>
      <c r="AR126" s="286"/>
      <c r="AS126" s="286"/>
      <c r="AT126" s="286"/>
      <c r="AU126" s="286"/>
      <c r="AV126" s="286"/>
      <c r="AW126" s="286"/>
      <c r="AX126" s="286"/>
      <c r="AY126" s="286"/>
      <c r="AZ126" s="286"/>
      <c r="BA126" s="286"/>
      <c r="BB126" s="286"/>
      <c r="BC126" s="286"/>
      <c r="BD126" s="286"/>
      <c r="BE126" s="286"/>
      <c r="BF126" s="286"/>
      <c r="BG126" s="286"/>
      <c r="BH126" s="286"/>
      <c r="BI126" s="286"/>
      <c r="BJ126" s="286"/>
      <c r="BK126" s="286"/>
      <c r="BL126" s="286"/>
      <c r="BM126" s="286"/>
      <c r="BN126" s="286"/>
      <c r="BO126" s="286"/>
      <c r="BP126" s="286"/>
      <c r="BQ126" s="286"/>
    </row>
    <row r="127" spans="19:69" x14ac:dyDescent="0.3">
      <c r="S127" s="286"/>
      <c r="T127" s="286"/>
      <c r="U127" s="286"/>
      <c r="V127" s="286"/>
      <c r="W127" s="286"/>
      <c r="X127" s="286"/>
      <c r="Y127" s="286"/>
      <c r="Z127" s="286"/>
      <c r="AA127" s="286"/>
      <c r="AB127" s="286"/>
      <c r="AC127" s="286"/>
      <c r="AD127" s="286"/>
      <c r="AE127" s="286"/>
      <c r="AF127" s="286"/>
      <c r="AG127" s="286"/>
      <c r="AH127" s="286"/>
      <c r="AI127" s="286"/>
      <c r="AJ127" s="286"/>
      <c r="AK127" s="286"/>
      <c r="AL127" s="286"/>
      <c r="AM127" s="286"/>
      <c r="AN127" s="286"/>
      <c r="AO127" s="286"/>
      <c r="AP127" s="286"/>
      <c r="AQ127" s="286"/>
      <c r="AR127" s="286"/>
      <c r="AS127" s="286"/>
      <c r="AT127" s="286"/>
      <c r="AU127" s="286"/>
      <c r="AV127" s="286"/>
      <c r="AW127" s="286"/>
      <c r="AX127" s="286"/>
      <c r="AY127" s="286"/>
      <c r="AZ127" s="286"/>
      <c r="BA127" s="286"/>
      <c r="BB127" s="286"/>
      <c r="BC127" s="286"/>
      <c r="BD127" s="286"/>
      <c r="BE127" s="286"/>
      <c r="BF127" s="286"/>
      <c r="BG127" s="286"/>
      <c r="BH127" s="286"/>
      <c r="BI127" s="286"/>
      <c r="BJ127" s="286"/>
      <c r="BK127" s="286"/>
      <c r="BL127" s="286"/>
      <c r="BM127" s="286"/>
      <c r="BN127" s="286"/>
      <c r="BO127" s="286"/>
      <c r="BP127" s="286"/>
      <c r="BQ127" s="286"/>
    </row>
    <row r="128" spans="19:69" x14ac:dyDescent="0.3">
      <c r="S128" s="286"/>
      <c r="T128" s="286"/>
      <c r="U128" s="286"/>
      <c r="V128" s="286"/>
      <c r="W128" s="286"/>
      <c r="X128" s="286"/>
      <c r="Y128" s="286"/>
      <c r="Z128" s="286"/>
      <c r="AA128" s="286"/>
      <c r="AB128" s="286"/>
      <c r="AC128" s="286"/>
      <c r="AD128" s="286"/>
      <c r="AE128" s="286"/>
      <c r="AF128" s="286"/>
      <c r="AG128" s="286"/>
      <c r="AH128" s="286"/>
      <c r="AI128" s="286"/>
      <c r="AJ128" s="286"/>
      <c r="AK128" s="286"/>
      <c r="AL128" s="286"/>
      <c r="AM128" s="286"/>
      <c r="AN128" s="286"/>
      <c r="AO128" s="286"/>
      <c r="AP128" s="286"/>
      <c r="AQ128" s="286"/>
      <c r="AR128" s="286"/>
      <c r="AS128" s="286"/>
      <c r="AT128" s="286"/>
      <c r="AU128" s="286"/>
      <c r="AV128" s="286"/>
      <c r="AW128" s="286"/>
      <c r="AX128" s="286"/>
      <c r="AY128" s="286"/>
      <c r="AZ128" s="286"/>
      <c r="BA128" s="286"/>
      <c r="BB128" s="286"/>
      <c r="BC128" s="286"/>
      <c r="BD128" s="286"/>
      <c r="BE128" s="286"/>
      <c r="BF128" s="286"/>
      <c r="BG128" s="286"/>
      <c r="BH128" s="286"/>
      <c r="BI128" s="286"/>
      <c r="BJ128" s="286"/>
      <c r="BK128" s="286"/>
      <c r="BL128" s="286"/>
      <c r="BM128" s="286"/>
      <c r="BN128" s="286"/>
      <c r="BO128" s="286"/>
      <c r="BP128" s="286"/>
      <c r="BQ128" s="286"/>
    </row>
    <row r="129" spans="19:69" x14ac:dyDescent="0.3">
      <c r="S129" s="286"/>
      <c r="T129" s="286"/>
      <c r="U129" s="286"/>
      <c r="V129" s="286"/>
      <c r="W129" s="286"/>
      <c r="X129" s="286"/>
      <c r="Y129" s="286"/>
      <c r="Z129" s="286"/>
      <c r="AA129" s="286"/>
      <c r="AB129" s="286"/>
      <c r="AC129" s="286"/>
      <c r="AD129" s="286"/>
      <c r="AE129" s="286"/>
      <c r="AF129" s="286"/>
      <c r="AG129" s="286"/>
      <c r="AH129" s="286"/>
      <c r="AI129" s="286"/>
      <c r="AJ129" s="286"/>
      <c r="AK129" s="286"/>
      <c r="AL129" s="286"/>
      <c r="AM129" s="286"/>
      <c r="AN129" s="286"/>
      <c r="AO129" s="286"/>
      <c r="AP129" s="286"/>
      <c r="AQ129" s="286"/>
      <c r="AR129" s="286"/>
      <c r="AS129" s="286"/>
      <c r="AT129" s="286"/>
      <c r="AU129" s="286"/>
      <c r="AV129" s="286"/>
      <c r="AW129" s="286"/>
      <c r="AX129" s="286"/>
      <c r="AY129" s="286"/>
      <c r="AZ129" s="286"/>
      <c r="BA129" s="286"/>
      <c r="BB129" s="286"/>
      <c r="BC129" s="286"/>
      <c r="BD129" s="286"/>
      <c r="BE129" s="286"/>
      <c r="BF129" s="286"/>
      <c r="BG129" s="286"/>
      <c r="BH129" s="286"/>
      <c r="BI129" s="286"/>
      <c r="BJ129" s="286"/>
      <c r="BK129" s="286"/>
      <c r="BL129" s="286"/>
      <c r="BM129" s="286"/>
      <c r="BN129" s="286"/>
      <c r="BO129" s="286"/>
      <c r="BP129" s="286"/>
      <c r="BQ129" s="286"/>
    </row>
    <row r="130" spans="19:69" x14ac:dyDescent="0.3">
      <c r="S130" s="286"/>
      <c r="T130" s="286"/>
      <c r="U130" s="286"/>
      <c r="V130" s="286"/>
      <c r="W130" s="286"/>
      <c r="X130" s="286"/>
      <c r="Y130" s="286"/>
      <c r="Z130" s="286"/>
      <c r="AA130" s="286"/>
      <c r="AB130" s="286"/>
      <c r="AC130" s="286"/>
      <c r="AD130" s="286"/>
      <c r="AE130" s="286"/>
      <c r="AF130" s="286"/>
      <c r="AG130" s="286"/>
      <c r="AH130" s="286"/>
      <c r="AI130" s="286"/>
      <c r="AJ130" s="286"/>
      <c r="AK130" s="286"/>
      <c r="AL130" s="286"/>
      <c r="AM130" s="286"/>
      <c r="AN130" s="286"/>
      <c r="AO130" s="286"/>
      <c r="AP130" s="286"/>
      <c r="AQ130" s="286"/>
      <c r="AR130" s="286"/>
      <c r="AS130" s="286"/>
      <c r="AT130" s="286"/>
      <c r="AU130" s="286"/>
      <c r="AV130" s="286"/>
      <c r="AW130" s="286"/>
      <c r="AX130" s="286"/>
      <c r="AY130" s="286"/>
      <c r="AZ130" s="286"/>
      <c r="BA130" s="286"/>
      <c r="BB130" s="286"/>
      <c r="BC130" s="286"/>
      <c r="BD130" s="286"/>
      <c r="BE130" s="286"/>
      <c r="BF130" s="286"/>
      <c r="BG130" s="286"/>
      <c r="BH130" s="286"/>
      <c r="BI130" s="286"/>
      <c r="BJ130" s="286"/>
      <c r="BK130" s="286"/>
      <c r="BL130" s="286"/>
      <c r="BM130" s="286"/>
      <c r="BN130" s="286"/>
      <c r="BO130" s="286"/>
      <c r="BP130" s="286"/>
      <c r="BQ130" s="286"/>
    </row>
    <row r="131" spans="19:69" x14ac:dyDescent="0.3">
      <c r="S131" s="286"/>
      <c r="T131" s="286"/>
      <c r="U131" s="286"/>
      <c r="V131" s="286"/>
      <c r="W131" s="286"/>
      <c r="X131" s="286"/>
      <c r="Y131" s="286"/>
      <c r="Z131" s="286"/>
      <c r="AA131" s="286"/>
      <c r="AB131" s="286"/>
      <c r="AC131" s="286"/>
      <c r="AD131" s="286"/>
      <c r="AE131" s="286"/>
      <c r="AF131" s="286"/>
      <c r="AG131" s="286"/>
      <c r="AH131" s="286"/>
      <c r="AI131" s="286"/>
      <c r="AJ131" s="286"/>
      <c r="AK131" s="286"/>
      <c r="AL131" s="286"/>
      <c r="AM131" s="286"/>
      <c r="AN131" s="286"/>
      <c r="AO131" s="286"/>
      <c r="AP131" s="286"/>
      <c r="AQ131" s="286"/>
      <c r="AR131" s="286"/>
      <c r="AS131" s="286"/>
      <c r="AT131" s="286"/>
      <c r="AU131" s="286"/>
      <c r="AV131" s="286"/>
      <c r="AW131" s="286"/>
      <c r="AX131" s="286"/>
      <c r="AY131" s="286"/>
      <c r="AZ131" s="286"/>
      <c r="BA131" s="286"/>
      <c r="BB131" s="286"/>
      <c r="BC131" s="286"/>
      <c r="BD131" s="286"/>
      <c r="BE131" s="286"/>
      <c r="BF131" s="286"/>
      <c r="BG131" s="286"/>
      <c r="BH131" s="286"/>
      <c r="BI131" s="286"/>
      <c r="BJ131" s="286"/>
      <c r="BK131" s="286"/>
      <c r="BL131" s="286"/>
      <c r="BM131" s="286"/>
      <c r="BN131" s="286"/>
      <c r="BO131" s="286"/>
      <c r="BP131" s="286"/>
      <c r="BQ131" s="286"/>
    </row>
    <row r="132" spans="19:69" x14ac:dyDescent="0.3">
      <c r="S132" s="286"/>
      <c r="T132" s="286"/>
      <c r="U132" s="286"/>
      <c r="V132" s="286"/>
      <c r="W132" s="286"/>
      <c r="X132" s="286"/>
      <c r="Y132" s="286"/>
      <c r="Z132" s="286"/>
      <c r="AA132" s="286"/>
      <c r="AB132" s="286"/>
      <c r="AC132" s="286"/>
      <c r="AD132" s="286"/>
      <c r="AE132" s="286"/>
      <c r="AF132" s="286"/>
      <c r="AG132" s="286"/>
      <c r="AH132" s="286"/>
      <c r="AI132" s="286"/>
      <c r="AJ132" s="286"/>
      <c r="AK132" s="286"/>
      <c r="AL132" s="286"/>
      <c r="AM132" s="286"/>
      <c r="AN132" s="286"/>
      <c r="AO132" s="286"/>
      <c r="AP132" s="286"/>
      <c r="AQ132" s="286"/>
      <c r="AR132" s="286"/>
      <c r="AS132" s="286"/>
      <c r="AT132" s="286"/>
      <c r="AU132" s="286"/>
      <c r="AV132" s="286"/>
      <c r="AW132" s="286"/>
      <c r="AX132" s="286"/>
      <c r="AY132" s="286"/>
      <c r="AZ132" s="286"/>
      <c r="BA132" s="286"/>
      <c r="BB132" s="286"/>
      <c r="BC132" s="286"/>
      <c r="BD132" s="286"/>
      <c r="BE132" s="286"/>
      <c r="BF132" s="286"/>
      <c r="BG132" s="286"/>
      <c r="BH132" s="286"/>
      <c r="BI132" s="286"/>
      <c r="BJ132" s="286"/>
      <c r="BK132" s="286"/>
      <c r="BL132" s="286"/>
      <c r="BM132" s="286"/>
      <c r="BN132" s="286"/>
      <c r="BO132" s="286"/>
      <c r="BP132" s="286"/>
      <c r="BQ132" s="286"/>
    </row>
    <row r="133" spans="19:69" x14ac:dyDescent="0.3">
      <c r="S133" s="286"/>
      <c r="T133" s="286"/>
      <c r="U133" s="286"/>
      <c r="V133" s="286"/>
      <c r="W133" s="286"/>
      <c r="X133" s="286"/>
      <c r="Y133" s="286"/>
      <c r="Z133" s="286"/>
      <c r="AA133" s="286"/>
      <c r="AB133" s="286"/>
      <c r="AC133" s="286"/>
      <c r="AD133" s="286"/>
      <c r="AE133" s="286"/>
      <c r="AF133" s="286"/>
      <c r="AG133" s="286"/>
      <c r="AH133" s="286"/>
      <c r="AI133" s="286"/>
      <c r="AJ133" s="286"/>
      <c r="AK133" s="286"/>
      <c r="AL133" s="286"/>
      <c r="AM133" s="286"/>
      <c r="AN133" s="286"/>
      <c r="AO133" s="286"/>
      <c r="AP133" s="286"/>
      <c r="AQ133" s="286"/>
      <c r="AR133" s="286"/>
      <c r="AS133" s="286"/>
      <c r="AT133" s="286"/>
      <c r="AU133" s="286"/>
      <c r="AV133" s="286"/>
      <c r="AW133" s="286"/>
      <c r="AX133" s="286"/>
      <c r="AY133" s="286"/>
      <c r="AZ133" s="286"/>
      <c r="BA133" s="286"/>
      <c r="BB133" s="286"/>
      <c r="BC133" s="286"/>
      <c r="BD133" s="286"/>
      <c r="BE133" s="286"/>
      <c r="BF133" s="286"/>
      <c r="BG133" s="286"/>
      <c r="BH133" s="286"/>
      <c r="BI133" s="286"/>
      <c r="BJ133" s="286"/>
      <c r="BK133" s="286"/>
      <c r="BL133" s="286"/>
      <c r="BM133" s="286"/>
      <c r="BN133" s="286"/>
      <c r="BO133" s="286"/>
      <c r="BP133" s="286"/>
      <c r="BQ133" s="286"/>
    </row>
    <row r="134" spans="19:69" x14ac:dyDescent="0.3">
      <c r="S134" s="286"/>
      <c r="T134" s="286"/>
      <c r="U134" s="286"/>
      <c r="V134" s="286"/>
      <c r="W134" s="286"/>
      <c r="X134" s="286"/>
      <c r="Y134" s="286"/>
      <c r="Z134" s="286"/>
      <c r="AA134" s="286"/>
      <c r="AB134" s="286"/>
      <c r="AC134" s="286"/>
      <c r="AD134" s="286"/>
      <c r="AE134" s="286"/>
      <c r="AF134" s="286"/>
      <c r="AG134" s="286"/>
      <c r="AH134" s="286"/>
      <c r="AI134" s="286"/>
      <c r="AJ134" s="286"/>
      <c r="AK134" s="286"/>
      <c r="AL134" s="286"/>
      <c r="AM134" s="286"/>
      <c r="AN134" s="286"/>
      <c r="AO134" s="286"/>
      <c r="AP134" s="286"/>
      <c r="AQ134" s="286"/>
      <c r="AR134" s="286"/>
      <c r="AS134" s="286"/>
      <c r="AT134" s="286"/>
      <c r="AU134" s="286"/>
      <c r="AV134" s="286"/>
      <c r="AW134" s="286"/>
      <c r="AX134" s="286"/>
      <c r="AY134" s="286"/>
      <c r="AZ134" s="286"/>
      <c r="BA134" s="286"/>
      <c r="BB134" s="286"/>
      <c r="BC134" s="286"/>
      <c r="BD134" s="286"/>
      <c r="BE134" s="286"/>
      <c r="BF134" s="286"/>
      <c r="BG134" s="286"/>
      <c r="BH134" s="286"/>
      <c r="BI134" s="286"/>
      <c r="BJ134" s="286"/>
      <c r="BK134" s="286"/>
      <c r="BL134" s="286"/>
      <c r="BM134" s="286"/>
      <c r="BN134" s="286"/>
      <c r="BO134" s="286"/>
      <c r="BP134" s="286"/>
      <c r="BQ134" s="286"/>
    </row>
    <row r="135" spans="19:69" x14ac:dyDescent="0.3">
      <c r="S135" s="286"/>
      <c r="T135" s="286"/>
      <c r="U135" s="286"/>
      <c r="V135" s="286"/>
      <c r="W135" s="286"/>
      <c r="X135" s="286"/>
      <c r="Y135" s="286"/>
      <c r="Z135" s="286"/>
      <c r="AA135" s="286"/>
      <c r="AB135" s="286"/>
      <c r="AC135" s="286"/>
      <c r="AD135" s="286"/>
      <c r="AE135" s="286"/>
      <c r="AF135" s="286"/>
      <c r="AG135" s="286"/>
      <c r="AH135" s="286"/>
      <c r="AI135" s="286"/>
      <c r="AJ135" s="286"/>
      <c r="AK135" s="286"/>
      <c r="AL135" s="286"/>
      <c r="AM135" s="286"/>
      <c r="AN135" s="286"/>
      <c r="AO135" s="286"/>
      <c r="AP135" s="286"/>
      <c r="AQ135" s="286"/>
      <c r="AR135" s="286"/>
      <c r="AS135" s="286"/>
      <c r="AT135" s="286"/>
      <c r="AU135" s="286"/>
      <c r="AV135" s="286"/>
      <c r="AW135" s="286"/>
      <c r="AX135" s="286"/>
      <c r="AY135" s="286"/>
      <c r="AZ135" s="286"/>
      <c r="BA135" s="286"/>
      <c r="BB135" s="286"/>
      <c r="BC135" s="286"/>
      <c r="BD135" s="286"/>
      <c r="BE135" s="286"/>
      <c r="BF135" s="286"/>
      <c r="BG135" s="286"/>
      <c r="BH135" s="286"/>
      <c r="BI135" s="286"/>
      <c r="BJ135" s="286"/>
      <c r="BK135" s="286"/>
      <c r="BL135" s="286"/>
      <c r="BM135" s="286"/>
      <c r="BN135" s="286"/>
      <c r="BO135" s="286"/>
      <c r="BP135" s="286"/>
      <c r="BQ135" s="286"/>
    </row>
    <row r="136" spans="19:69" x14ac:dyDescent="0.3">
      <c r="S136" s="286"/>
      <c r="T136" s="286"/>
      <c r="U136" s="286"/>
      <c r="V136" s="286"/>
      <c r="W136" s="286"/>
      <c r="X136" s="286"/>
      <c r="Y136" s="286"/>
      <c r="Z136" s="286"/>
      <c r="AA136" s="286"/>
      <c r="AB136" s="286"/>
      <c r="AC136" s="286"/>
      <c r="AD136" s="286"/>
      <c r="AE136" s="286"/>
      <c r="AF136" s="286"/>
      <c r="AG136" s="286"/>
      <c r="AH136" s="286"/>
      <c r="AI136" s="286"/>
      <c r="AJ136" s="286"/>
      <c r="AK136" s="286"/>
      <c r="AL136" s="286"/>
      <c r="AM136" s="286"/>
      <c r="AN136" s="286"/>
      <c r="AO136" s="286"/>
      <c r="AP136" s="286"/>
      <c r="AQ136" s="286"/>
      <c r="AR136" s="286"/>
      <c r="AS136" s="286"/>
      <c r="AT136" s="286"/>
      <c r="AU136" s="286"/>
      <c r="AV136" s="286"/>
      <c r="AW136" s="286"/>
      <c r="AX136" s="286"/>
      <c r="AY136" s="286"/>
      <c r="AZ136" s="286"/>
      <c r="BA136" s="286"/>
      <c r="BB136" s="286"/>
      <c r="BC136" s="286"/>
      <c r="BD136" s="286"/>
      <c r="BE136" s="286"/>
      <c r="BF136" s="286"/>
      <c r="BG136" s="286"/>
      <c r="BH136" s="286"/>
      <c r="BI136" s="286"/>
      <c r="BJ136" s="286"/>
      <c r="BK136" s="286"/>
      <c r="BL136" s="286"/>
      <c r="BM136" s="286"/>
      <c r="BN136" s="286"/>
      <c r="BO136" s="286"/>
      <c r="BP136" s="286"/>
      <c r="BQ136" s="286"/>
    </row>
    <row r="137" spans="19:69" x14ac:dyDescent="0.3">
      <c r="S137" s="286"/>
      <c r="T137" s="286"/>
      <c r="U137" s="286"/>
      <c r="V137" s="286"/>
      <c r="W137" s="286"/>
      <c r="X137" s="286"/>
      <c r="Y137" s="286"/>
      <c r="Z137" s="286"/>
      <c r="AA137" s="286"/>
      <c r="AB137" s="286"/>
      <c r="AC137" s="286"/>
      <c r="AD137" s="286"/>
      <c r="AE137" s="286"/>
      <c r="AF137" s="286"/>
      <c r="AG137" s="286"/>
      <c r="AH137" s="286"/>
      <c r="AI137" s="286"/>
      <c r="AJ137" s="286"/>
      <c r="AK137" s="286"/>
      <c r="AL137" s="286"/>
      <c r="AM137" s="286"/>
      <c r="AN137" s="286"/>
      <c r="AO137" s="286"/>
      <c r="AP137" s="286"/>
      <c r="AQ137" s="286"/>
      <c r="AR137" s="286"/>
      <c r="AS137" s="286"/>
      <c r="AT137" s="286"/>
      <c r="AU137" s="286"/>
      <c r="AV137" s="286"/>
      <c r="AW137" s="286"/>
      <c r="AX137" s="286"/>
      <c r="AY137" s="286"/>
      <c r="AZ137" s="286"/>
      <c r="BA137" s="286"/>
      <c r="BB137" s="286"/>
      <c r="BC137" s="286"/>
      <c r="BD137" s="286"/>
      <c r="BE137" s="286"/>
      <c r="BF137" s="286"/>
      <c r="BG137" s="286"/>
      <c r="BH137" s="286"/>
      <c r="BI137" s="286"/>
      <c r="BJ137" s="286"/>
      <c r="BK137" s="286"/>
      <c r="BL137" s="286"/>
      <c r="BM137" s="286"/>
      <c r="BN137" s="286"/>
      <c r="BO137" s="286"/>
      <c r="BP137" s="286"/>
      <c r="BQ137" s="286"/>
    </row>
    <row r="138" spans="19:69" x14ac:dyDescent="0.3">
      <c r="S138" s="286"/>
      <c r="T138" s="286"/>
      <c r="U138" s="286"/>
      <c r="V138" s="286"/>
      <c r="W138" s="286"/>
      <c r="X138" s="286"/>
      <c r="Y138" s="286"/>
      <c r="Z138" s="286"/>
      <c r="AA138" s="286"/>
      <c r="AB138" s="286"/>
      <c r="AC138" s="286"/>
      <c r="AD138" s="286"/>
      <c r="AE138" s="286"/>
      <c r="AF138" s="286"/>
      <c r="AG138" s="286"/>
      <c r="AH138" s="286"/>
      <c r="AI138" s="286"/>
      <c r="AJ138" s="286"/>
      <c r="AK138" s="286"/>
      <c r="AL138" s="286"/>
      <c r="AM138" s="286"/>
      <c r="AN138" s="286"/>
      <c r="AO138" s="286"/>
      <c r="AP138" s="286"/>
      <c r="AQ138" s="286"/>
      <c r="AR138" s="286"/>
      <c r="AS138" s="286"/>
      <c r="AT138" s="286"/>
      <c r="AU138" s="286"/>
      <c r="AV138" s="286"/>
      <c r="AW138" s="286"/>
      <c r="AX138" s="286"/>
      <c r="AY138" s="286"/>
      <c r="AZ138" s="286"/>
      <c r="BA138" s="286"/>
      <c r="BB138" s="286"/>
      <c r="BC138" s="286"/>
      <c r="BD138" s="286"/>
      <c r="BE138" s="286"/>
      <c r="BF138" s="286"/>
      <c r="BG138" s="286"/>
      <c r="BH138" s="286"/>
      <c r="BI138" s="286"/>
      <c r="BJ138" s="286"/>
      <c r="BK138" s="286"/>
      <c r="BL138" s="286"/>
      <c r="BM138" s="286"/>
      <c r="BN138" s="286"/>
      <c r="BO138" s="286"/>
      <c r="BP138" s="286"/>
      <c r="BQ138" s="286"/>
    </row>
    <row r="139" spans="19:69" x14ac:dyDescent="0.3">
      <c r="S139" s="286"/>
      <c r="T139" s="286"/>
      <c r="U139" s="286"/>
      <c r="V139" s="286"/>
      <c r="W139" s="286"/>
      <c r="X139" s="286"/>
      <c r="Y139" s="286"/>
      <c r="Z139" s="286"/>
      <c r="AA139" s="286"/>
      <c r="AB139" s="286"/>
      <c r="AC139" s="286"/>
      <c r="AD139" s="286"/>
      <c r="AE139" s="286"/>
      <c r="AF139" s="286"/>
      <c r="AG139" s="286"/>
      <c r="AH139" s="286"/>
      <c r="AI139" s="286"/>
      <c r="AJ139" s="286"/>
      <c r="AK139" s="286"/>
      <c r="AL139" s="286"/>
      <c r="AM139" s="286"/>
      <c r="AN139" s="286"/>
      <c r="AO139" s="286"/>
      <c r="AP139" s="286"/>
      <c r="AQ139" s="286"/>
      <c r="AR139" s="286"/>
      <c r="AS139" s="286"/>
      <c r="AT139" s="286"/>
      <c r="AU139" s="286"/>
      <c r="AV139" s="286"/>
      <c r="AW139" s="286"/>
      <c r="AX139" s="286"/>
      <c r="AY139" s="286"/>
      <c r="AZ139" s="286"/>
      <c r="BA139" s="286"/>
      <c r="BB139" s="286"/>
      <c r="BC139" s="286"/>
      <c r="BD139" s="286"/>
      <c r="BE139" s="286"/>
      <c r="BF139" s="286"/>
      <c r="BG139" s="286"/>
      <c r="BH139" s="286"/>
      <c r="BI139" s="286"/>
      <c r="BJ139" s="286"/>
      <c r="BK139" s="286"/>
      <c r="BL139" s="286"/>
      <c r="BM139" s="286"/>
      <c r="BN139" s="286"/>
      <c r="BO139" s="286"/>
      <c r="BP139" s="286"/>
      <c r="BQ139" s="286"/>
    </row>
    <row r="140" spans="19:69" x14ac:dyDescent="0.3">
      <c r="S140" s="286"/>
      <c r="T140" s="286"/>
      <c r="U140" s="286"/>
      <c r="V140" s="286"/>
      <c r="W140" s="286"/>
      <c r="X140" s="286"/>
      <c r="Y140" s="286"/>
      <c r="Z140" s="286"/>
      <c r="AA140" s="286"/>
      <c r="AB140" s="286"/>
      <c r="AC140" s="286"/>
      <c r="AD140" s="286"/>
      <c r="AE140" s="286"/>
      <c r="AF140" s="286"/>
      <c r="AG140" s="286"/>
      <c r="AH140" s="286"/>
      <c r="AI140" s="286"/>
      <c r="AJ140" s="286"/>
      <c r="AK140" s="286"/>
      <c r="AL140" s="286"/>
      <c r="AM140" s="286"/>
      <c r="AN140" s="286"/>
      <c r="AO140" s="286"/>
      <c r="AP140" s="286"/>
      <c r="AQ140" s="286"/>
      <c r="AR140" s="286"/>
      <c r="AS140" s="286"/>
      <c r="AT140" s="286"/>
      <c r="AU140" s="286"/>
      <c r="AV140" s="286"/>
      <c r="AW140" s="286"/>
      <c r="AX140" s="286"/>
      <c r="AY140" s="286"/>
      <c r="AZ140" s="286"/>
      <c r="BA140" s="286"/>
      <c r="BB140" s="286"/>
      <c r="BC140" s="286"/>
      <c r="BD140" s="286"/>
      <c r="BE140" s="286"/>
      <c r="BF140" s="286"/>
      <c r="BG140" s="286"/>
      <c r="BH140" s="286"/>
      <c r="BI140" s="286"/>
      <c r="BJ140" s="286"/>
      <c r="BK140" s="286"/>
      <c r="BL140" s="286"/>
      <c r="BM140" s="286"/>
      <c r="BN140" s="286"/>
      <c r="BO140" s="286"/>
      <c r="BP140" s="286"/>
      <c r="BQ140" s="286"/>
    </row>
    <row r="141" spans="19:69" x14ac:dyDescent="0.3">
      <c r="S141" s="286"/>
      <c r="T141" s="286"/>
      <c r="U141" s="286"/>
      <c r="V141" s="286"/>
      <c r="W141" s="286"/>
      <c r="X141" s="286"/>
      <c r="Y141" s="286"/>
      <c r="Z141" s="286"/>
      <c r="AA141" s="286"/>
      <c r="AB141" s="286"/>
      <c r="AC141" s="286"/>
      <c r="AD141" s="286"/>
      <c r="AE141" s="286"/>
      <c r="AF141" s="286"/>
      <c r="AG141" s="286"/>
      <c r="AH141" s="286"/>
      <c r="AI141" s="286"/>
      <c r="AJ141" s="286"/>
      <c r="AK141" s="286"/>
      <c r="AL141" s="286"/>
      <c r="AM141" s="286"/>
      <c r="AN141" s="286"/>
      <c r="AO141" s="286"/>
      <c r="AP141" s="286"/>
      <c r="AQ141" s="286"/>
      <c r="AR141" s="286"/>
      <c r="AS141" s="286"/>
      <c r="AT141" s="286"/>
      <c r="AU141" s="286"/>
      <c r="AV141" s="286"/>
      <c r="AW141" s="286"/>
      <c r="AX141" s="286"/>
      <c r="AY141" s="286"/>
      <c r="AZ141" s="286"/>
      <c r="BA141" s="286"/>
      <c r="BB141" s="286"/>
      <c r="BC141" s="286"/>
      <c r="BD141" s="286"/>
      <c r="BE141" s="286"/>
      <c r="BF141" s="286"/>
      <c r="BG141" s="286"/>
      <c r="BH141" s="286"/>
      <c r="BI141" s="286"/>
      <c r="BJ141" s="286"/>
      <c r="BK141" s="286"/>
      <c r="BL141" s="286"/>
      <c r="BM141" s="286"/>
      <c r="BN141" s="286"/>
      <c r="BO141" s="286"/>
      <c r="BP141" s="286"/>
      <c r="BQ141" s="286"/>
    </row>
    <row r="142" spans="19:69" x14ac:dyDescent="0.3">
      <c r="S142" s="286"/>
      <c r="T142" s="286"/>
      <c r="U142" s="286"/>
      <c r="V142" s="286"/>
      <c r="W142" s="286"/>
      <c r="X142" s="286"/>
      <c r="Y142" s="286"/>
      <c r="Z142" s="286"/>
      <c r="AA142" s="286"/>
      <c r="AB142" s="286"/>
      <c r="AC142" s="286"/>
      <c r="AD142" s="286"/>
      <c r="AE142" s="286"/>
      <c r="AF142" s="286"/>
      <c r="AG142" s="286"/>
      <c r="AH142" s="286"/>
      <c r="AI142" s="286"/>
      <c r="AJ142" s="286"/>
      <c r="AK142" s="286"/>
      <c r="AL142" s="286"/>
      <c r="AM142" s="286"/>
      <c r="AN142" s="286"/>
      <c r="AO142" s="286"/>
      <c r="AP142" s="286"/>
      <c r="AQ142" s="286"/>
      <c r="AR142" s="286"/>
      <c r="AS142" s="286"/>
      <c r="AT142" s="286"/>
      <c r="AU142" s="286"/>
      <c r="AV142" s="286"/>
      <c r="AW142" s="286"/>
      <c r="AX142" s="286"/>
      <c r="AY142" s="286"/>
      <c r="AZ142" s="286"/>
      <c r="BA142" s="286"/>
      <c r="BB142" s="286"/>
      <c r="BC142" s="286"/>
      <c r="BD142" s="286"/>
      <c r="BE142" s="286"/>
      <c r="BF142" s="286"/>
      <c r="BG142" s="286"/>
      <c r="BH142" s="286"/>
      <c r="BI142" s="286"/>
      <c r="BJ142" s="286"/>
      <c r="BK142" s="286"/>
      <c r="BL142" s="286"/>
      <c r="BM142" s="286"/>
      <c r="BN142" s="286"/>
      <c r="BO142" s="286"/>
      <c r="BP142" s="286"/>
      <c r="BQ142" s="286"/>
    </row>
    <row r="143" spans="19:69" x14ac:dyDescent="0.3">
      <c r="S143" s="286"/>
      <c r="T143" s="286"/>
      <c r="U143" s="286"/>
      <c r="V143" s="286"/>
      <c r="W143" s="286"/>
      <c r="X143" s="286"/>
      <c r="Y143" s="286"/>
      <c r="Z143" s="286"/>
      <c r="AA143" s="286"/>
      <c r="AB143" s="286"/>
      <c r="AC143" s="286"/>
      <c r="AD143" s="286"/>
      <c r="AE143" s="286"/>
      <c r="AF143" s="286"/>
      <c r="AG143" s="286"/>
      <c r="AH143" s="286"/>
      <c r="AI143" s="286"/>
      <c r="AJ143" s="286"/>
      <c r="AK143" s="286"/>
      <c r="AL143" s="286"/>
      <c r="AM143" s="286"/>
      <c r="AN143" s="286"/>
      <c r="AO143" s="286"/>
      <c r="AP143" s="286"/>
      <c r="AQ143" s="286"/>
      <c r="AR143" s="286"/>
      <c r="AS143" s="286"/>
      <c r="AT143" s="286"/>
      <c r="AU143" s="286"/>
      <c r="AV143" s="286"/>
      <c r="AW143" s="286"/>
      <c r="AX143" s="286"/>
      <c r="AY143" s="286"/>
      <c r="AZ143" s="286"/>
      <c r="BA143" s="286"/>
      <c r="BB143" s="286"/>
      <c r="BC143" s="286"/>
      <c r="BD143" s="286"/>
      <c r="BE143" s="286"/>
      <c r="BF143" s="286"/>
      <c r="BG143" s="286"/>
      <c r="BH143" s="286"/>
      <c r="BI143" s="286"/>
      <c r="BJ143" s="286"/>
      <c r="BK143" s="286"/>
      <c r="BL143" s="286"/>
      <c r="BM143" s="286"/>
      <c r="BN143" s="286"/>
      <c r="BO143" s="286"/>
      <c r="BP143" s="286"/>
      <c r="BQ143" s="286"/>
    </row>
    <row r="144" spans="19:69" x14ac:dyDescent="0.3">
      <c r="S144" s="286"/>
      <c r="T144" s="286"/>
      <c r="U144" s="286"/>
      <c r="V144" s="286"/>
      <c r="W144" s="286"/>
      <c r="X144" s="286"/>
      <c r="Y144" s="286"/>
      <c r="Z144" s="286"/>
      <c r="AA144" s="286"/>
      <c r="AB144" s="286"/>
      <c r="AC144" s="286"/>
      <c r="AD144" s="286"/>
      <c r="AE144" s="286"/>
      <c r="AF144" s="286"/>
      <c r="AG144" s="286"/>
      <c r="AH144" s="286"/>
      <c r="AI144" s="286"/>
      <c r="AJ144" s="286"/>
      <c r="AK144" s="286"/>
      <c r="AL144" s="286"/>
      <c r="AM144" s="286"/>
      <c r="AN144" s="286"/>
      <c r="AO144" s="286"/>
      <c r="AP144" s="286"/>
      <c r="AQ144" s="286"/>
      <c r="AR144" s="286"/>
      <c r="AS144" s="286"/>
      <c r="AT144" s="286"/>
      <c r="AU144" s="286"/>
      <c r="AV144" s="286"/>
      <c r="AW144" s="286"/>
      <c r="AX144" s="286"/>
      <c r="AY144" s="286"/>
      <c r="AZ144" s="286"/>
      <c r="BA144" s="286"/>
      <c r="BB144" s="286"/>
      <c r="BC144" s="286"/>
      <c r="BD144" s="286"/>
      <c r="BE144" s="286"/>
      <c r="BF144" s="286"/>
      <c r="BG144" s="286"/>
      <c r="BH144" s="286"/>
      <c r="BI144" s="286"/>
      <c r="BJ144" s="286"/>
      <c r="BK144" s="286"/>
      <c r="BL144" s="286"/>
      <c r="BM144" s="286"/>
      <c r="BN144" s="286"/>
      <c r="BO144" s="286"/>
      <c r="BP144" s="286"/>
      <c r="BQ144" s="286"/>
    </row>
    <row r="145" spans="19:69" x14ac:dyDescent="0.3">
      <c r="S145" s="286"/>
      <c r="T145" s="286"/>
      <c r="U145" s="286"/>
      <c r="V145" s="286"/>
      <c r="W145" s="286"/>
      <c r="X145" s="286"/>
      <c r="Y145" s="286"/>
      <c r="Z145" s="286"/>
      <c r="AA145" s="286"/>
      <c r="AB145" s="286"/>
      <c r="AC145" s="286"/>
      <c r="AD145" s="286"/>
      <c r="AE145" s="286"/>
      <c r="AF145" s="286"/>
      <c r="AG145" s="286"/>
      <c r="AH145" s="286"/>
      <c r="AI145" s="286"/>
      <c r="AJ145" s="286"/>
      <c r="AK145" s="286"/>
      <c r="AL145" s="286"/>
      <c r="AM145" s="286"/>
      <c r="AN145" s="286"/>
      <c r="AO145" s="286"/>
      <c r="AP145" s="286"/>
      <c r="AQ145" s="286"/>
      <c r="AR145" s="286"/>
      <c r="AS145" s="286"/>
      <c r="AT145" s="286"/>
      <c r="AU145" s="286"/>
      <c r="AV145" s="286"/>
      <c r="AW145" s="286"/>
      <c r="AX145" s="286"/>
      <c r="AY145" s="286"/>
      <c r="AZ145" s="286"/>
      <c r="BA145" s="286"/>
      <c r="BB145" s="286"/>
      <c r="BC145" s="286"/>
      <c r="BD145" s="286"/>
      <c r="BE145" s="286"/>
      <c r="BF145" s="286"/>
      <c r="BG145" s="286"/>
      <c r="BH145" s="286"/>
      <c r="BI145" s="286"/>
      <c r="BJ145" s="286"/>
      <c r="BK145" s="286"/>
      <c r="BL145" s="286"/>
      <c r="BM145" s="286"/>
      <c r="BN145" s="286"/>
      <c r="BO145" s="286"/>
      <c r="BP145" s="286"/>
      <c r="BQ145" s="286"/>
    </row>
    <row r="146" spans="19:69" x14ac:dyDescent="0.3">
      <c r="S146" s="286"/>
      <c r="T146" s="286"/>
      <c r="U146" s="286"/>
      <c r="V146" s="286"/>
      <c r="W146" s="286"/>
      <c r="X146" s="286"/>
      <c r="Y146" s="286"/>
      <c r="Z146" s="286"/>
      <c r="AA146" s="286"/>
      <c r="AB146" s="286"/>
      <c r="AC146" s="286"/>
      <c r="AD146" s="286"/>
      <c r="AE146" s="286"/>
      <c r="AF146" s="286"/>
      <c r="AG146" s="286"/>
      <c r="AH146" s="286"/>
      <c r="AI146" s="286"/>
      <c r="AJ146" s="286"/>
      <c r="AK146" s="286"/>
      <c r="AL146" s="286"/>
      <c r="AM146" s="286"/>
      <c r="AN146" s="286"/>
      <c r="AO146" s="286"/>
      <c r="AP146" s="286"/>
      <c r="AQ146" s="286"/>
      <c r="AR146" s="286"/>
      <c r="AS146" s="286"/>
      <c r="AT146" s="286"/>
      <c r="AU146" s="286"/>
      <c r="AV146" s="286"/>
      <c r="AW146" s="286"/>
      <c r="AX146" s="286"/>
      <c r="AY146" s="286"/>
      <c r="AZ146" s="286"/>
      <c r="BA146" s="286"/>
      <c r="BB146" s="286"/>
      <c r="BC146" s="286"/>
      <c r="BD146" s="286"/>
      <c r="BE146" s="286"/>
      <c r="BF146" s="286"/>
      <c r="BG146" s="286"/>
      <c r="BH146" s="286"/>
      <c r="BI146" s="286"/>
      <c r="BJ146" s="286"/>
      <c r="BK146" s="286"/>
      <c r="BL146" s="286"/>
      <c r="BM146" s="286"/>
      <c r="BN146" s="286"/>
      <c r="BO146" s="286"/>
      <c r="BP146" s="286"/>
      <c r="BQ146" s="286"/>
    </row>
    <row r="147" spans="19:69" x14ac:dyDescent="0.3">
      <c r="S147" s="286"/>
      <c r="T147" s="286"/>
      <c r="U147" s="286"/>
      <c r="V147" s="286"/>
      <c r="W147" s="286"/>
      <c r="X147" s="286"/>
      <c r="Y147" s="286"/>
      <c r="Z147" s="286"/>
      <c r="AA147" s="286"/>
      <c r="AB147" s="286"/>
      <c r="AC147" s="286"/>
      <c r="AD147" s="286"/>
      <c r="AE147" s="286"/>
      <c r="AF147" s="286"/>
      <c r="AG147" s="286"/>
      <c r="AH147" s="286"/>
      <c r="AI147" s="286"/>
      <c r="AJ147" s="286"/>
      <c r="AK147" s="286"/>
      <c r="AL147" s="286"/>
      <c r="AM147" s="286"/>
      <c r="AN147" s="286"/>
      <c r="AO147" s="286"/>
      <c r="AP147" s="286"/>
      <c r="AQ147" s="286"/>
      <c r="AR147" s="286"/>
      <c r="AS147" s="286"/>
      <c r="AT147" s="286"/>
      <c r="AU147" s="286"/>
      <c r="AV147" s="286"/>
      <c r="AW147" s="286"/>
      <c r="AX147" s="286"/>
      <c r="AY147" s="286"/>
      <c r="AZ147" s="286"/>
      <c r="BA147" s="286"/>
      <c r="BB147" s="286"/>
      <c r="BC147" s="286"/>
      <c r="BD147" s="286"/>
      <c r="BE147" s="286"/>
      <c r="BF147" s="286"/>
      <c r="BG147" s="286"/>
      <c r="BH147" s="286"/>
      <c r="BI147" s="286"/>
      <c r="BJ147" s="286"/>
      <c r="BK147" s="286"/>
      <c r="BL147" s="286"/>
      <c r="BM147" s="286"/>
      <c r="BN147" s="286"/>
      <c r="BO147" s="286"/>
      <c r="BP147" s="286"/>
      <c r="BQ147" s="286"/>
    </row>
    <row r="148" spans="19:69" x14ac:dyDescent="0.3">
      <c r="S148" s="286"/>
      <c r="T148" s="286"/>
      <c r="U148" s="286"/>
      <c r="V148" s="286"/>
      <c r="W148" s="286"/>
      <c r="X148" s="286"/>
      <c r="Y148" s="286"/>
      <c r="Z148" s="286"/>
      <c r="AA148" s="286"/>
      <c r="AB148" s="286"/>
      <c r="AC148" s="286"/>
      <c r="AD148" s="286"/>
      <c r="AE148" s="286"/>
      <c r="AF148" s="286"/>
      <c r="AG148" s="286"/>
      <c r="AH148" s="286"/>
      <c r="AI148" s="286"/>
      <c r="AJ148" s="286"/>
      <c r="AK148" s="286"/>
      <c r="AL148" s="286"/>
      <c r="AM148" s="286"/>
      <c r="AN148" s="286"/>
      <c r="AO148" s="286"/>
      <c r="AP148" s="286"/>
      <c r="AQ148" s="286"/>
      <c r="AR148" s="286"/>
      <c r="AS148" s="286"/>
      <c r="AT148" s="286"/>
      <c r="AU148" s="286"/>
      <c r="AV148" s="286"/>
      <c r="AW148" s="286"/>
      <c r="AX148" s="286"/>
      <c r="AY148" s="286"/>
      <c r="AZ148" s="286"/>
      <c r="BA148" s="286"/>
      <c r="BB148" s="286"/>
      <c r="BC148" s="286"/>
      <c r="BD148" s="286"/>
      <c r="BE148" s="286"/>
      <c r="BF148" s="286"/>
      <c r="BG148" s="286"/>
      <c r="BH148" s="286"/>
      <c r="BI148" s="286"/>
      <c r="BJ148" s="286"/>
      <c r="BK148" s="286"/>
      <c r="BL148" s="286"/>
      <c r="BM148" s="286"/>
      <c r="BN148" s="286"/>
      <c r="BO148" s="286"/>
      <c r="BP148" s="286"/>
      <c r="BQ148" s="286"/>
    </row>
    <row r="149" spans="19:69" x14ac:dyDescent="0.3">
      <c r="S149" s="286"/>
      <c r="T149" s="286"/>
      <c r="U149" s="286"/>
      <c r="V149" s="286"/>
      <c r="W149" s="286"/>
      <c r="X149" s="286"/>
      <c r="Y149" s="286"/>
      <c r="Z149" s="286"/>
      <c r="AA149" s="286"/>
      <c r="AB149" s="286"/>
      <c r="AC149" s="286"/>
      <c r="AD149" s="286"/>
      <c r="AE149" s="286"/>
      <c r="AF149" s="286"/>
      <c r="AG149" s="286"/>
      <c r="AH149" s="286"/>
      <c r="AI149" s="286"/>
      <c r="AJ149" s="286"/>
      <c r="AK149" s="286"/>
      <c r="AL149" s="286"/>
      <c r="AM149" s="286"/>
      <c r="AN149" s="286"/>
      <c r="AO149" s="286"/>
      <c r="AP149" s="286"/>
      <c r="AQ149" s="286"/>
      <c r="AR149" s="286"/>
      <c r="AS149" s="286"/>
      <c r="AT149" s="286"/>
      <c r="AU149" s="286"/>
      <c r="AV149" s="286"/>
      <c r="AW149" s="286"/>
      <c r="AX149" s="286"/>
      <c r="AY149" s="286"/>
      <c r="AZ149" s="286"/>
      <c r="BA149" s="286"/>
      <c r="BB149" s="286"/>
      <c r="BC149" s="286"/>
      <c r="BD149" s="286"/>
      <c r="BE149" s="286"/>
      <c r="BF149" s="286"/>
      <c r="BG149" s="286"/>
      <c r="BH149" s="286"/>
      <c r="BI149" s="286"/>
      <c r="BJ149" s="286"/>
      <c r="BK149" s="286"/>
      <c r="BL149" s="286"/>
      <c r="BM149" s="286"/>
      <c r="BN149" s="286"/>
      <c r="BO149" s="286"/>
      <c r="BP149" s="286"/>
      <c r="BQ149" s="286"/>
    </row>
    <row r="150" spans="19:69" x14ac:dyDescent="0.3">
      <c r="S150" s="286"/>
      <c r="T150" s="286"/>
      <c r="U150" s="286"/>
      <c r="V150" s="286"/>
      <c r="W150" s="286"/>
      <c r="X150" s="286"/>
      <c r="Y150" s="286"/>
      <c r="Z150" s="286"/>
      <c r="AA150" s="286"/>
      <c r="AB150" s="286"/>
      <c r="AC150" s="286"/>
      <c r="AD150" s="286"/>
      <c r="AE150" s="286"/>
      <c r="AF150" s="286"/>
      <c r="AG150" s="286"/>
      <c r="AH150" s="286"/>
      <c r="AI150" s="286"/>
      <c r="AJ150" s="286"/>
      <c r="AK150" s="286"/>
      <c r="AL150" s="286"/>
      <c r="AM150" s="286"/>
      <c r="AN150" s="286"/>
      <c r="AO150" s="286"/>
      <c r="AP150" s="286"/>
      <c r="AQ150" s="286"/>
      <c r="AR150" s="286"/>
      <c r="AS150" s="286"/>
      <c r="AT150" s="286"/>
      <c r="AU150" s="286"/>
      <c r="AV150" s="286"/>
      <c r="AW150" s="286"/>
      <c r="AX150" s="286"/>
      <c r="AY150" s="286"/>
      <c r="AZ150" s="286"/>
      <c r="BA150" s="286"/>
      <c r="BB150" s="286"/>
      <c r="BC150" s="286"/>
      <c r="BD150" s="286"/>
      <c r="BE150" s="286"/>
      <c r="BF150" s="286"/>
      <c r="BG150" s="286"/>
      <c r="BH150" s="286"/>
      <c r="BI150" s="286"/>
      <c r="BJ150" s="286"/>
      <c r="BK150" s="286"/>
      <c r="BL150" s="286"/>
      <c r="BM150" s="286"/>
      <c r="BN150" s="286"/>
      <c r="BO150" s="286"/>
      <c r="BP150" s="286"/>
      <c r="BQ150" s="286"/>
    </row>
    <row r="151" spans="19:69" x14ac:dyDescent="0.3">
      <c r="S151" s="286"/>
      <c r="T151" s="286"/>
      <c r="U151" s="286"/>
      <c r="V151" s="286"/>
      <c r="W151" s="286"/>
      <c r="X151" s="286"/>
      <c r="Y151" s="286"/>
      <c r="Z151" s="286"/>
      <c r="AA151" s="286"/>
      <c r="AB151" s="286"/>
      <c r="AC151" s="286"/>
      <c r="AD151" s="286"/>
      <c r="AE151" s="286"/>
      <c r="AF151" s="286"/>
      <c r="AG151" s="286"/>
      <c r="AH151" s="286"/>
      <c r="AI151" s="286"/>
      <c r="AJ151" s="286"/>
      <c r="AK151" s="286"/>
      <c r="AL151" s="286"/>
      <c r="AM151" s="286"/>
      <c r="AN151" s="286"/>
      <c r="AO151" s="286"/>
      <c r="AP151" s="286"/>
      <c r="AQ151" s="286"/>
      <c r="AR151" s="286"/>
      <c r="AS151" s="286"/>
      <c r="AT151" s="286"/>
      <c r="AU151" s="286"/>
      <c r="AV151" s="286"/>
      <c r="AW151" s="286"/>
      <c r="AX151" s="286"/>
      <c r="AY151" s="286"/>
      <c r="AZ151" s="286"/>
      <c r="BA151" s="286"/>
      <c r="BB151" s="286"/>
      <c r="BC151" s="286"/>
      <c r="BD151" s="286"/>
      <c r="BE151" s="286"/>
      <c r="BF151" s="286"/>
      <c r="BG151" s="286"/>
      <c r="BH151" s="286"/>
      <c r="BI151" s="286"/>
      <c r="BJ151" s="286"/>
      <c r="BK151" s="286"/>
      <c r="BL151" s="286"/>
      <c r="BM151" s="286"/>
      <c r="BN151" s="286"/>
      <c r="BO151" s="286"/>
      <c r="BP151" s="286"/>
      <c r="BQ151" s="286"/>
    </row>
    <row r="152" spans="19:69" x14ac:dyDescent="0.3">
      <c r="S152" s="286"/>
      <c r="T152" s="286"/>
      <c r="U152" s="286"/>
      <c r="V152" s="286"/>
      <c r="W152" s="286"/>
      <c r="X152" s="286"/>
      <c r="Y152" s="286"/>
      <c r="Z152" s="286"/>
      <c r="AA152" s="286"/>
      <c r="AB152" s="286"/>
      <c r="AC152" s="286"/>
      <c r="AD152" s="286"/>
      <c r="AE152" s="286"/>
      <c r="AF152" s="286"/>
      <c r="AG152" s="286"/>
      <c r="AH152" s="286"/>
      <c r="AI152" s="286"/>
      <c r="AJ152" s="286"/>
      <c r="AK152" s="286"/>
      <c r="AL152" s="286"/>
      <c r="AM152" s="286"/>
      <c r="AN152" s="286"/>
      <c r="AO152" s="286"/>
      <c r="AP152" s="286"/>
      <c r="AQ152" s="286"/>
      <c r="AR152" s="286"/>
      <c r="AS152" s="286"/>
      <c r="AT152" s="286"/>
      <c r="AU152" s="286"/>
      <c r="AV152" s="286"/>
      <c r="AW152" s="286"/>
      <c r="AX152" s="286"/>
      <c r="AY152" s="286"/>
      <c r="AZ152" s="286"/>
      <c r="BA152" s="286"/>
      <c r="BB152" s="286"/>
      <c r="BC152" s="286"/>
      <c r="BD152" s="286"/>
      <c r="BE152" s="286"/>
      <c r="BF152" s="286"/>
      <c r="BG152" s="286"/>
      <c r="BH152" s="286"/>
      <c r="BI152" s="286"/>
      <c r="BJ152" s="286"/>
      <c r="BK152" s="286"/>
      <c r="BL152" s="286"/>
      <c r="BM152" s="286"/>
      <c r="BN152" s="286"/>
      <c r="BO152" s="286"/>
      <c r="BP152" s="286"/>
      <c r="BQ152" s="286"/>
    </row>
    <row r="153" spans="19:69" x14ac:dyDescent="0.3">
      <c r="S153" s="286"/>
      <c r="T153" s="286"/>
      <c r="U153" s="286"/>
      <c r="V153" s="286"/>
      <c r="W153" s="286"/>
      <c r="X153" s="286"/>
      <c r="Y153" s="286"/>
      <c r="Z153" s="286"/>
      <c r="AA153" s="286"/>
      <c r="AB153" s="286"/>
      <c r="AC153" s="286"/>
      <c r="AD153" s="286"/>
      <c r="AE153" s="286"/>
      <c r="AF153" s="286"/>
      <c r="AG153" s="286"/>
      <c r="AH153" s="286"/>
      <c r="AI153" s="286"/>
      <c r="AJ153" s="286"/>
      <c r="AK153" s="286"/>
      <c r="AL153" s="286"/>
      <c r="AM153" s="286"/>
      <c r="AN153" s="286"/>
      <c r="AO153" s="286"/>
      <c r="AP153" s="286"/>
      <c r="AQ153" s="286"/>
      <c r="AR153" s="286"/>
      <c r="AS153" s="286"/>
      <c r="AT153" s="286"/>
      <c r="AU153" s="286"/>
      <c r="AV153" s="286"/>
      <c r="AW153" s="286"/>
      <c r="AX153" s="286"/>
      <c r="AY153" s="286"/>
      <c r="AZ153" s="286"/>
      <c r="BA153" s="286"/>
      <c r="BB153" s="286"/>
      <c r="BC153" s="286"/>
      <c r="BD153" s="286"/>
      <c r="BE153" s="286"/>
      <c r="BF153" s="286"/>
      <c r="BG153" s="286"/>
      <c r="BH153" s="286"/>
      <c r="BI153" s="286"/>
      <c r="BJ153" s="286"/>
      <c r="BK153" s="286"/>
      <c r="BL153" s="286"/>
      <c r="BM153" s="286"/>
      <c r="BN153" s="286"/>
      <c r="BO153" s="286"/>
      <c r="BP153" s="286"/>
      <c r="BQ153" s="286"/>
    </row>
    <row r="154" spans="19:69" x14ac:dyDescent="0.3">
      <c r="S154" s="286"/>
      <c r="T154" s="286"/>
      <c r="U154" s="286"/>
      <c r="V154" s="286"/>
      <c r="W154" s="286"/>
      <c r="X154" s="286"/>
      <c r="Y154" s="286"/>
      <c r="Z154" s="286"/>
      <c r="AA154" s="286"/>
      <c r="AB154" s="286"/>
      <c r="AC154" s="286"/>
      <c r="AD154" s="286"/>
      <c r="AE154" s="286"/>
      <c r="AF154" s="286"/>
      <c r="AG154" s="286"/>
      <c r="AH154" s="286"/>
      <c r="AI154" s="286"/>
      <c r="AJ154" s="286"/>
      <c r="AK154" s="286"/>
      <c r="AL154" s="286"/>
      <c r="AM154" s="286"/>
      <c r="AN154" s="286"/>
      <c r="AO154" s="286"/>
      <c r="AP154" s="286"/>
      <c r="AQ154" s="286"/>
      <c r="AR154" s="286"/>
      <c r="AS154" s="286"/>
      <c r="AT154" s="286"/>
      <c r="AU154" s="286"/>
      <c r="AV154" s="286"/>
      <c r="AW154" s="286"/>
      <c r="AX154" s="286"/>
      <c r="AY154" s="286"/>
      <c r="AZ154" s="286"/>
      <c r="BA154" s="286"/>
      <c r="BB154" s="286"/>
      <c r="BC154" s="286"/>
      <c r="BD154" s="286"/>
      <c r="BE154" s="286"/>
      <c r="BF154" s="286"/>
      <c r="BG154" s="286"/>
      <c r="BH154" s="286"/>
      <c r="BI154" s="286"/>
      <c r="BJ154" s="286"/>
      <c r="BK154" s="286"/>
      <c r="BL154" s="286"/>
      <c r="BM154" s="286"/>
      <c r="BN154" s="286"/>
      <c r="BO154" s="286"/>
      <c r="BP154" s="286"/>
      <c r="BQ154" s="286"/>
    </row>
    <row r="155" spans="19:69" x14ac:dyDescent="0.3">
      <c r="S155" s="286"/>
      <c r="T155" s="286"/>
      <c r="U155" s="286"/>
      <c r="V155" s="286"/>
      <c r="W155" s="286"/>
      <c r="X155" s="286"/>
      <c r="Y155" s="286"/>
      <c r="Z155" s="286"/>
      <c r="AA155" s="286"/>
      <c r="AB155" s="286"/>
      <c r="AC155" s="286"/>
      <c r="AD155" s="286"/>
      <c r="AE155" s="286"/>
      <c r="AF155" s="286"/>
      <c r="AG155" s="286"/>
      <c r="AH155" s="286"/>
      <c r="AI155" s="286"/>
      <c r="AJ155" s="286"/>
      <c r="AK155" s="286"/>
      <c r="AL155" s="286"/>
      <c r="AM155" s="286"/>
      <c r="AN155" s="286"/>
      <c r="AO155" s="286"/>
      <c r="AP155" s="286"/>
      <c r="AQ155" s="286"/>
      <c r="AR155" s="286"/>
      <c r="AS155" s="286"/>
      <c r="AT155" s="286"/>
      <c r="AU155" s="286"/>
      <c r="AV155" s="286"/>
      <c r="AW155" s="286"/>
      <c r="AX155" s="286"/>
      <c r="AY155" s="286"/>
      <c r="AZ155" s="286"/>
      <c r="BA155" s="286"/>
      <c r="BB155" s="286"/>
      <c r="BC155" s="286"/>
      <c r="BD155" s="286"/>
      <c r="BE155" s="286"/>
      <c r="BF155" s="286"/>
      <c r="BG155" s="286"/>
      <c r="BH155" s="286"/>
      <c r="BI155" s="286"/>
      <c r="BJ155" s="286"/>
      <c r="BK155" s="286"/>
      <c r="BL155" s="286"/>
      <c r="BM155" s="286"/>
      <c r="BN155" s="286"/>
      <c r="BO155" s="286"/>
      <c r="BP155" s="286"/>
      <c r="BQ155" s="286"/>
    </row>
    <row r="156" spans="19:69" x14ac:dyDescent="0.3">
      <c r="S156" s="286"/>
      <c r="T156" s="286"/>
      <c r="U156" s="286"/>
      <c r="V156" s="286"/>
      <c r="W156" s="286"/>
      <c r="X156" s="286"/>
      <c r="Y156" s="286"/>
      <c r="Z156" s="286"/>
      <c r="AA156" s="286"/>
      <c r="AB156" s="286"/>
      <c r="AC156" s="286"/>
      <c r="AD156" s="286"/>
      <c r="AE156" s="286"/>
      <c r="AF156" s="286"/>
      <c r="AG156" s="286"/>
      <c r="AH156" s="286"/>
      <c r="AI156" s="286"/>
      <c r="AJ156" s="286"/>
      <c r="AK156" s="286"/>
      <c r="AL156" s="286"/>
      <c r="AM156" s="286"/>
      <c r="AN156" s="286"/>
      <c r="AO156" s="286"/>
      <c r="AP156" s="286"/>
      <c r="AQ156" s="286"/>
      <c r="AR156" s="286"/>
      <c r="AS156" s="286"/>
      <c r="AT156" s="286"/>
      <c r="AU156" s="286"/>
      <c r="AV156" s="286"/>
      <c r="AW156" s="286"/>
      <c r="AX156" s="286"/>
      <c r="AY156" s="286"/>
      <c r="AZ156" s="286"/>
      <c r="BA156" s="286"/>
      <c r="BB156" s="286"/>
      <c r="BC156" s="286"/>
      <c r="BD156" s="286"/>
      <c r="BE156" s="286"/>
      <c r="BF156" s="286"/>
      <c r="BG156" s="286"/>
      <c r="BH156" s="286"/>
      <c r="BI156" s="286"/>
      <c r="BJ156" s="286"/>
      <c r="BK156" s="286"/>
      <c r="BL156" s="286"/>
      <c r="BM156" s="286"/>
      <c r="BN156" s="286"/>
      <c r="BO156" s="286"/>
      <c r="BP156" s="286"/>
      <c r="BQ156" s="286"/>
    </row>
    <row r="157" spans="19:69" x14ac:dyDescent="0.3">
      <c r="S157" s="286"/>
      <c r="T157" s="286"/>
      <c r="U157" s="286"/>
      <c r="V157" s="286"/>
      <c r="W157" s="286"/>
      <c r="X157" s="286"/>
      <c r="Y157" s="286"/>
      <c r="Z157" s="286"/>
      <c r="AA157" s="286"/>
      <c r="AB157" s="286"/>
      <c r="AC157" s="286"/>
      <c r="AD157" s="286"/>
      <c r="AE157" s="286"/>
      <c r="AF157" s="286"/>
      <c r="AG157" s="286"/>
      <c r="AH157" s="286"/>
      <c r="AI157" s="286"/>
      <c r="AJ157" s="286"/>
      <c r="AK157" s="286"/>
      <c r="AL157" s="286"/>
      <c r="AM157" s="286"/>
      <c r="AN157" s="286"/>
      <c r="AO157" s="286"/>
      <c r="AP157" s="286"/>
      <c r="AQ157" s="286"/>
      <c r="AR157" s="286"/>
      <c r="AS157" s="286"/>
      <c r="AT157" s="286"/>
      <c r="AU157" s="286"/>
      <c r="AV157" s="286"/>
      <c r="AW157" s="286"/>
      <c r="AX157" s="286"/>
      <c r="AY157" s="286"/>
      <c r="AZ157" s="286"/>
      <c r="BA157" s="286"/>
      <c r="BB157" s="286"/>
      <c r="BC157" s="286"/>
      <c r="BD157" s="286"/>
      <c r="BE157" s="286"/>
      <c r="BF157" s="286"/>
      <c r="BG157" s="286"/>
      <c r="BH157" s="286"/>
      <c r="BI157" s="286"/>
      <c r="BJ157" s="286"/>
      <c r="BK157" s="286"/>
      <c r="BL157" s="286"/>
      <c r="BM157" s="286"/>
      <c r="BN157" s="286"/>
      <c r="BO157" s="286"/>
      <c r="BP157" s="286"/>
      <c r="BQ157" s="286"/>
    </row>
    <row r="158" spans="19:69" x14ac:dyDescent="0.3">
      <c r="S158" s="286"/>
      <c r="T158" s="286"/>
      <c r="U158" s="286"/>
      <c r="V158" s="286"/>
      <c r="W158" s="286"/>
      <c r="X158" s="286"/>
      <c r="Y158" s="286"/>
      <c r="Z158" s="286"/>
      <c r="AA158" s="286"/>
      <c r="AB158" s="286"/>
      <c r="AC158" s="286"/>
      <c r="AD158" s="286"/>
      <c r="AE158" s="286"/>
      <c r="AF158" s="286"/>
      <c r="AG158" s="286"/>
      <c r="AH158" s="286"/>
      <c r="AI158" s="286"/>
      <c r="AJ158" s="286"/>
      <c r="AK158" s="286"/>
      <c r="AL158" s="286"/>
      <c r="AM158" s="286"/>
      <c r="AN158" s="286"/>
      <c r="AO158" s="286"/>
      <c r="AP158" s="286"/>
      <c r="AQ158" s="286"/>
      <c r="AR158" s="286"/>
      <c r="AS158" s="286"/>
      <c r="AT158" s="286"/>
      <c r="AU158" s="286"/>
      <c r="AV158" s="286"/>
      <c r="AW158" s="286"/>
      <c r="AX158" s="286"/>
      <c r="AY158" s="286"/>
      <c r="AZ158" s="286"/>
      <c r="BA158" s="286"/>
      <c r="BB158" s="286"/>
      <c r="BC158" s="286"/>
      <c r="BD158" s="286"/>
      <c r="BE158" s="286"/>
      <c r="BF158" s="286"/>
      <c r="BG158" s="286"/>
      <c r="BH158" s="286"/>
      <c r="BI158" s="286"/>
      <c r="BJ158" s="286"/>
      <c r="BK158" s="286"/>
      <c r="BL158" s="286"/>
      <c r="BM158" s="286"/>
      <c r="BN158" s="286"/>
      <c r="BO158" s="286"/>
      <c r="BP158" s="286"/>
      <c r="BQ158" s="286"/>
    </row>
    <row r="159" spans="19:69" x14ac:dyDescent="0.3">
      <c r="S159" s="286"/>
      <c r="T159" s="286"/>
      <c r="U159" s="286"/>
      <c r="V159" s="286"/>
      <c r="W159" s="286"/>
      <c r="X159" s="286"/>
      <c r="Y159" s="286"/>
      <c r="Z159" s="286"/>
      <c r="AA159" s="286"/>
      <c r="AB159" s="286"/>
      <c r="AC159" s="286"/>
      <c r="AD159" s="286"/>
      <c r="AE159" s="286"/>
      <c r="AF159" s="286"/>
      <c r="AG159" s="286"/>
      <c r="AH159" s="286"/>
      <c r="AI159" s="286"/>
      <c r="AJ159" s="286"/>
      <c r="AK159" s="286"/>
      <c r="AL159" s="286"/>
      <c r="AM159" s="286"/>
      <c r="AN159" s="286"/>
      <c r="AO159" s="286"/>
      <c r="AP159" s="286"/>
      <c r="AQ159" s="286"/>
      <c r="AR159" s="286"/>
      <c r="AS159" s="286"/>
      <c r="AT159" s="286"/>
      <c r="AU159" s="286"/>
      <c r="AV159" s="286"/>
      <c r="AW159" s="286"/>
      <c r="AX159" s="286"/>
      <c r="AY159" s="286"/>
      <c r="AZ159" s="286"/>
      <c r="BA159" s="286"/>
      <c r="BB159" s="286"/>
      <c r="BC159" s="286"/>
      <c r="BD159" s="286"/>
      <c r="BE159" s="286"/>
      <c r="BF159" s="286"/>
      <c r="BG159" s="286"/>
      <c r="BH159" s="286"/>
      <c r="BI159" s="286"/>
      <c r="BJ159" s="286"/>
      <c r="BK159" s="286"/>
      <c r="BL159" s="286"/>
      <c r="BM159" s="286"/>
      <c r="BN159" s="286"/>
      <c r="BO159" s="286"/>
      <c r="BP159" s="286"/>
      <c r="BQ159" s="286"/>
    </row>
    <row r="160" spans="19:69" x14ac:dyDescent="0.3">
      <c r="S160" s="286"/>
      <c r="T160" s="286"/>
      <c r="U160" s="286"/>
      <c r="V160" s="286"/>
      <c r="W160" s="286"/>
      <c r="X160" s="286"/>
      <c r="Y160" s="286"/>
      <c r="Z160" s="286"/>
      <c r="AA160" s="286"/>
      <c r="AB160" s="286"/>
      <c r="AC160" s="286"/>
      <c r="AD160" s="286"/>
      <c r="AE160" s="286"/>
      <c r="AF160" s="286"/>
      <c r="AG160" s="286"/>
      <c r="AH160" s="286"/>
      <c r="AI160" s="286"/>
      <c r="AJ160" s="286"/>
      <c r="AK160" s="286"/>
      <c r="AL160" s="286"/>
      <c r="AM160" s="286"/>
      <c r="AN160" s="286"/>
      <c r="AO160" s="286"/>
      <c r="AP160" s="286"/>
      <c r="AQ160" s="286"/>
      <c r="AR160" s="286"/>
      <c r="AS160" s="286"/>
      <c r="AT160" s="286"/>
      <c r="AU160" s="286"/>
      <c r="AV160" s="286"/>
      <c r="AW160" s="286"/>
      <c r="AX160" s="286"/>
      <c r="AY160" s="286"/>
      <c r="AZ160" s="286"/>
      <c r="BA160" s="286"/>
      <c r="BB160" s="286"/>
      <c r="BC160" s="286"/>
      <c r="BD160" s="286"/>
      <c r="BE160" s="286"/>
      <c r="BF160" s="286"/>
      <c r="BG160" s="286"/>
      <c r="BH160" s="286"/>
      <c r="BI160" s="286"/>
      <c r="BJ160" s="286"/>
      <c r="BK160" s="286"/>
      <c r="BL160" s="286"/>
      <c r="BM160" s="286"/>
      <c r="BN160" s="286"/>
      <c r="BO160" s="286"/>
      <c r="BP160" s="286"/>
      <c r="BQ160" s="286"/>
    </row>
    <row r="161" spans="19:69" x14ac:dyDescent="0.3">
      <c r="S161" s="286"/>
      <c r="T161" s="286"/>
      <c r="U161" s="286"/>
      <c r="V161" s="286"/>
      <c r="W161" s="286"/>
      <c r="X161" s="286"/>
      <c r="Y161" s="286"/>
      <c r="Z161" s="286"/>
      <c r="AA161" s="286"/>
      <c r="AB161" s="286"/>
      <c r="AC161" s="286"/>
      <c r="AD161" s="286"/>
      <c r="AE161" s="286"/>
      <c r="AF161" s="286"/>
      <c r="AG161" s="286"/>
      <c r="AH161" s="286"/>
      <c r="AI161" s="286"/>
      <c r="AJ161" s="286"/>
      <c r="AK161" s="286"/>
      <c r="AL161" s="286"/>
      <c r="AM161" s="286"/>
      <c r="AN161" s="286"/>
      <c r="AO161" s="286"/>
      <c r="AP161" s="286"/>
      <c r="AQ161" s="286"/>
      <c r="AR161" s="286"/>
      <c r="AS161" s="286"/>
      <c r="AT161" s="286"/>
      <c r="AU161" s="286"/>
      <c r="AV161" s="286"/>
      <c r="AW161" s="286"/>
      <c r="AX161" s="286"/>
      <c r="AY161" s="286"/>
      <c r="AZ161" s="286"/>
      <c r="BA161" s="286"/>
      <c r="BB161" s="286"/>
      <c r="BC161" s="286"/>
      <c r="BD161" s="286"/>
      <c r="BE161" s="286"/>
      <c r="BF161" s="286"/>
      <c r="BG161" s="286"/>
      <c r="BH161" s="286"/>
      <c r="BI161" s="286"/>
      <c r="BJ161" s="286"/>
      <c r="BK161" s="286"/>
      <c r="BL161" s="286"/>
      <c r="BM161" s="286"/>
      <c r="BN161" s="286"/>
      <c r="BO161" s="286"/>
      <c r="BP161" s="286"/>
      <c r="BQ161" s="286"/>
    </row>
    <row r="162" spans="19:69" x14ac:dyDescent="0.3">
      <c r="S162" s="286"/>
      <c r="T162" s="286"/>
      <c r="U162" s="286"/>
      <c r="V162" s="286"/>
      <c r="W162" s="286"/>
      <c r="X162" s="286"/>
      <c r="Y162" s="286"/>
      <c r="Z162" s="286"/>
      <c r="AA162" s="286"/>
      <c r="AB162" s="286"/>
      <c r="AC162" s="286"/>
      <c r="AD162" s="286"/>
      <c r="AE162" s="286"/>
      <c r="AF162" s="286"/>
      <c r="AG162" s="286"/>
      <c r="AH162" s="286"/>
      <c r="AI162" s="286"/>
      <c r="AJ162" s="286"/>
      <c r="AK162" s="286"/>
      <c r="AL162" s="286"/>
      <c r="AM162" s="286"/>
      <c r="AN162" s="286"/>
      <c r="AO162" s="286"/>
      <c r="AP162" s="286"/>
      <c r="AQ162" s="286"/>
      <c r="AR162" s="286"/>
      <c r="AS162" s="286"/>
      <c r="AT162" s="286"/>
      <c r="AU162" s="286"/>
      <c r="AV162" s="286"/>
      <c r="AW162" s="286"/>
      <c r="AX162" s="286"/>
      <c r="AY162" s="286"/>
      <c r="AZ162" s="286"/>
      <c r="BA162" s="286"/>
      <c r="BB162" s="286"/>
      <c r="BC162" s="286"/>
      <c r="BD162" s="286"/>
      <c r="BE162" s="286"/>
      <c r="BF162" s="286"/>
      <c r="BG162" s="286"/>
      <c r="BH162" s="286"/>
      <c r="BI162" s="286"/>
      <c r="BJ162" s="286"/>
      <c r="BK162" s="286"/>
      <c r="BL162" s="286"/>
      <c r="BM162" s="286"/>
      <c r="BN162" s="286"/>
      <c r="BO162" s="286"/>
      <c r="BP162" s="286"/>
      <c r="BQ162" s="286"/>
    </row>
    <row r="163" spans="19:69" x14ac:dyDescent="0.3">
      <c r="S163" s="286"/>
      <c r="T163" s="286"/>
      <c r="U163" s="286"/>
      <c r="V163" s="286"/>
      <c r="W163" s="286"/>
      <c r="X163" s="286"/>
      <c r="Y163" s="286"/>
      <c r="Z163" s="286"/>
      <c r="AA163" s="286"/>
      <c r="AB163" s="286"/>
      <c r="AC163" s="286"/>
      <c r="AD163" s="286"/>
      <c r="AE163" s="286"/>
      <c r="AF163" s="286"/>
      <c r="AG163" s="286"/>
      <c r="AH163" s="286"/>
      <c r="AI163" s="286"/>
      <c r="AJ163" s="286"/>
      <c r="AK163" s="286"/>
      <c r="AL163" s="286"/>
      <c r="AM163" s="286"/>
      <c r="AN163" s="286"/>
      <c r="AO163" s="286"/>
      <c r="AP163" s="286"/>
      <c r="AQ163" s="286"/>
      <c r="AR163" s="286"/>
      <c r="AS163" s="286"/>
      <c r="AT163" s="286"/>
      <c r="AU163" s="286"/>
      <c r="AV163" s="286"/>
      <c r="AW163" s="286"/>
      <c r="AX163" s="286"/>
      <c r="AY163" s="286"/>
      <c r="AZ163" s="286"/>
      <c r="BA163" s="286"/>
      <c r="BB163" s="286"/>
      <c r="BC163" s="286"/>
      <c r="BD163" s="286"/>
      <c r="BE163" s="286"/>
      <c r="BF163" s="286"/>
      <c r="BG163" s="286"/>
      <c r="BH163" s="286"/>
      <c r="BI163" s="286"/>
      <c r="BJ163" s="286"/>
      <c r="BK163" s="286"/>
      <c r="BL163" s="286"/>
      <c r="BM163" s="286"/>
      <c r="BN163" s="286"/>
      <c r="BO163" s="286"/>
      <c r="BP163" s="286"/>
      <c r="BQ163" s="286"/>
    </row>
    <row r="164" spans="19:69" x14ac:dyDescent="0.3">
      <c r="S164" s="286"/>
      <c r="T164" s="286"/>
      <c r="U164" s="286"/>
      <c r="V164" s="286"/>
      <c r="W164" s="286"/>
      <c r="X164" s="286"/>
      <c r="Y164" s="286"/>
      <c r="Z164" s="286"/>
      <c r="AA164" s="286"/>
      <c r="AB164" s="286"/>
      <c r="AC164" s="286"/>
      <c r="AD164" s="286"/>
      <c r="AE164" s="286"/>
      <c r="AF164" s="286"/>
      <c r="AG164" s="286"/>
      <c r="AH164" s="286"/>
      <c r="AI164" s="286"/>
      <c r="AJ164" s="286"/>
      <c r="AK164" s="286"/>
      <c r="AL164" s="286"/>
      <c r="AM164" s="286"/>
      <c r="AN164" s="286"/>
      <c r="AO164" s="286"/>
      <c r="AP164" s="286"/>
      <c r="AQ164" s="286"/>
      <c r="AR164" s="286"/>
      <c r="AS164" s="286"/>
      <c r="AT164" s="286"/>
      <c r="AU164" s="286"/>
      <c r="AV164" s="286"/>
      <c r="AW164" s="286"/>
      <c r="AX164" s="286"/>
      <c r="AY164" s="286"/>
      <c r="AZ164" s="286"/>
      <c r="BA164" s="286"/>
      <c r="BB164" s="286"/>
      <c r="BC164" s="286"/>
      <c r="BD164" s="286"/>
      <c r="BE164" s="286"/>
      <c r="BF164" s="286"/>
      <c r="BG164" s="286"/>
      <c r="BH164" s="286"/>
      <c r="BI164" s="286"/>
      <c r="BJ164" s="286"/>
      <c r="BK164" s="286"/>
      <c r="BL164" s="286"/>
      <c r="BM164" s="286"/>
      <c r="BN164" s="286"/>
      <c r="BO164" s="286"/>
      <c r="BP164" s="286"/>
      <c r="BQ164" s="286"/>
    </row>
    <row r="165" spans="19:69" x14ac:dyDescent="0.3">
      <c r="S165" s="286"/>
      <c r="T165" s="286"/>
      <c r="U165" s="286"/>
      <c r="V165" s="286"/>
      <c r="W165" s="286"/>
      <c r="X165" s="286"/>
      <c r="Y165" s="286"/>
      <c r="Z165" s="286"/>
      <c r="AA165" s="286"/>
      <c r="AB165" s="286"/>
      <c r="AC165" s="286"/>
      <c r="AD165" s="286"/>
      <c r="AE165" s="286"/>
      <c r="AF165" s="286"/>
      <c r="AG165" s="286"/>
      <c r="AH165" s="286"/>
      <c r="AI165" s="286"/>
      <c r="AJ165" s="286"/>
      <c r="AK165" s="286"/>
      <c r="AL165" s="286"/>
      <c r="AM165" s="286"/>
      <c r="AN165" s="286"/>
      <c r="AO165" s="286"/>
      <c r="AP165" s="286"/>
      <c r="AQ165" s="286"/>
      <c r="AR165" s="286"/>
      <c r="AS165" s="286"/>
      <c r="AT165" s="286"/>
      <c r="AU165" s="286"/>
      <c r="AV165" s="286"/>
      <c r="AW165" s="286"/>
      <c r="AX165" s="286"/>
      <c r="AY165" s="286"/>
      <c r="AZ165" s="286"/>
      <c r="BA165" s="286"/>
      <c r="BB165" s="286"/>
      <c r="BC165" s="286"/>
      <c r="BD165" s="286"/>
      <c r="BE165" s="286"/>
      <c r="BF165" s="286"/>
      <c r="BG165" s="286"/>
      <c r="BH165" s="286"/>
      <c r="BI165" s="286"/>
      <c r="BJ165" s="286"/>
      <c r="BK165" s="286"/>
      <c r="BL165" s="286"/>
      <c r="BM165" s="286"/>
      <c r="BN165" s="286"/>
      <c r="BO165" s="286"/>
      <c r="BP165" s="286"/>
      <c r="BQ165" s="286"/>
    </row>
    <row r="166" spans="19:69" x14ac:dyDescent="0.3">
      <c r="S166" s="286"/>
      <c r="T166" s="286"/>
      <c r="U166" s="286"/>
      <c r="V166" s="286"/>
      <c r="W166" s="286"/>
      <c r="X166" s="286"/>
      <c r="Y166" s="286"/>
      <c r="Z166" s="286"/>
      <c r="AA166" s="286"/>
      <c r="AB166" s="286"/>
      <c r="AC166" s="286"/>
      <c r="AD166" s="286"/>
      <c r="AE166" s="286"/>
      <c r="AF166" s="286"/>
      <c r="AG166" s="286"/>
      <c r="AH166" s="286"/>
      <c r="AI166" s="286"/>
      <c r="AJ166" s="286"/>
      <c r="AK166" s="286"/>
      <c r="AL166" s="286"/>
      <c r="AM166" s="286"/>
      <c r="AN166" s="286"/>
      <c r="AO166" s="286"/>
      <c r="AP166" s="286"/>
      <c r="AQ166" s="286"/>
      <c r="AR166" s="286"/>
      <c r="AS166" s="286"/>
      <c r="AT166" s="286"/>
      <c r="AU166" s="286"/>
      <c r="AV166" s="286"/>
      <c r="AW166" s="286"/>
      <c r="AX166" s="286"/>
      <c r="AY166" s="286"/>
      <c r="AZ166" s="286"/>
      <c r="BA166" s="286"/>
      <c r="BB166" s="286"/>
      <c r="BC166" s="286"/>
      <c r="BD166" s="286"/>
      <c r="BE166" s="286"/>
      <c r="BF166" s="286"/>
      <c r="BG166" s="286"/>
      <c r="BH166" s="286"/>
      <c r="BI166" s="286"/>
      <c r="BJ166" s="286"/>
      <c r="BK166" s="286"/>
      <c r="BL166" s="286"/>
      <c r="BM166" s="286"/>
      <c r="BN166" s="286"/>
      <c r="BO166" s="286"/>
      <c r="BP166" s="286"/>
      <c r="BQ166" s="286"/>
    </row>
    <row r="167" spans="19:69" x14ac:dyDescent="0.3">
      <c r="S167" s="286"/>
      <c r="T167" s="286"/>
      <c r="U167" s="286"/>
      <c r="V167" s="286"/>
      <c r="W167" s="286"/>
      <c r="X167" s="286"/>
      <c r="Y167" s="286"/>
      <c r="Z167" s="286"/>
      <c r="AA167" s="286"/>
      <c r="AB167" s="286"/>
      <c r="AC167" s="286"/>
      <c r="AD167" s="286"/>
      <c r="AE167" s="286"/>
      <c r="AF167" s="286"/>
      <c r="AG167" s="286"/>
      <c r="AH167" s="286"/>
      <c r="AI167" s="286"/>
      <c r="AJ167" s="286"/>
      <c r="AK167" s="286"/>
      <c r="AL167" s="286"/>
      <c r="AM167" s="286"/>
      <c r="AN167" s="286"/>
      <c r="AO167" s="286"/>
      <c r="AP167" s="286"/>
      <c r="AQ167" s="286"/>
      <c r="AR167" s="286"/>
      <c r="AS167" s="286"/>
      <c r="AT167" s="286"/>
      <c r="AU167" s="286"/>
      <c r="AV167" s="286"/>
      <c r="AW167" s="286"/>
      <c r="AX167" s="286"/>
      <c r="AY167" s="286"/>
      <c r="AZ167" s="286"/>
      <c r="BA167" s="286"/>
      <c r="BB167" s="286"/>
      <c r="BC167" s="286"/>
      <c r="BD167" s="286"/>
      <c r="BE167" s="286"/>
      <c r="BF167" s="286"/>
      <c r="BG167" s="286"/>
      <c r="BH167" s="286"/>
      <c r="BI167" s="286"/>
      <c r="BJ167" s="286"/>
      <c r="BK167" s="286"/>
      <c r="BL167" s="286"/>
      <c r="BM167" s="286"/>
      <c r="BN167" s="286"/>
      <c r="BO167" s="286"/>
      <c r="BP167" s="286"/>
      <c r="BQ167" s="286"/>
    </row>
    <row r="168" spans="19:69" x14ac:dyDescent="0.3">
      <c r="S168" s="286"/>
      <c r="T168" s="286"/>
      <c r="U168" s="286"/>
      <c r="V168" s="286"/>
      <c r="W168" s="286"/>
      <c r="X168" s="286"/>
      <c r="Y168" s="286"/>
      <c r="Z168" s="286"/>
      <c r="AA168" s="286"/>
      <c r="AB168" s="286"/>
      <c r="AC168" s="286"/>
      <c r="AD168" s="286"/>
      <c r="AE168" s="286"/>
      <c r="AF168" s="286"/>
      <c r="AG168" s="286"/>
      <c r="AH168" s="286"/>
      <c r="AI168" s="286"/>
      <c r="AJ168" s="286"/>
      <c r="AK168" s="286"/>
      <c r="AL168" s="286"/>
      <c r="AM168" s="286"/>
      <c r="AN168" s="286"/>
      <c r="AO168" s="286"/>
      <c r="AP168" s="286"/>
      <c r="AQ168" s="286"/>
      <c r="AR168" s="286"/>
      <c r="AS168" s="286"/>
      <c r="AT168" s="286"/>
      <c r="AU168" s="286"/>
      <c r="AV168" s="286"/>
      <c r="AW168" s="286"/>
      <c r="AX168" s="286"/>
      <c r="AY168" s="286"/>
      <c r="AZ168" s="286"/>
      <c r="BA168" s="286"/>
      <c r="BB168" s="286"/>
      <c r="BC168" s="286"/>
      <c r="BD168" s="286"/>
      <c r="BE168" s="286"/>
      <c r="BF168" s="286"/>
      <c r="BG168" s="286"/>
      <c r="BH168" s="286"/>
      <c r="BI168" s="286"/>
      <c r="BJ168" s="286"/>
      <c r="BK168" s="286"/>
      <c r="BL168" s="286"/>
      <c r="BM168" s="286"/>
      <c r="BN168" s="286"/>
      <c r="BO168" s="286"/>
      <c r="BP168" s="286"/>
      <c r="BQ168" s="286"/>
    </row>
    <row r="169" spans="19:69" x14ac:dyDescent="0.3">
      <c r="S169" s="286"/>
      <c r="T169" s="286"/>
      <c r="U169" s="286"/>
      <c r="V169" s="286"/>
      <c r="W169" s="286"/>
      <c r="X169" s="286"/>
      <c r="Y169" s="286"/>
      <c r="Z169" s="286"/>
      <c r="AA169" s="286"/>
      <c r="AB169" s="286"/>
      <c r="AC169" s="286"/>
      <c r="AD169" s="286"/>
      <c r="AE169" s="286"/>
      <c r="AF169" s="286"/>
      <c r="AG169" s="286"/>
      <c r="AH169" s="286"/>
      <c r="AI169" s="286"/>
      <c r="AJ169" s="286"/>
      <c r="AK169" s="286"/>
      <c r="AL169" s="286"/>
      <c r="AM169" s="286"/>
      <c r="AN169" s="286"/>
      <c r="AO169" s="286"/>
      <c r="AP169" s="286"/>
      <c r="AQ169" s="286"/>
      <c r="AR169" s="286"/>
      <c r="AS169" s="286"/>
      <c r="AT169" s="286"/>
      <c r="AU169" s="286"/>
      <c r="AV169" s="286"/>
      <c r="AW169" s="286"/>
      <c r="AX169" s="286"/>
      <c r="AY169" s="286"/>
      <c r="AZ169" s="286"/>
      <c r="BA169" s="286"/>
      <c r="BB169" s="286"/>
      <c r="BC169" s="286"/>
      <c r="BD169" s="286"/>
      <c r="BE169" s="286"/>
      <c r="BF169" s="286"/>
      <c r="BG169" s="286"/>
      <c r="BH169" s="286"/>
      <c r="BI169" s="286"/>
      <c r="BJ169" s="286"/>
      <c r="BK169" s="286"/>
      <c r="BL169" s="286"/>
      <c r="BM169" s="286"/>
      <c r="BN169" s="286"/>
      <c r="BO169" s="286"/>
      <c r="BP169" s="286"/>
      <c r="BQ169" s="286"/>
    </row>
    <row r="170" spans="19:69" x14ac:dyDescent="0.3">
      <c r="S170" s="286"/>
      <c r="T170" s="286"/>
      <c r="U170" s="286"/>
      <c r="V170" s="286"/>
      <c r="W170" s="286"/>
      <c r="X170" s="286"/>
      <c r="Y170" s="286"/>
      <c r="Z170" s="286"/>
      <c r="AA170" s="286"/>
      <c r="AB170" s="286"/>
      <c r="AC170" s="286"/>
      <c r="AD170" s="286"/>
      <c r="AE170" s="286"/>
      <c r="AF170" s="286"/>
      <c r="AG170" s="286"/>
      <c r="AH170" s="286"/>
      <c r="AI170" s="286"/>
      <c r="AJ170" s="286"/>
      <c r="AK170" s="286"/>
      <c r="AL170" s="286"/>
      <c r="AM170" s="286"/>
      <c r="AN170" s="286"/>
      <c r="AO170" s="286"/>
      <c r="AP170" s="286"/>
      <c r="AQ170" s="286"/>
      <c r="AR170" s="286"/>
      <c r="AS170" s="286"/>
      <c r="AT170" s="286"/>
      <c r="AU170" s="286"/>
      <c r="AV170" s="286"/>
      <c r="AW170" s="286"/>
      <c r="AX170" s="286"/>
      <c r="AY170" s="286"/>
      <c r="AZ170" s="286"/>
      <c r="BA170" s="286"/>
      <c r="BB170" s="286"/>
      <c r="BC170" s="286"/>
      <c r="BD170" s="286"/>
      <c r="BE170" s="286"/>
      <c r="BF170" s="286"/>
      <c r="BG170" s="286"/>
      <c r="BH170" s="286"/>
      <c r="BI170" s="286"/>
      <c r="BJ170" s="286"/>
      <c r="BK170" s="286"/>
      <c r="BL170" s="286"/>
      <c r="BM170" s="286"/>
      <c r="BN170" s="286"/>
      <c r="BO170" s="286"/>
      <c r="BP170" s="286"/>
      <c r="BQ170" s="286"/>
    </row>
    <row r="171" spans="19:69" x14ac:dyDescent="0.3">
      <c r="S171" s="286"/>
      <c r="T171" s="286"/>
      <c r="U171" s="286"/>
      <c r="V171" s="286"/>
      <c r="W171" s="286"/>
      <c r="X171" s="286"/>
      <c r="Y171" s="286"/>
      <c r="Z171" s="286"/>
      <c r="AA171" s="286"/>
      <c r="AB171" s="286"/>
      <c r="AC171" s="286"/>
      <c r="AD171" s="286"/>
      <c r="AE171" s="286"/>
      <c r="AF171" s="286"/>
      <c r="AG171" s="286"/>
      <c r="AH171" s="286"/>
      <c r="AI171" s="286"/>
      <c r="AJ171" s="286"/>
      <c r="AK171" s="286"/>
      <c r="AL171" s="286"/>
      <c r="AM171" s="286"/>
      <c r="AN171" s="286"/>
      <c r="AO171" s="286"/>
      <c r="AP171" s="286"/>
      <c r="AQ171" s="286"/>
      <c r="AR171" s="286"/>
      <c r="AS171" s="286"/>
      <c r="AT171" s="286"/>
      <c r="AU171" s="286"/>
      <c r="AV171" s="286"/>
      <c r="AW171" s="286"/>
      <c r="AX171" s="286"/>
      <c r="AY171" s="286"/>
      <c r="AZ171" s="286"/>
      <c r="BA171" s="286"/>
      <c r="BB171" s="286"/>
      <c r="BC171" s="286"/>
      <c r="BD171" s="286"/>
      <c r="BE171" s="286"/>
      <c r="BF171" s="286"/>
      <c r="BG171" s="286"/>
      <c r="BH171" s="286"/>
      <c r="BI171" s="286"/>
      <c r="BJ171" s="286"/>
      <c r="BK171" s="286"/>
      <c r="BL171" s="286"/>
      <c r="BM171" s="286"/>
      <c r="BN171" s="286"/>
      <c r="BO171" s="286"/>
      <c r="BP171" s="286"/>
      <c r="BQ171" s="286"/>
    </row>
    <row r="172" spans="19:69" x14ac:dyDescent="0.3">
      <c r="S172" s="286"/>
      <c r="T172" s="286"/>
      <c r="U172" s="286"/>
      <c r="V172" s="286"/>
      <c r="W172" s="286"/>
      <c r="X172" s="286"/>
      <c r="Y172" s="286"/>
      <c r="Z172" s="286"/>
      <c r="AA172" s="286"/>
      <c r="AB172" s="286"/>
      <c r="AC172" s="286"/>
      <c r="AD172" s="286"/>
      <c r="AE172" s="286"/>
      <c r="AF172" s="286"/>
      <c r="AG172" s="286"/>
      <c r="AH172" s="286"/>
      <c r="AI172" s="286"/>
      <c r="AJ172" s="286"/>
      <c r="AK172" s="286"/>
      <c r="AL172" s="286"/>
      <c r="AM172" s="286"/>
      <c r="AN172" s="286"/>
      <c r="AO172" s="286"/>
      <c r="AP172" s="286"/>
      <c r="AQ172" s="286"/>
      <c r="AR172" s="286"/>
      <c r="AS172" s="286"/>
      <c r="AT172" s="286"/>
      <c r="AU172" s="286"/>
      <c r="AV172" s="286"/>
      <c r="AW172" s="286"/>
      <c r="AX172" s="286"/>
      <c r="AY172" s="286"/>
      <c r="AZ172" s="286"/>
      <c r="BA172" s="286"/>
      <c r="BB172" s="286"/>
      <c r="BC172" s="286"/>
      <c r="BD172" s="286"/>
      <c r="BE172" s="286"/>
      <c r="BF172" s="286"/>
      <c r="BG172" s="286"/>
      <c r="BH172" s="286"/>
      <c r="BI172" s="286"/>
      <c r="BJ172" s="286"/>
      <c r="BK172" s="286"/>
      <c r="BL172" s="286"/>
      <c r="BM172" s="286"/>
      <c r="BN172" s="286"/>
      <c r="BO172" s="286"/>
      <c r="BP172" s="286"/>
      <c r="BQ172" s="286"/>
    </row>
    <row r="173" spans="19:69" x14ac:dyDescent="0.3">
      <c r="S173" s="286"/>
      <c r="T173" s="286"/>
      <c r="U173" s="286"/>
      <c r="V173" s="286"/>
      <c r="W173" s="286"/>
      <c r="X173" s="286"/>
      <c r="Y173" s="286"/>
      <c r="Z173" s="286"/>
      <c r="AA173" s="286"/>
      <c r="AB173" s="286"/>
      <c r="AC173" s="286"/>
      <c r="AD173" s="286"/>
      <c r="AE173" s="286"/>
      <c r="AF173" s="286"/>
      <c r="AG173" s="286"/>
      <c r="AH173" s="286"/>
      <c r="AI173" s="286"/>
      <c r="AJ173" s="286"/>
      <c r="AK173" s="286"/>
      <c r="AL173" s="286"/>
      <c r="AM173" s="286"/>
      <c r="AN173" s="286"/>
      <c r="AO173" s="286"/>
      <c r="AP173" s="286"/>
      <c r="AQ173" s="286"/>
      <c r="AR173" s="286"/>
      <c r="AS173" s="286"/>
      <c r="AT173" s="286"/>
      <c r="AU173" s="286"/>
      <c r="AV173" s="286"/>
      <c r="AW173" s="286"/>
      <c r="AX173" s="286"/>
      <c r="AY173" s="286"/>
      <c r="AZ173" s="286"/>
      <c r="BA173" s="286"/>
      <c r="BB173" s="286"/>
      <c r="BC173" s="286"/>
      <c r="BD173" s="286"/>
      <c r="BE173" s="286"/>
      <c r="BF173" s="286"/>
      <c r="BG173" s="286"/>
      <c r="BH173" s="286"/>
      <c r="BI173" s="286"/>
      <c r="BJ173" s="286"/>
      <c r="BK173" s="286"/>
      <c r="BL173" s="286"/>
      <c r="BM173" s="286"/>
      <c r="BN173" s="286"/>
      <c r="BO173" s="286"/>
      <c r="BP173" s="286"/>
      <c r="BQ173" s="286"/>
    </row>
    <row r="174" spans="19:69" x14ac:dyDescent="0.3">
      <c r="S174" s="286"/>
      <c r="T174" s="286"/>
      <c r="U174" s="286"/>
      <c r="V174" s="286"/>
      <c r="W174" s="286"/>
      <c r="X174" s="286"/>
      <c r="Y174" s="286"/>
      <c r="Z174" s="286"/>
      <c r="AA174" s="286"/>
      <c r="AB174" s="286"/>
      <c r="AC174" s="286"/>
      <c r="AD174" s="286"/>
      <c r="AE174" s="286"/>
      <c r="AF174" s="286"/>
      <c r="AG174" s="286"/>
      <c r="AH174" s="286"/>
      <c r="AI174" s="286"/>
      <c r="AJ174" s="286"/>
      <c r="AK174" s="286"/>
      <c r="AL174" s="286"/>
      <c r="AM174" s="286"/>
      <c r="AN174" s="286"/>
      <c r="AO174" s="286"/>
      <c r="AP174" s="286"/>
      <c r="AQ174" s="286"/>
      <c r="AR174" s="286"/>
      <c r="AS174" s="286"/>
      <c r="AT174" s="286"/>
      <c r="AU174" s="286"/>
      <c r="AV174" s="286"/>
      <c r="AW174" s="286"/>
      <c r="AX174" s="286"/>
      <c r="AY174" s="286"/>
      <c r="AZ174" s="286"/>
      <c r="BA174" s="286"/>
      <c r="BB174" s="286"/>
      <c r="BC174" s="286"/>
      <c r="BD174" s="286"/>
      <c r="BE174" s="286"/>
      <c r="BF174" s="286"/>
      <c r="BG174" s="286"/>
      <c r="BH174" s="286"/>
      <c r="BI174" s="286"/>
      <c r="BJ174" s="286"/>
      <c r="BK174" s="286"/>
      <c r="BL174" s="286"/>
      <c r="BM174" s="286"/>
      <c r="BN174" s="286"/>
      <c r="BO174" s="286"/>
      <c r="BP174" s="286"/>
      <c r="BQ174" s="286"/>
    </row>
    <row r="175" spans="19:69" x14ac:dyDescent="0.3">
      <c r="S175" s="286"/>
      <c r="T175" s="286"/>
      <c r="U175" s="286"/>
      <c r="V175" s="286"/>
      <c r="W175" s="286"/>
      <c r="X175" s="286"/>
      <c r="Y175" s="286"/>
      <c r="Z175" s="286"/>
      <c r="AA175" s="286"/>
      <c r="AB175" s="286"/>
      <c r="AC175" s="286"/>
      <c r="AD175" s="286"/>
      <c r="AE175" s="286"/>
      <c r="AF175" s="286"/>
      <c r="AG175" s="286"/>
      <c r="AH175" s="286"/>
      <c r="AI175" s="286"/>
      <c r="AJ175" s="286"/>
      <c r="AK175" s="286"/>
      <c r="AL175" s="286"/>
      <c r="AM175" s="286"/>
      <c r="AN175" s="286"/>
      <c r="AO175" s="286"/>
      <c r="AP175" s="286"/>
      <c r="AQ175" s="286"/>
      <c r="AR175" s="286"/>
      <c r="AS175" s="286"/>
      <c r="AT175" s="286"/>
      <c r="AU175" s="286"/>
      <c r="AV175" s="286"/>
      <c r="AW175" s="286"/>
      <c r="AX175" s="286"/>
      <c r="AY175" s="286"/>
      <c r="AZ175" s="286"/>
      <c r="BA175" s="286"/>
      <c r="BB175" s="286"/>
      <c r="BC175" s="286"/>
      <c r="BD175" s="286"/>
      <c r="BE175" s="286"/>
      <c r="BF175" s="286"/>
      <c r="BG175" s="286"/>
      <c r="BH175" s="286"/>
      <c r="BI175" s="286"/>
      <c r="BJ175" s="286"/>
      <c r="BK175" s="286"/>
      <c r="BL175" s="286"/>
      <c r="BM175" s="286"/>
      <c r="BN175" s="286"/>
      <c r="BO175" s="286"/>
      <c r="BP175" s="286"/>
      <c r="BQ175" s="286"/>
    </row>
    <row r="176" spans="19:69" x14ac:dyDescent="0.3">
      <c r="S176" s="286"/>
      <c r="T176" s="286"/>
      <c r="U176" s="286"/>
      <c r="V176" s="286"/>
      <c r="W176" s="286"/>
      <c r="X176" s="286"/>
      <c r="Y176" s="286"/>
      <c r="Z176" s="286"/>
      <c r="AA176" s="286"/>
      <c r="AB176" s="286"/>
      <c r="AC176" s="286"/>
      <c r="AD176" s="286"/>
      <c r="AE176" s="286"/>
      <c r="AF176" s="286"/>
      <c r="AG176" s="286"/>
      <c r="AH176" s="286"/>
      <c r="AI176" s="286"/>
      <c r="AJ176" s="286"/>
      <c r="AK176" s="286"/>
      <c r="AL176" s="286"/>
      <c r="AM176" s="286"/>
      <c r="AN176" s="286"/>
      <c r="AO176" s="286"/>
      <c r="AP176" s="286"/>
      <c r="AQ176" s="286"/>
      <c r="AR176" s="286"/>
      <c r="AS176" s="286"/>
      <c r="AT176" s="286"/>
      <c r="AU176" s="286"/>
      <c r="AV176" s="286"/>
      <c r="AW176" s="286"/>
      <c r="AX176" s="286"/>
      <c r="AY176" s="286"/>
      <c r="AZ176" s="286"/>
      <c r="BA176" s="286"/>
      <c r="BB176" s="286"/>
      <c r="BC176" s="286"/>
      <c r="BD176" s="286"/>
      <c r="BE176" s="286"/>
      <c r="BF176" s="286"/>
      <c r="BG176" s="286"/>
      <c r="BH176" s="286"/>
      <c r="BI176" s="286"/>
      <c r="BJ176" s="286"/>
      <c r="BK176" s="286"/>
      <c r="BL176" s="286"/>
      <c r="BM176" s="286"/>
      <c r="BN176" s="286"/>
      <c r="BO176" s="286"/>
      <c r="BP176" s="286"/>
      <c r="BQ176" s="286"/>
    </row>
    <row r="177" spans="19:69" x14ac:dyDescent="0.3">
      <c r="S177" s="286"/>
      <c r="T177" s="286"/>
      <c r="U177" s="286"/>
      <c r="V177" s="286"/>
      <c r="W177" s="286"/>
      <c r="X177" s="286"/>
      <c r="Y177" s="286"/>
      <c r="Z177" s="286"/>
      <c r="AA177" s="286"/>
      <c r="AB177" s="286"/>
      <c r="AC177" s="286"/>
      <c r="AD177" s="286"/>
      <c r="AE177" s="286"/>
      <c r="AF177" s="286"/>
      <c r="AG177" s="286"/>
      <c r="AH177" s="286"/>
      <c r="AI177" s="286"/>
      <c r="AJ177" s="286"/>
      <c r="AK177" s="286"/>
      <c r="AL177" s="286"/>
      <c r="AM177" s="286"/>
      <c r="AN177" s="286"/>
      <c r="AO177" s="286"/>
      <c r="AP177" s="286"/>
      <c r="AQ177" s="286"/>
      <c r="AR177" s="286"/>
      <c r="AS177" s="286"/>
      <c r="AT177" s="286"/>
      <c r="AU177" s="286"/>
      <c r="AV177" s="286"/>
      <c r="AW177" s="286"/>
      <c r="AX177" s="286"/>
      <c r="AY177" s="286"/>
      <c r="AZ177" s="286"/>
      <c r="BA177" s="286"/>
      <c r="BB177" s="286"/>
      <c r="BC177" s="286"/>
      <c r="BD177" s="286"/>
      <c r="BE177" s="286"/>
      <c r="BF177" s="286"/>
      <c r="BG177" s="286"/>
      <c r="BH177" s="286"/>
      <c r="BI177" s="286"/>
      <c r="BJ177" s="286"/>
      <c r="BK177" s="286"/>
      <c r="BL177" s="286"/>
      <c r="BM177" s="286"/>
      <c r="BN177" s="286"/>
      <c r="BO177" s="286"/>
      <c r="BP177" s="286"/>
      <c r="BQ177" s="286"/>
    </row>
    <row r="178" spans="19:69" x14ac:dyDescent="0.3">
      <c r="S178" s="286"/>
      <c r="T178" s="286"/>
      <c r="U178" s="286"/>
      <c r="V178" s="286"/>
      <c r="W178" s="286"/>
      <c r="X178" s="286"/>
      <c r="Y178" s="286"/>
      <c r="Z178" s="286"/>
      <c r="AA178" s="286"/>
      <c r="AB178" s="286"/>
      <c r="AC178" s="286"/>
      <c r="AD178" s="286"/>
      <c r="AE178" s="286"/>
      <c r="AF178" s="286"/>
      <c r="AG178" s="286"/>
      <c r="AH178" s="286"/>
      <c r="AI178" s="286"/>
      <c r="AJ178" s="286"/>
      <c r="AK178" s="286"/>
      <c r="AL178" s="286"/>
      <c r="AM178" s="286"/>
      <c r="AN178" s="286"/>
      <c r="AO178" s="286"/>
      <c r="AP178" s="286"/>
      <c r="AQ178" s="286"/>
      <c r="AR178" s="286"/>
      <c r="AS178" s="286"/>
      <c r="AT178" s="286"/>
      <c r="AU178" s="286"/>
      <c r="AV178" s="286"/>
      <c r="AW178" s="286"/>
      <c r="AX178" s="286"/>
      <c r="AY178" s="286"/>
      <c r="AZ178" s="286"/>
      <c r="BA178" s="286"/>
      <c r="BB178" s="286"/>
      <c r="BC178" s="286"/>
      <c r="BD178" s="286"/>
      <c r="BE178" s="286"/>
      <c r="BF178" s="286"/>
      <c r="BG178" s="286"/>
      <c r="BH178" s="286"/>
      <c r="BI178" s="286"/>
      <c r="BJ178" s="286"/>
      <c r="BK178" s="286"/>
      <c r="BL178" s="286"/>
      <c r="BM178" s="286"/>
      <c r="BN178" s="286"/>
      <c r="BO178" s="286"/>
      <c r="BP178" s="286"/>
      <c r="BQ178" s="286"/>
    </row>
    <row r="179" spans="19:69" x14ac:dyDescent="0.3">
      <c r="S179" s="286"/>
      <c r="T179" s="286"/>
      <c r="U179" s="286"/>
      <c r="V179" s="286"/>
      <c r="W179" s="286"/>
      <c r="X179" s="286"/>
      <c r="Y179" s="286"/>
      <c r="Z179" s="286"/>
      <c r="AA179" s="286"/>
      <c r="AB179" s="286"/>
      <c r="AC179" s="286"/>
      <c r="AD179" s="286"/>
      <c r="AE179" s="286"/>
      <c r="AF179" s="286"/>
      <c r="AG179" s="286"/>
      <c r="AH179" s="286"/>
      <c r="AI179" s="286"/>
      <c r="AJ179" s="286"/>
      <c r="AK179" s="286"/>
      <c r="AL179" s="286"/>
      <c r="AM179" s="286"/>
      <c r="AN179" s="286"/>
      <c r="AO179" s="286"/>
      <c r="AP179" s="286"/>
      <c r="AQ179" s="286"/>
      <c r="AR179" s="286"/>
      <c r="AS179" s="286"/>
      <c r="AT179" s="286"/>
      <c r="AU179" s="286"/>
      <c r="AV179" s="286"/>
      <c r="AW179" s="286"/>
      <c r="AX179" s="286"/>
      <c r="AY179" s="286"/>
      <c r="AZ179" s="286"/>
      <c r="BA179" s="286"/>
      <c r="BB179" s="286"/>
      <c r="BC179" s="286"/>
      <c r="BD179" s="286"/>
      <c r="BE179" s="286"/>
      <c r="BF179" s="286"/>
      <c r="BG179" s="286"/>
      <c r="BH179" s="286"/>
      <c r="BI179" s="286"/>
      <c r="BJ179" s="286"/>
      <c r="BK179" s="286"/>
      <c r="BL179" s="286"/>
      <c r="BM179" s="286"/>
      <c r="BN179" s="286"/>
      <c r="BO179" s="286"/>
      <c r="BP179" s="286"/>
      <c r="BQ179" s="286"/>
    </row>
    <row r="180" spans="19:69" x14ac:dyDescent="0.3">
      <c r="S180" s="286"/>
      <c r="T180" s="286"/>
      <c r="U180" s="286"/>
      <c r="V180" s="286"/>
      <c r="W180" s="286"/>
      <c r="X180" s="286"/>
      <c r="Y180" s="286"/>
      <c r="Z180" s="286"/>
      <c r="AA180" s="286"/>
      <c r="AB180" s="286"/>
      <c r="AC180" s="286"/>
      <c r="AD180" s="286"/>
      <c r="AE180" s="286"/>
      <c r="AF180" s="286"/>
      <c r="AG180" s="286"/>
      <c r="AH180" s="286"/>
      <c r="AI180" s="286"/>
      <c r="AJ180" s="286"/>
      <c r="AK180" s="286"/>
      <c r="AL180" s="286"/>
      <c r="AM180" s="286"/>
      <c r="AN180" s="286"/>
      <c r="AO180" s="286"/>
      <c r="AP180" s="286"/>
      <c r="AQ180" s="286"/>
      <c r="AR180" s="286"/>
      <c r="AS180" s="286"/>
      <c r="AT180" s="286"/>
      <c r="AU180" s="286"/>
      <c r="AV180" s="286"/>
      <c r="AW180" s="286"/>
      <c r="AX180" s="286"/>
      <c r="AY180" s="286"/>
      <c r="AZ180" s="286"/>
      <c r="BA180" s="286"/>
      <c r="BB180" s="286"/>
      <c r="BC180" s="286"/>
      <c r="BD180" s="286"/>
      <c r="BE180" s="286"/>
      <c r="BF180" s="286"/>
      <c r="BG180" s="286"/>
      <c r="BH180" s="286"/>
      <c r="BI180" s="286"/>
      <c r="BJ180" s="286"/>
      <c r="BK180" s="286"/>
      <c r="BL180" s="286"/>
      <c r="BM180" s="286"/>
      <c r="BN180" s="286"/>
      <c r="BO180" s="286"/>
      <c r="BP180" s="286"/>
      <c r="BQ180" s="286"/>
    </row>
    <row r="181" spans="19:69" x14ac:dyDescent="0.3">
      <c r="S181" s="286"/>
      <c r="T181" s="286"/>
      <c r="U181" s="286"/>
      <c r="V181" s="286"/>
      <c r="W181" s="286"/>
      <c r="X181" s="286"/>
      <c r="Y181" s="286"/>
      <c r="Z181" s="286"/>
      <c r="AA181" s="286"/>
      <c r="AB181" s="286"/>
      <c r="AC181" s="286"/>
      <c r="AD181" s="286"/>
      <c r="AE181" s="286"/>
      <c r="AF181" s="286"/>
      <c r="AG181" s="286"/>
      <c r="AH181" s="286"/>
      <c r="AI181" s="286"/>
      <c r="AJ181" s="286"/>
      <c r="AK181" s="286"/>
      <c r="AL181" s="286"/>
      <c r="AM181" s="286"/>
      <c r="AN181" s="286"/>
      <c r="AO181" s="286"/>
      <c r="AP181" s="286"/>
      <c r="AQ181" s="286"/>
      <c r="AR181" s="286"/>
      <c r="AS181" s="286"/>
      <c r="AT181" s="286"/>
      <c r="AU181" s="286"/>
      <c r="AV181" s="286"/>
      <c r="AW181" s="286"/>
      <c r="AX181" s="286"/>
      <c r="AY181" s="286"/>
      <c r="AZ181" s="286"/>
      <c r="BA181" s="286"/>
      <c r="BB181" s="286"/>
      <c r="BC181" s="286"/>
      <c r="BD181" s="286"/>
      <c r="BE181" s="286"/>
      <c r="BF181" s="286"/>
      <c r="BG181" s="286"/>
      <c r="BH181" s="286"/>
      <c r="BI181" s="286"/>
      <c r="BJ181" s="286"/>
      <c r="BK181" s="286"/>
      <c r="BL181" s="286"/>
      <c r="BM181" s="286"/>
      <c r="BN181" s="286"/>
      <c r="BO181" s="286"/>
      <c r="BP181" s="286"/>
      <c r="BQ181" s="286"/>
    </row>
    <row r="182" spans="19:69" x14ac:dyDescent="0.3">
      <c r="S182" s="286"/>
      <c r="T182" s="286"/>
      <c r="U182" s="286"/>
      <c r="V182" s="286"/>
      <c r="W182" s="286"/>
      <c r="X182" s="286"/>
      <c r="Y182" s="286"/>
      <c r="Z182" s="286"/>
      <c r="AA182" s="286"/>
      <c r="AB182" s="286"/>
      <c r="AC182" s="286"/>
      <c r="AD182" s="286"/>
      <c r="AE182" s="286"/>
      <c r="AF182" s="286"/>
      <c r="AG182" s="286"/>
      <c r="AH182" s="286"/>
      <c r="AI182" s="286"/>
      <c r="AJ182" s="286"/>
      <c r="AK182" s="286"/>
      <c r="AL182" s="286"/>
      <c r="AM182" s="286"/>
      <c r="AN182" s="286"/>
      <c r="AO182" s="286"/>
      <c r="AP182" s="286"/>
      <c r="AQ182" s="286"/>
      <c r="AR182" s="286"/>
      <c r="AS182" s="286"/>
      <c r="AT182" s="286"/>
      <c r="AU182" s="286"/>
      <c r="AV182" s="286"/>
      <c r="AW182" s="286"/>
      <c r="AX182" s="286"/>
      <c r="AY182" s="286"/>
      <c r="AZ182" s="286"/>
      <c r="BA182" s="286"/>
      <c r="BB182" s="286"/>
      <c r="BC182" s="286"/>
      <c r="BD182" s="286"/>
      <c r="BE182" s="286"/>
      <c r="BF182" s="286"/>
      <c r="BG182" s="286"/>
      <c r="BH182" s="286"/>
      <c r="BI182" s="286"/>
      <c r="BJ182" s="286"/>
      <c r="BK182" s="286"/>
      <c r="BL182" s="286"/>
      <c r="BM182" s="286"/>
      <c r="BN182" s="286"/>
      <c r="BO182" s="286"/>
      <c r="BP182" s="286"/>
      <c r="BQ182" s="286"/>
    </row>
    <row r="183" spans="19:69" x14ac:dyDescent="0.3">
      <c r="S183" s="286"/>
      <c r="T183" s="286"/>
      <c r="U183" s="286"/>
      <c r="V183" s="286"/>
      <c r="W183" s="286"/>
      <c r="X183" s="286"/>
      <c r="Y183" s="286"/>
      <c r="Z183" s="286"/>
      <c r="AA183" s="286"/>
      <c r="AB183" s="286"/>
      <c r="AC183" s="286"/>
      <c r="AD183" s="286"/>
      <c r="AE183" s="286"/>
      <c r="AF183" s="286"/>
      <c r="AG183" s="286"/>
      <c r="AH183" s="286"/>
      <c r="AI183" s="286"/>
      <c r="AJ183" s="286"/>
      <c r="AK183" s="286"/>
      <c r="AL183" s="286"/>
      <c r="AM183" s="286"/>
      <c r="AN183" s="286"/>
      <c r="AO183" s="286"/>
      <c r="AP183" s="286"/>
      <c r="AQ183" s="286"/>
      <c r="AR183" s="286"/>
      <c r="AS183" s="286"/>
      <c r="AT183" s="286"/>
      <c r="AU183" s="286"/>
      <c r="AV183" s="286"/>
      <c r="AW183" s="286"/>
      <c r="AX183" s="286"/>
      <c r="AY183" s="286"/>
      <c r="AZ183" s="286"/>
      <c r="BA183" s="286"/>
      <c r="BB183" s="286"/>
      <c r="BC183" s="286"/>
      <c r="BD183" s="286"/>
      <c r="BE183" s="286"/>
      <c r="BF183" s="286"/>
      <c r="BG183" s="286"/>
      <c r="BH183" s="286"/>
      <c r="BI183" s="286"/>
      <c r="BJ183" s="286"/>
      <c r="BK183" s="286"/>
      <c r="BL183" s="286"/>
      <c r="BM183" s="286"/>
      <c r="BN183" s="286"/>
      <c r="BO183" s="286"/>
      <c r="BP183" s="286"/>
      <c r="BQ183" s="286"/>
    </row>
    <row r="184" spans="19:69" x14ac:dyDescent="0.3">
      <c r="S184" s="286"/>
      <c r="T184" s="286"/>
      <c r="U184" s="286"/>
      <c r="V184" s="286"/>
      <c r="W184" s="286"/>
      <c r="X184" s="286"/>
      <c r="Y184" s="286"/>
      <c r="Z184" s="286"/>
      <c r="AA184" s="286"/>
      <c r="AB184" s="286"/>
      <c r="AC184" s="286"/>
      <c r="AD184" s="286"/>
      <c r="AE184" s="286"/>
      <c r="AF184" s="286"/>
      <c r="AG184" s="286"/>
      <c r="AH184" s="286"/>
      <c r="AI184" s="286"/>
      <c r="AJ184" s="286"/>
      <c r="AK184" s="286"/>
      <c r="AL184" s="286"/>
      <c r="AM184" s="286"/>
      <c r="AN184" s="286"/>
      <c r="AO184" s="286"/>
      <c r="AP184" s="286"/>
      <c r="AQ184" s="286"/>
      <c r="AR184" s="286"/>
      <c r="AS184" s="286"/>
      <c r="AT184" s="286"/>
      <c r="AU184" s="286"/>
      <c r="AV184" s="286"/>
      <c r="AW184" s="286"/>
      <c r="AX184" s="286"/>
      <c r="AY184" s="286"/>
      <c r="AZ184" s="286"/>
      <c r="BA184" s="286"/>
      <c r="BB184" s="286"/>
      <c r="BC184" s="286"/>
      <c r="BD184" s="286"/>
      <c r="BE184" s="286"/>
      <c r="BF184" s="286"/>
      <c r="BG184" s="286"/>
      <c r="BH184" s="286"/>
      <c r="BI184" s="286"/>
      <c r="BJ184" s="286"/>
      <c r="BK184" s="286"/>
      <c r="BL184" s="286"/>
      <c r="BM184" s="286"/>
      <c r="BN184" s="286"/>
      <c r="BO184" s="286"/>
      <c r="BP184" s="286"/>
      <c r="BQ184" s="286"/>
    </row>
    <row r="185" spans="19:69" x14ac:dyDescent="0.3">
      <c r="S185" s="286"/>
      <c r="T185" s="286"/>
      <c r="U185" s="286"/>
      <c r="V185" s="286"/>
      <c r="W185" s="286"/>
      <c r="X185" s="286"/>
      <c r="Y185" s="286"/>
      <c r="Z185" s="286"/>
      <c r="AA185" s="286"/>
      <c r="AB185" s="286"/>
      <c r="AC185" s="286"/>
      <c r="AD185" s="286"/>
      <c r="AE185" s="286"/>
      <c r="AF185" s="286"/>
      <c r="AG185" s="286"/>
      <c r="AH185" s="286"/>
      <c r="AI185" s="286"/>
      <c r="AJ185" s="286"/>
      <c r="AK185" s="286"/>
      <c r="AL185" s="286"/>
      <c r="AM185" s="286"/>
      <c r="AN185" s="286"/>
      <c r="AO185" s="286"/>
      <c r="AP185" s="286"/>
      <c r="AQ185" s="286"/>
      <c r="AR185" s="286"/>
      <c r="AS185" s="286"/>
      <c r="AT185" s="286"/>
      <c r="AU185" s="286"/>
      <c r="AV185" s="286"/>
      <c r="AW185" s="286"/>
      <c r="AX185" s="286"/>
      <c r="AY185" s="286"/>
      <c r="AZ185" s="286"/>
      <c r="BA185" s="286"/>
      <c r="BB185" s="286"/>
      <c r="BC185" s="286"/>
      <c r="BD185" s="286"/>
      <c r="BE185" s="286"/>
      <c r="BF185" s="286"/>
      <c r="BG185" s="286"/>
      <c r="BH185" s="286"/>
      <c r="BI185" s="286"/>
      <c r="BJ185" s="286"/>
      <c r="BK185" s="286"/>
      <c r="BL185" s="286"/>
      <c r="BM185" s="286"/>
      <c r="BN185" s="286"/>
      <c r="BO185" s="286"/>
      <c r="BP185" s="286"/>
      <c r="BQ185" s="286"/>
    </row>
    <row r="186" spans="19:69" x14ac:dyDescent="0.3">
      <c r="S186" s="286"/>
      <c r="T186" s="286"/>
      <c r="U186" s="286"/>
      <c r="V186" s="286"/>
      <c r="W186" s="286"/>
      <c r="X186" s="286"/>
      <c r="Y186" s="286"/>
      <c r="Z186" s="286"/>
      <c r="AA186" s="286"/>
      <c r="AB186" s="286"/>
      <c r="AC186" s="286"/>
      <c r="AD186" s="286"/>
      <c r="AE186" s="286"/>
      <c r="AF186" s="286"/>
      <c r="AG186" s="286"/>
      <c r="AH186" s="286"/>
      <c r="AI186" s="286"/>
      <c r="AJ186" s="286"/>
      <c r="AK186" s="286"/>
      <c r="AL186" s="286"/>
      <c r="AM186" s="286"/>
      <c r="AN186" s="286"/>
      <c r="AO186" s="286"/>
      <c r="AP186" s="286"/>
      <c r="AQ186" s="286"/>
      <c r="AR186" s="286"/>
      <c r="AS186" s="286"/>
      <c r="AT186" s="286"/>
      <c r="AU186" s="286"/>
      <c r="AV186" s="286"/>
      <c r="AW186" s="286"/>
      <c r="AX186" s="286"/>
      <c r="AY186" s="286"/>
      <c r="AZ186" s="286"/>
      <c r="BA186" s="286"/>
      <c r="BB186" s="286"/>
      <c r="BC186" s="286"/>
      <c r="BD186" s="286"/>
      <c r="BE186" s="286"/>
      <c r="BF186" s="286"/>
      <c r="BG186" s="286"/>
      <c r="BH186" s="286"/>
      <c r="BI186" s="286"/>
      <c r="BJ186" s="286"/>
      <c r="BK186" s="286"/>
      <c r="BL186" s="286"/>
      <c r="BM186" s="286"/>
      <c r="BN186" s="286"/>
      <c r="BO186" s="286"/>
      <c r="BP186" s="286"/>
      <c r="BQ186" s="286"/>
    </row>
    <row r="187" spans="19:69" x14ac:dyDescent="0.3">
      <c r="S187" s="286"/>
      <c r="T187" s="286"/>
      <c r="U187" s="286"/>
      <c r="V187" s="286"/>
      <c r="W187" s="286"/>
      <c r="X187" s="286"/>
      <c r="Y187" s="286"/>
      <c r="Z187" s="286"/>
      <c r="AA187" s="286"/>
      <c r="AB187" s="286"/>
      <c r="AC187" s="286"/>
      <c r="AD187" s="286"/>
      <c r="AE187" s="286"/>
      <c r="AF187" s="286"/>
      <c r="AG187" s="286"/>
      <c r="AH187" s="286"/>
      <c r="AI187" s="286"/>
      <c r="AJ187" s="286"/>
      <c r="AK187" s="286"/>
      <c r="AL187" s="286"/>
      <c r="AM187" s="286"/>
      <c r="AN187" s="286"/>
      <c r="AO187" s="286"/>
      <c r="AP187" s="286"/>
      <c r="AQ187" s="286"/>
      <c r="AR187" s="286"/>
      <c r="AS187" s="286"/>
      <c r="AT187" s="286"/>
      <c r="AU187" s="286"/>
      <c r="AV187" s="286"/>
      <c r="AW187" s="286"/>
      <c r="AX187" s="286"/>
      <c r="AY187" s="286"/>
      <c r="AZ187" s="286"/>
      <c r="BA187" s="286"/>
      <c r="BB187" s="286"/>
      <c r="BC187" s="286"/>
      <c r="BD187" s="286"/>
      <c r="BE187" s="286"/>
      <c r="BF187" s="286"/>
      <c r="BG187" s="286"/>
      <c r="BH187" s="286"/>
      <c r="BI187" s="286"/>
      <c r="BJ187" s="286"/>
      <c r="BK187" s="286"/>
      <c r="BL187" s="286"/>
      <c r="BM187" s="286"/>
      <c r="BN187" s="286"/>
      <c r="BO187" s="286"/>
      <c r="BP187" s="286"/>
      <c r="BQ187" s="286"/>
    </row>
    <row r="188" spans="19:69" x14ac:dyDescent="0.3">
      <c r="S188" s="286"/>
      <c r="T188" s="286"/>
      <c r="U188" s="286"/>
      <c r="V188" s="286"/>
      <c r="W188" s="286"/>
      <c r="X188" s="286"/>
      <c r="Y188" s="286"/>
      <c r="Z188" s="286"/>
      <c r="AA188" s="286"/>
      <c r="AB188" s="286"/>
      <c r="AC188" s="286"/>
      <c r="AD188" s="286"/>
      <c r="AE188" s="286"/>
      <c r="AF188" s="286"/>
      <c r="AG188" s="286"/>
      <c r="AH188" s="286"/>
      <c r="AI188" s="286"/>
      <c r="AJ188" s="286"/>
      <c r="AK188" s="286"/>
      <c r="AL188" s="286"/>
      <c r="AM188" s="286"/>
      <c r="AN188" s="286"/>
      <c r="AO188" s="286"/>
      <c r="AP188" s="286"/>
      <c r="AQ188" s="286"/>
      <c r="AR188" s="286"/>
      <c r="AS188" s="286"/>
      <c r="AT188" s="286"/>
      <c r="AU188" s="286"/>
      <c r="AV188" s="286"/>
      <c r="AW188" s="286"/>
      <c r="AX188" s="286"/>
      <c r="AY188" s="286"/>
      <c r="AZ188" s="286"/>
      <c r="BA188" s="286"/>
      <c r="BB188" s="286"/>
      <c r="BC188" s="286"/>
      <c r="BD188" s="286"/>
      <c r="BE188" s="286"/>
      <c r="BF188" s="286"/>
      <c r="BG188" s="286"/>
      <c r="BH188" s="286"/>
      <c r="BI188" s="286"/>
      <c r="BJ188" s="286"/>
      <c r="BK188" s="286"/>
      <c r="BL188" s="286"/>
      <c r="BM188" s="286"/>
      <c r="BN188" s="286"/>
      <c r="BO188" s="286"/>
      <c r="BP188" s="286"/>
      <c r="BQ188" s="286"/>
    </row>
    <row r="189" spans="19:69" x14ac:dyDescent="0.3">
      <c r="S189" s="286"/>
      <c r="T189" s="286"/>
      <c r="U189" s="286"/>
      <c r="V189" s="286"/>
      <c r="W189" s="286"/>
      <c r="X189" s="286"/>
      <c r="Y189" s="286"/>
      <c r="Z189" s="286"/>
      <c r="AA189" s="286"/>
      <c r="AB189" s="286"/>
      <c r="AC189" s="286"/>
      <c r="AD189" s="286"/>
      <c r="AE189" s="286"/>
      <c r="AF189" s="286"/>
      <c r="AG189" s="286"/>
      <c r="AH189" s="286"/>
      <c r="AI189" s="286"/>
      <c r="AJ189" s="286"/>
      <c r="AK189" s="286"/>
      <c r="AL189" s="286"/>
      <c r="AM189" s="286"/>
      <c r="AN189" s="286"/>
      <c r="AO189" s="286"/>
      <c r="AP189" s="286"/>
      <c r="AQ189" s="286"/>
      <c r="AR189" s="286"/>
      <c r="AS189" s="286"/>
      <c r="AT189" s="286"/>
      <c r="AU189" s="286"/>
      <c r="AV189" s="286"/>
      <c r="AW189" s="286"/>
      <c r="AX189" s="286"/>
      <c r="AY189" s="286"/>
      <c r="AZ189" s="286"/>
      <c r="BA189" s="286"/>
      <c r="BB189" s="286"/>
      <c r="BC189" s="286"/>
      <c r="BD189" s="286"/>
      <c r="BE189" s="286"/>
      <c r="BF189" s="286"/>
      <c r="BG189" s="286"/>
      <c r="BH189" s="286"/>
      <c r="BI189" s="286"/>
      <c r="BJ189" s="286"/>
      <c r="BK189" s="286"/>
      <c r="BL189" s="286"/>
      <c r="BM189" s="286"/>
      <c r="BN189" s="286"/>
      <c r="BO189" s="286"/>
      <c r="BP189" s="286"/>
      <c r="BQ189" s="286"/>
    </row>
    <row r="190" spans="19:69" x14ac:dyDescent="0.3">
      <c r="S190" s="286"/>
      <c r="T190" s="286"/>
      <c r="U190" s="286"/>
      <c r="V190" s="286"/>
      <c r="W190" s="286"/>
      <c r="X190" s="286"/>
      <c r="Y190" s="286"/>
      <c r="Z190" s="286"/>
      <c r="AA190" s="286"/>
      <c r="AB190" s="286"/>
      <c r="AC190" s="286"/>
      <c r="AD190" s="286"/>
      <c r="AE190" s="286"/>
      <c r="AF190" s="286"/>
      <c r="AG190" s="286"/>
      <c r="AH190" s="286"/>
      <c r="AI190" s="286"/>
      <c r="AJ190" s="286"/>
      <c r="AK190" s="286"/>
      <c r="AL190" s="286"/>
      <c r="AM190" s="286"/>
      <c r="AN190" s="286"/>
      <c r="AO190" s="286"/>
      <c r="AP190" s="286"/>
      <c r="AQ190" s="286"/>
      <c r="AR190" s="286"/>
      <c r="AS190" s="286"/>
      <c r="AT190" s="286"/>
      <c r="AU190" s="286"/>
      <c r="AV190" s="286"/>
      <c r="AW190" s="286"/>
      <c r="AX190" s="286"/>
      <c r="AY190" s="286"/>
      <c r="AZ190" s="286"/>
      <c r="BA190" s="286"/>
      <c r="BB190" s="286"/>
      <c r="BC190" s="286"/>
      <c r="BD190" s="286"/>
      <c r="BE190" s="286"/>
      <c r="BF190" s="286"/>
      <c r="BG190" s="286"/>
      <c r="BH190" s="286"/>
      <c r="BI190" s="286"/>
      <c r="BJ190" s="286"/>
      <c r="BK190" s="286"/>
      <c r="BL190" s="286"/>
      <c r="BM190" s="286"/>
      <c r="BN190" s="286"/>
      <c r="BO190" s="286"/>
      <c r="BP190" s="286"/>
      <c r="BQ190" s="286"/>
    </row>
    <row r="191" spans="19:69" x14ac:dyDescent="0.3">
      <c r="S191" s="286"/>
      <c r="T191" s="286"/>
      <c r="U191" s="286"/>
      <c r="V191" s="286"/>
      <c r="W191" s="286"/>
      <c r="X191" s="286"/>
      <c r="Y191" s="286"/>
      <c r="Z191" s="286"/>
      <c r="AA191" s="286"/>
      <c r="AB191" s="286"/>
      <c r="AC191" s="286"/>
      <c r="AD191" s="286"/>
      <c r="AE191" s="286"/>
      <c r="AF191" s="286"/>
      <c r="AG191" s="286"/>
      <c r="AH191" s="286"/>
      <c r="AI191" s="286"/>
      <c r="AJ191" s="286"/>
      <c r="AK191" s="286"/>
      <c r="AL191" s="286"/>
      <c r="AM191" s="286"/>
      <c r="AN191" s="286"/>
      <c r="AO191" s="286"/>
      <c r="AP191" s="286"/>
      <c r="AQ191" s="286"/>
      <c r="AR191" s="286"/>
      <c r="AS191" s="286"/>
      <c r="AT191" s="286"/>
      <c r="AU191" s="286"/>
      <c r="AV191" s="286"/>
      <c r="AW191" s="286"/>
      <c r="AX191" s="286"/>
      <c r="AY191" s="286"/>
      <c r="AZ191" s="286"/>
      <c r="BA191" s="286"/>
      <c r="BB191" s="286"/>
      <c r="BC191" s="286"/>
      <c r="BD191" s="286"/>
      <c r="BE191" s="286"/>
      <c r="BF191" s="286"/>
      <c r="BG191" s="286"/>
      <c r="BH191" s="286"/>
      <c r="BI191" s="286"/>
      <c r="BJ191" s="286"/>
      <c r="BK191" s="286"/>
      <c r="BL191" s="286"/>
      <c r="BM191" s="286"/>
      <c r="BN191" s="286"/>
      <c r="BO191" s="286"/>
      <c r="BP191" s="286"/>
      <c r="BQ191" s="286"/>
    </row>
    <row r="192" spans="19:69" x14ac:dyDescent="0.3">
      <c r="S192" s="286"/>
      <c r="T192" s="286"/>
      <c r="U192" s="286"/>
      <c r="V192" s="286"/>
      <c r="W192" s="286"/>
      <c r="X192" s="286"/>
      <c r="Y192" s="286"/>
      <c r="Z192" s="286"/>
      <c r="AA192" s="286"/>
      <c r="AB192" s="286"/>
      <c r="AC192" s="286"/>
      <c r="AD192" s="286"/>
      <c r="AE192" s="286"/>
      <c r="AF192" s="286"/>
      <c r="AG192" s="286"/>
      <c r="AH192" s="286"/>
      <c r="AI192" s="286"/>
      <c r="AJ192" s="286"/>
      <c r="AK192" s="286"/>
      <c r="AL192" s="286"/>
      <c r="AM192" s="286"/>
      <c r="AN192" s="286"/>
      <c r="AO192" s="286"/>
      <c r="AP192" s="286"/>
      <c r="AQ192" s="286"/>
      <c r="AR192" s="286"/>
      <c r="AS192" s="286"/>
      <c r="AT192" s="286"/>
      <c r="AU192" s="286"/>
      <c r="AV192" s="286"/>
      <c r="AW192" s="286"/>
      <c r="AX192" s="286"/>
      <c r="AY192" s="286"/>
      <c r="AZ192" s="286"/>
      <c r="BA192" s="286"/>
      <c r="BB192" s="286"/>
      <c r="BC192" s="286"/>
      <c r="BD192" s="286"/>
      <c r="BE192" s="286"/>
      <c r="BF192" s="286"/>
      <c r="BG192" s="286"/>
      <c r="BH192" s="286"/>
      <c r="BI192" s="286"/>
      <c r="BJ192" s="286"/>
      <c r="BK192" s="286"/>
      <c r="BL192" s="286"/>
      <c r="BM192" s="286"/>
      <c r="BN192" s="286"/>
      <c r="BO192" s="286"/>
      <c r="BP192" s="286"/>
      <c r="BQ192" s="286"/>
    </row>
    <row r="193" spans="19:69" x14ac:dyDescent="0.3">
      <c r="S193" s="286"/>
      <c r="T193" s="286"/>
      <c r="U193" s="286"/>
      <c r="V193" s="286"/>
      <c r="W193" s="286"/>
      <c r="X193" s="286"/>
      <c r="Y193" s="286"/>
      <c r="Z193" s="286"/>
      <c r="AA193" s="286"/>
      <c r="AB193" s="286"/>
      <c r="AC193" s="286"/>
      <c r="AD193" s="286"/>
      <c r="AE193" s="286"/>
      <c r="AF193" s="286"/>
      <c r="AG193" s="286"/>
      <c r="AH193" s="286"/>
      <c r="AI193" s="286"/>
      <c r="AJ193" s="286"/>
      <c r="AK193" s="286"/>
      <c r="AL193" s="286"/>
      <c r="AM193" s="286"/>
      <c r="AN193" s="286"/>
      <c r="AO193" s="286"/>
      <c r="AP193" s="286"/>
      <c r="AQ193" s="286"/>
      <c r="AR193" s="286"/>
      <c r="AS193" s="286"/>
      <c r="AT193" s="286"/>
      <c r="AU193" s="286"/>
      <c r="AV193" s="286"/>
      <c r="AW193" s="286"/>
      <c r="AX193" s="286"/>
      <c r="AY193" s="286"/>
      <c r="AZ193" s="286"/>
      <c r="BA193" s="286"/>
      <c r="BB193" s="286"/>
      <c r="BC193" s="286"/>
      <c r="BD193" s="286"/>
      <c r="BE193" s="286"/>
      <c r="BF193" s="286"/>
      <c r="BG193" s="286"/>
      <c r="BH193" s="286"/>
      <c r="BI193" s="286"/>
      <c r="BJ193" s="286"/>
      <c r="BK193" s="286"/>
      <c r="BL193" s="286"/>
      <c r="BM193" s="286"/>
      <c r="BN193" s="286"/>
      <c r="BO193" s="286"/>
      <c r="BP193" s="286"/>
      <c r="BQ193" s="286"/>
    </row>
    <row r="194" spans="19:69" x14ac:dyDescent="0.3">
      <c r="S194" s="286"/>
      <c r="T194" s="286"/>
      <c r="U194" s="286"/>
      <c r="V194" s="286"/>
      <c r="W194" s="286"/>
      <c r="X194" s="286"/>
      <c r="Y194" s="286"/>
      <c r="Z194" s="286"/>
      <c r="AA194" s="286"/>
      <c r="AB194" s="286"/>
      <c r="AC194" s="286"/>
      <c r="AD194" s="286"/>
      <c r="AE194" s="286"/>
      <c r="AF194" s="286"/>
      <c r="AG194" s="286"/>
      <c r="AH194" s="286"/>
      <c r="AI194" s="286"/>
      <c r="AJ194" s="286"/>
      <c r="AK194" s="286"/>
      <c r="AL194" s="286"/>
      <c r="AM194" s="286"/>
      <c r="AN194" s="286"/>
      <c r="AO194" s="286"/>
      <c r="AP194" s="286"/>
      <c r="AQ194" s="286"/>
      <c r="AR194" s="286"/>
      <c r="AS194" s="286"/>
      <c r="AT194" s="286"/>
      <c r="AU194" s="286"/>
      <c r="AV194" s="286"/>
      <c r="AW194" s="286"/>
      <c r="AX194" s="286"/>
      <c r="AY194" s="286"/>
      <c r="AZ194" s="286"/>
      <c r="BA194" s="286"/>
      <c r="BB194" s="286"/>
      <c r="BC194" s="286"/>
      <c r="BD194" s="286"/>
      <c r="BE194" s="286"/>
      <c r="BF194" s="286"/>
      <c r="BG194" s="286"/>
      <c r="BH194" s="286"/>
      <c r="BI194" s="286"/>
      <c r="BJ194" s="286"/>
      <c r="BK194" s="286"/>
      <c r="BL194" s="286"/>
      <c r="BM194" s="286"/>
      <c r="BN194" s="286"/>
      <c r="BO194" s="286"/>
      <c r="BP194" s="286"/>
      <c r="BQ194" s="286"/>
    </row>
    <row r="195" spans="19:69" x14ac:dyDescent="0.3">
      <c r="S195" s="286"/>
      <c r="T195" s="286"/>
      <c r="U195" s="286"/>
      <c r="V195" s="286"/>
      <c r="W195" s="286"/>
      <c r="X195" s="286"/>
      <c r="Y195" s="286"/>
      <c r="Z195" s="286"/>
      <c r="AA195" s="286"/>
      <c r="AB195" s="286"/>
      <c r="AC195" s="286"/>
      <c r="AD195" s="286"/>
      <c r="AE195" s="286"/>
      <c r="AF195" s="286"/>
      <c r="AG195" s="286"/>
      <c r="AH195" s="286"/>
      <c r="AI195" s="286"/>
      <c r="AJ195" s="286"/>
      <c r="AK195" s="286"/>
      <c r="AL195" s="286"/>
      <c r="AM195" s="286"/>
      <c r="AN195" s="286"/>
      <c r="AO195" s="286"/>
      <c r="AP195" s="286"/>
      <c r="AQ195" s="286"/>
      <c r="AR195" s="286"/>
      <c r="AS195" s="286"/>
      <c r="AT195" s="286"/>
      <c r="AU195" s="286"/>
      <c r="AV195" s="286"/>
      <c r="AW195" s="286"/>
      <c r="AX195" s="286"/>
      <c r="AY195" s="286"/>
      <c r="AZ195" s="286"/>
      <c r="BA195" s="286"/>
      <c r="BB195" s="286"/>
      <c r="BC195" s="286"/>
      <c r="BD195" s="286"/>
      <c r="BE195" s="286"/>
      <c r="BF195" s="286"/>
      <c r="BG195" s="286"/>
      <c r="BH195" s="286"/>
      <c r="BI195" s="286"/>
      <c r="BJ195" s="286"/>
      <c r="BK195" s="286"/>
      <c r="BL195" s="286"/>
      <c r="BM195" s="286"/>
      <c r="BN195" s="286"/>
      <c r="BO195" s="286"/>
      <c r="BP195" s="286"/>
      <c r="BQ195" s="286"/>
    </row>
    <row r="196" spans="19:69" x14ac:dyDescent="0.3">
      <c r="S196" s="286"/>
      <c r="T196" s="286"/>
      <c r="U196" s="286"/>
      <c r="V196" s="286"/>
      <c r="W196" s="286"/>
      <c r="X196" s="286"/>
      <c r="Y196" s="286"/>
      <c r="Z196" s="286"/>
      <c r="AA196" s="286"/>
      <c r="AB196" s="286"/>
      <c r="AC196" s="286"/>
      <c r="AD196" s="286"/>
      <c r="AE196" s="286"/>
      <c r="AF196" s="286"/>
      <c r="AG196" s="286"/>
      <c r="AH196" s="286"/>
      <c r="AI196" s="286"/>
      <c r="AJ196" s="286"/>
      <c r="AK196" s="286"/>
      <c r="AL196" s="286"/>
      <c r="AM196" s="286"/>
      <c r="AN196" s="286"/>
      <c r="AO196" s="286"/>
      <c r="AP196" s="286"/>
      <c r="AQ196" s="286"/>
      <c r="AR196" s="286"/>
      <c r="AS196" s="286"/>
      <c r="AT196" s="286"/>
      <c r="AU196" s="286"/>
      <c r="AV196" s="286"/>
      <c r="AW196" s="286"/>
      <c r="AX196" s="286"/>
      <c r="AY196" s="286"/>
      <c r="AZ196" s="286"/>
      <c r="BA196" s="286"/>
      <c r="BB196" s="286"/>
      <c r="BC196" s="286"/>
      <c r="BD196" s="286"/>
      <c r="BE196" s="286"/>
      <c r="BF196" s="286"/>
      <c r="BG196" s="286"/>
      <c r="BH196" s="286"/>
      <c r="BI196" s="286"/>
      <c r="BJ196" s="286"/>
      <c r="BK196" s="286"/>
      <c r="BL196" s="286"/>
      <c r="BM196" s="286"/>
      <c r="BN196" s="286"/>
      <c r="BO196" s="286"/>
      <c r="BP196" s="286"/>
      <c r="BQ196" s="286"/>
    </row>
    <row r="197" spans="19:69" x14ac:dyDescent="0.3">
      <c r="S197" s="286"/>
      <c r="T197" s="286"/>
      <c r="U197" s="286"/>
      <c r="V197" s="286"/>
      <c r="W197" s="286"/>
      <c r="X197" s="286"/>
      <c r="Y197" s="286"/>
      <c r="Z197" s="286"/>
      <c r="AA197" s="286"/>
      <c r="AB197" s="286"/>
      <c r="AC197" s="286"/>
      <c r="AD197" s="286"/>
      <c r="AE197" s="286"/>
      <c r="AF197" s="286"/>
      <c r="AG197" s="286"/>
      <c r="AH197" s="286"/>
      <c r="AI197" s="286"/>
      <c r="AJ197" s="286"/>
      <c r="AK197" s="286"/>
      <c r="AL197" s="286"/>
      <c r="AM197" s="286"/>
      <c r="AN197" s="286"/>
      <c r="AO197" s="286"/>
      <c r="AP197" s="286"/>
      <c r="AQ197" s="286"/>
      <c r="AR197" s="286"/>
      <c r="AS197" s="286"/>
      <c r="AT197" s="286"/>
      <c r="AU197" s="286"/>
      <c r="AV197" s="286"/>
      <c r="AW197" s="286"/>
      <c r="AX197" s="286"/>
      <c r="AY197" s="286"/>
      <c r="AZ197" s="286"/>
      <c r="BA197" s="286"/>
      <c r="BB197" s="286"/>
      <c r="BC197" s="286"/>
      <c r="BD197" s="286"/>
      <c r="BE197" s="286"/>
      <c r="BF197" s="286"/>
      <c r="BG197" s="286"/>
      <c r="BH197" s="286"/>
      <c r="BI197" s="286"/>
      <c r="BJ197" s="286"/>
      <c r="BK197" s="286"/>
      <c r="BL197" s="286"/>
      <c r="BM197" s="286"/>
      <c r="BN197" s="286"/>
      <c r="BO197" s="286"/>
      <c r="BP197" s="286"/>
      <c r="BQ197" s="286"/>
    </row>
    <row r="198" spans="19:69" x14ac:dyDescent="0.3">
      <c r="S198" s="286"/>
      <c r="T198" s="286"/>
      <c r="U198" s="286"/>
      <c r="V198" s="286"/>
      <c r="W198" s="286"/>
      <c r="X198" s="286"/>
      <c r="Y198" s="286"/>
      <c r="Z198" s="286"/>
      <c r="AA198" s="286"/>
      <c r="AB198" s="286"/>
      <c r="AC198" s="286"/>
      <c r="AD198" s="286"/>
      <c r="AE198" s="286"/>
      <c r="AF198" s="286"/>
      <c r="AG198" s="286"/>
      <c r="AH198" s="286"/>
      <c r="AI198" s="286"/>
      <c r="AJ198" s="286"/>
      <c r="AK198" s="286"/>
      <c r="AL198" s="286"/>
      <c r="AM198" s="286"/>
      <c r="AN198" s="286"/>
      <c r="AO198" s="286"/>
      <c r="AP198" s="286"/>
      <c r="AQ198" s="286"/>
      <c r="AR198" s="286"/>
      <c r="AS198" s="286"/>
      <c r="AT198" s="286"/>
      <c r="AU198" s="286"/>
      <c r="AV198" s="286"/>
      <c r="AW198" s="286"/>
      <c r="AX198" s="286"/>
      <c r="AY198" s="286"/>
      <c r="AZ198" s="286"/>
      <c r="BA198" s="286"/>
      <c r="BB198" s="286"/>
      <c r="BC198" s="286"/>
      <c r="BD198" s="286"/>
      <c r="BE198" s="286"/>
      <c r="BF198" s="286"/>
      <c r="BG198" s="286"/>
      <c r="BH198" s="286"/>
      <c r="BI198" s="286"/>
      <c r="BJ198" s="286"/>
      <c r="BK198" s="286"/>
      <c r="BL198" s="286"/>
      <c r="BM198" s="286"/>
      <c r="BN198" s="286"/>
      <c r="BO198" s="286"/>
      <c r="BP198" s="286"/>
      <c r="BQ198" s="286"/>
    </row>
    <row r="199" spans="19:69" x14ac:dyDescent="0.3">
      <c r="S199" s="286"/>
      <c r="T199" s="286"/>
      <c r="U199" s="286"/>
      <c r="V199" s="286"/>
      <c r="W199" s="286"/>
      <c r="X199" s="286"/>
      <c r="Y199" s="286"/>
      <c r="Z199" s="286"/>
      <c r="AA199" s="286"/>
      <c r="AB199" s="286"/>
      <c r="AC199" s="286"/>
      <c r="AD199" s="286"/>
      <c r="AE199" s="286"/>
      <c r="AF199" s="286"/>
      <c r="AG199" s="286"/>
      <c r="AH199" s="286"/>
      <c r="AI199" s="286"/>
      <c r="AJ199" s="286"/>
      <c r="AK199" s="286"/>
      <c r="AL199" s="286"/>
      <c r="AM199" s="286"/>
      <c r="AN199" s="286"/>
      <c r="AO199" s="286"/>
      <c r="AP199" s="286"/>
      <c r="AQ199" s="286"/>
      <c r="AR199" s="286"/>
      <c r="AS199" s="286"/>
      <c r="AT199" s="286"/>
      <c r="AU199" s="286"/>
      <c r="AV199" s="286"/>
      <c r="AW199" s="286"/>
      <c r="AX199" s="286"/>
      <c r="AY199" s="286"/>
      <c r="AZ199" s="286"/>
      <c r="BA199" s="286"/>
      <c r="BB199" s="286"/>
      <c r="BC199" s="286"/>
      <c r="BD199" s="286"/>
      <c r="BE199" s="286"/>
      <c r="BF199" s="286"/>
      <c r="BG199" s="286"/>
      <c r="BH199" s="286"/>
      <c r="BI199" s="286"/>
      <c r="BJ199" s="286"/>
      <c r="BK199" s="286"/>
      <c r="BL199" s="286"/>
      <c r="BM199" s="286"/>
      <c r="BN199" s="286"/>
      <c r="BO199" s="286"/>
      <c r="BP199" s="286"/>
      <c r="BQ199" s="286"/>
    </row>
    <row r="200" spans="19:69" x14ac:dyDescent="0.3">
      <c r="S200" s="286"/>
      <c r="T200" s="286"/>
      <c r="U200" s="286"/>
      <c r="V200" s="286"/>
      <c r="W200" s="286"/>
      <c r="X200" s="286"/>
      <c r="Y200" s="286"/>
      <c r="Z200" s="286"/>
      <c r="AA200" s="286"/>
      <c r="AB200" s="286"/>
      <c r="AC200" s="286"/>
      <c r="AD200" s="286"/>
      <c r="AE200" s="286"/>
      <c r="AF200" s="286"/>
      <c r="AG200" s="286"/>
      <c r="AH200" s="286"/>
      <c r="AI200" s="286"/>
      <c r="AJ200" s="286"/>
      <c r="AK200" s="286"/>
      <c r="AL200" s="286"/>
      <c r="AM200" s="286"/>
      <c r="AN200" s="286"/>
      <c r="AO200" s="286"/>
      <c r="AP200" s="286"/>
      <c r="AQ200" s="286"/>
      <c r="AR200" s="286"/>
      <c r="AS200" s="286"/>
      <c r="AT200" s="286"/>
      <c r="AU200" s="286"/>
      <c r="AV200" s="286"/>
      <c r="AW200" s="286"/>
      <c r="AX200" s="286"/>
      <c r="AY200" s="286"/>
      <c r="AZ200" s="286"/>
      <c r="BA200" s="286"/>
      <c r="BB200" s="286"/>
      <c r="BC200" s="286"/>
      <c r="BD200" s="286"/>
      <c r="BE200" s="286"/>
      <c r="BF200" s="286"/>
      <c r="BG200" s="286"/>
      <c r="BH200" s="286"/>
      <c r="BI200" s="286"/>
      <c r="BJ200" s="286"/>
      <c r="BK200" s="286"/>
      <c r="BL200" s="286"/>
      <c r="BM200" s="286"/>
      <c r="BN200" s="286"/>
      <c r="BO200" s="286"/>
      <c r="BP200" s="286"/>
      <c r="BQ200" s="286"/>
    </row>
    <row r="201" spans="19:69" x14ac:dyDescent="0.3">
      <c r="S201" s="286"/>
      <c r="T201" s="286"/>
      <c r="U201" s="286"/>
      <c r="V201" s="286"/>
      <c r="W201" s="286"/>
      <c r="X201" s="286"/>
      <c r="Y201" s="286"/>
      <c r="Z201" s="286"/>
      <c r="AA201" s="286"/>
      <c r="AB201" s="286"/>
      <c r="AC201" s="286"/>
      <c r="AD201" s="286"/>
      <c r="AE201" s="286"/>
      <c r="AF201" s="286"/>
      <c r="AG201" s="286"/>
      <c r="AH201" s="286"/>
      <c r="AI201" s="286"/>
      <c r="AJ201" s="286"/>
      <c r="AK201" s="286"/>
      <c r="AL201" s="286"/>
      <c r="AM201" s="286"/>
      <c r="AN201" s="286"/>
      <c r="AO201" s="286"/>
      <c r="AP201" s="286"/>
      <c r="AQ201" s="286"/>
      <c r="AR201" s="286"/>
      <c r="AS201" s="286"/>
      <c r="AT201" s="286"/>
      <c r="AU201" s="286"/>
      <c r="AV201" s="286"/>
      <c r="AW201" s="286"/>
      <c r="AX201" s="286"/>
      <c r="AY201" s="286"/>
      <c r="AZ201" s="286"/>
      <c r="BA201" s="286"/>
      <c r="BB201" s="286"/>
      <c r="BC201" s="286"/>
      <c r="BD201" s="286"/>
      <c r="BE201" s="286"/>
      <c r="BF201" s="286"/>
      <c r="BG201" s="286"/>
      <c r="BH201" s="286"/>
      <c r="BI201" s="286"/>
      <c r="BJ201" s="286"/>
      <c r="BK201" s="286"/>
      <c r="BL201" s="286"/>
      <c r="BM201" s="286"/>
      <c r="BN201" s="286"/>
      <c r="BO201" s="286"/>
      <c r="BP201" s="286"/>
      <c r="BQ201" s="286"/>
    </row>
    <row r="202" spans="19:69" x14ac:dyDescent="0.3">
      <c r="S202" s="286"/>
      <c r="T202" s="286"/>
      <c r="U202" s="286"/>
      <c r="V202" s="286"/>
      <c r="W202" s="286"/>
      <c r="X202" s="286"/>
      <c r="Y202" s="286"/>
      <c r="Z202" s="286"/>
      <c r="AA202" s="286"/>
      <c r="AB202" s="286"/>
      <c r="AC202" s="286"/>
      <c r="AD202" s="286"/>
      <c r="AE202" s="286"/>
      <c r="AF202" s="286"/>
      <c r="AG202" s="286"/>
      <c r="AH202" s="286"/>
      <c r="AI202" s="286"/>
      <c r="AJ202" s="286"/>
      <c r="AK202" s="286"/>
      <c r="AL202" s="286"/>
      <c r="AM202" s="286"/>
      <c r="AN202" s="286"/>
      <c r="AO202" s="286"/>
      <c r="AP202" s="286"/>
      <c r="AQ202" s="286"/>
      <c r="AR202" s="286"/>
      <c r="AS202" s="286"/>
      <c r="AT202" s="286"/>
      <c r="AU202" s="286"/>
      <c r="AV202" s="286"/>
      <c r="AW202" s="286"/>
      <c r="AX202" s="286"/>
      <c r="AY202" s="286"/>
      <c r="AZ202" s="286"/>
      <c r="BA202" s="286"/>
      <c r="BB202" s="286"/>
      <c r="BC202" s="286"/>
      <c r="BD202" s="286"/>
      <c r="BE202" s="286"/>
      <c r="BF202" s="286"/>
      <c r="BG202" s="286"/>
      <c r="BH202" s="286"/>
      <c r="BI202" s="286"/>
      <c r="BJ202" s="286"/>
      <c r="BK202" s="286"/>
      <c r="BL202" s="286"/>
      <c r="BM202" s="286"/>
      <c r="BN202" s="286"/>
      <c r="BO202" s="286"/>
      <c r="BP202" s="286"/>
      <c r="BQ202" s="286"/>
    </row>
    <row r="203" spans="19:69" x14ac:dyDescent="0.3">
      <c r="S203" s="286"/>
      <c r="T203" s="286"/>
      <c r="U203" s="286"/>
      <c r="V203" s="286"/>
      <c r="W203" s="286"/>
      <c r="X203" s="286"/>
      <c r="Y203" s="286"/>
      <c r="Z203" s="286"/>
      <c r="AA203" s="286"/>
      <c r="AB203" s="286"/>
      <c r="AC203" s="286"/>
      <c r="AD203" s="286"/>
      <c r="AE203" s="286"/>
      <c r="AF203" s="286"/>
      <c r="AG203" s="286"/>
      <c r="AH203" s="286"/>
      <c r="AI203" s="286"/>
      <c r="AJ203" s="286"/>
      <c r="AK203" s="286"/>
      <c r="AL203" s="286"/>
      <c r="AM203" s="286"/>
      <c r="AN203" s="286"/>
      <c r="AO203" s="286"/>
      <c r="AP203" s="286"/>
      <c r="AQ203" s="286"/>
      <c r="AR203" s="286"/>
      <c r="AS203" s="286"/>
      <c r="AT203" s="286"/>
      <c r="AU203" s="286"/>
      <c r="AV203" s="286"/>
      <c r="AW203" s="286"/>
      <c r="AX203" s="286"/>
      <c r="AY203" s="286"/>
      <c r="AZ203" s="286"/>
      <c r="BA203" s="286"/>
      <c r="BB203" s="286"/>
      <c r="BC203" s="286"/>
      <c r="BD203" s="286"/>
      <c r="BE203" s="286"/>
      <c r="BF203" s="286"/>
      <c r="BG203" s="286"/>
      <c r="BH203" s="286"/>
      <c r="BI203" s="286"/>
      <c r="BJ203" s="286"/>
      <c r="BK203" s="286"/>
      <c r="BL203" s="286"/>
      <c r="BM203" s="286"/>
      <c r="BN203" s="286"/>
      <c r="BO203" s="286"/>
      <c r="BP203" s="286"/>
      <c r="BQ203" s="286"/>
    </row>
    <row r="204" spans="19:69" x14ac:dyDescent="0.3">
      <c r="S204" s="286"/>
      <c r="T204" s="286"/>
      <c r="U204" s="286"/>
      <c r="V204" s="286"/>
      <c r="W204" s="286"/>
      <c r="X204" s="286"/>
      <c r="Y204" s="286"/>
      <c r="Z204" s="286"/>
      <c r="AA204" s="286"/>
      <c r="AB204" s="286"/>
      <c r="AC204" s="286"/>
      <c r="AD204" s="286"/>
      <c r="AE204" s="286"/>
      <c r="AF204" s="286"/>
      <c r="AG204" s="286"/>
      <c r="AH204" s="286"/>
      <c r="AI204" s="286"/>
      <c r="AJ204" s="286"/>
      <c r="AK204" s="286"/>
      <c r="AL204" s="286"/>
      <c r="AM204" s="286"/>
      <c r="AN204" s="286"/>
      <c r="AO204" s="286"/>
      <c r="AP204" s="286"/>
      <c r="AQ204" s="286"/>
      <c r="AR204" s="286"/>
      <c r="AS204" s="286"/>
      <c r="AT204" s="286"/>
      <c r="AU204" s="286"/>
      <c r="AV204" s="286"/>
      <c r="AW204" s="286"/>
      <c r="AX204" s="286"/>
      <c r="AY204" s="286"/>
      <c r="AZ204" s="286"/>
      <c r="BA204" s="286"/>
      <c r="BB204" s="286"/>
      <c r="BC204" s="286"/>
      <c r="BD204" s="286"/>
      <c r="BE204" s="286"/>
      <c r="BF204" s="286"/>
      <c r="BG204" s="286"/>
      <c r="BH204" s="286"/>
      <c r="BI204" s="286"/>
      <c r="BJ204" s="286"/>
      <c r="BK204" s="286"/>
      <c r="BL204" s="286"/>
      <c r="BM204" s="286"/>
      <c r="BN204" s="286"/>
      <c r="BO204" s="286"/>
      <c r="BP204" s="286"/>
      <c r="BQ204" s="286"/>
    </row>
    <row r="205" spans="19:69" x14ac:dyDescent="0.3">
      <c r="S205" s="286"/>
      <c r="T205" s="286"/>
      <c r="U205" s="286"/>
      <c r="V205" s="286"/>
      <c r="W205" s="286"/>
      <c r="X205" s="286"/>
      <c r="Y205" s="286"/>
      <c r="Z205" s="286"/>
      <c r="AA205" s="286"/>
      <c r="AB205" s="286"/>
      <c r="AC205" s="286"/>
      <c r="AD205" s="286"/>
      <c r="AE205" s="286"/>
      <c r="AF205" s="286"/>
      <c r="AG205" s="286"/>
      <c r="AH205" s="286"/>
      <c r="AI205" s="286"/>
      <c r="AJ205" s="286"/>
      <c r="AK205" s="286"/>
      <c r="AL205" s="286"/>
      <c r="AM205" s="286"/>
      <c r="AN205" s="286"/>
      <c r="AO205" s="286"/>
      <c r="AP205" s="286"/>
      <c r="AQ205" s="286"/>
      <c r="AR205" s="286"/>
      <c r="AS205" s="286"/>
      <c r="AT205" s="286"/>
      <c r="AU205" s="286"/>
      <c r="AV205" s="286"/>
      <c r="AW205" s="286"/>
      <c r="AX205" s="286"/>
      <c r="AY205" s="286"/>
      <c r="AZ205" s="286"/>
      <c r="BA205" s="286"/>
      <c r="BB205" s="286"/>
      <c r="BC205" s="286"/>
      <c r="BD205" s="286"/>
      <c r="BE205" s="286"/>
      <c r="BF205" s="286"/>
      <c r="BG205" s="286"/>
      <c r="BH205" s="286"/>
      <c r="BI205" s="286"/>
      <c r="BJ205" s="286"/>
      <c r="BK205" s="286"/>
      <c r="BL205" s="286"/>
      <c r="BM205" s="286"/>
      <c r="BN205" s="286"/>
      <c r="BO205" s="286"/>
      <c r="BP205" s="286"/>
      <c r="BQ205" s="286"/>
    </row>
    <row r="206" spans="19:69" x14ac:dyDescent="0.3">
      <c r="S206" s="286"/>
      <c r="T206" s="286"/>
      <c r="U206" s="286"/>
      <c r="V206" s="286"/>
      <c r="W206" s="286"/>
      <c r="X206" s="286"/>
      <c r="Y206" s="286"/>
      <c r="Z206" s="286"/>
      <c r="AA206" s="286"/>
      <c r="AB206" s="286"/>
      <c r="AC206" s="286"/>
      <c r="AD206" s="286"/>
      <c r="AE206" s="286"/>
      <c r="AF206" s="286"/>
      <c r="AG206" s="286"/>
      <c r="AH206" s="286"/>
      <c r="AI206" s="286"/>
      <c r="AJ206" s="286"/>
      <c r="AK206" s="286"/>
      <c r="AL206" s="286"/>
      <c r="AM206" s="286"/>
      <c r="AN206" s="286"/>
      <c r="AO206" s="286"/>
      <c r="AP206" s="286"/>
      <c r="AQ206" s="286"/>
      <c r="AR206" s="286"/>
      <c r="AS206" s="286"/>
      <c r="AT206" s="286"/>
      <c r="AU206" s="286"/>
      <c r="AV206" s="286"/>
      <c r="AW206" s="286"/>
      <c r="AX206" s="286"/>
      <c r="AY206" s="286"/>
      <c r="AZ206" s="286"/>
      <c r="BA206" s="286"/>
      <c r="BB206" s="286"/>
      <c r="BC206" s="286"/>
      <c r="BD206" s="286"/>
      <c r="BE206" s="286"/>
      <c r="BF206" s="286"/>
      <c r="BG206" s="286"/>
      <c r="BH206" s="286"/>
      <c r="BI206" s="286"/>
      <c r="BJ206" s="286"/>
      <c r="BK206" s="286"/>
      <c r="BL206" s="286"/>
      <c r="BM206" s="286"/>
      <c r="BN206" s="286"/>
      <c r="BO206" s="286"/>
      <c r="BP206" s="286"/>
      <c r="BQ206" s="286"/>
    </row>
    <row r="207" spans="19:69" x14ac:dyDescent="0.3">
      <c r="S207" s="286"/>
      <c r="T207" s="286"/>
      <c r="U207" s="286"/>
      <c r="V207" s="286"/>
      <c r="W207" s="286"/>
      <c r="X207" s="286"/>
      <c r="Y207" s="286"/>
      <c r="Z207" s="286"/>
      <c r="AA207" s="286"/>
      <c r="AB207" s="286"/>
      <c r="AC207" s="286"/>
      <c r="AD207" s="286"/>
      <c r="AE207" s="286"/>
      <c r="AF207" s="286"/>
      <c r="AG207" s="286"/>
      <c r="AH207" s="286"/>
      <c r="AI207" s="286"/>
      <c r="AJ207" s="286"/>
      <c r="AK207" s="286"/>
      <c r="AL207" s="286"/>
      <c r="AM207" s="286"/>
      <c r="AN207" s="286"/>
      <c r="AO207" s="286"/>
      <c r="AP207" s="286"/>
      <c r="AQ207" s="286"/>
      <c r="AR207" s="286"/>
      <c r="AS207" s="286"/>
      <c r="AT207" s="286"/>
      <c r="AU207" s="286"/>
      <c r="AV207" s="286"/>
      <c r="AW207" s="286"/>
      <c r="AX207" s="286"/>
      <c r="AY207" s="286"/>
      <c r="AZ207" s="286"/>
      <c r="BA207" s="286"/>
      <c r="BB207" s="286"/>
      <c r="BC207" s="286"/>
      <c r="BD207" s="286"/>
      <c r="BE207" s="286"/>
      <c r="BF207" s="286"/>
      <c r="BG207" s="286"/>
      <c r="BH207" s="286"/>
      <c r="BI207" s="286"/>
      <c r="BJ207" s="286"/>
      <c r="BK207" s="286"/>
      <c r="BL207" s="286"/>
      <c r="BM207" s="286"/>
      <c r="BN207" s="286"/>
      <c r="BO207" s="286"/>
      <c r="BP207" s="286"/>
      <c r="BQ207" s="286"/>
    </row>
    <row r="208" spans="19:69" x14ac:dyDescent="0.3">
      <c r="S208" s="286"/>
      <c r="T208" s="286"/>
      <c r="U208" s="286"/>
      <c r="V208" s="286"/>
      <c r="W208" s="286"/>
      <c r="X208" s="286"/>
      <c r="Y208" s="286"/>
      <c r="Z208" s="286"/>
      <c r="AA208" s="286"/>
      <c r="AB208" s="286"/>
      <c r="AC208" s="286"/>
      <c r="AD208" s="286"/>
      <c r="AE208" s="286"/>
      <c r="AF208" s="286"/>
      <c r="AG208" s="286"/>
      <c r="AH208" s="286"/>
      <c r="AI208" s="286"/>
      <c r="AJ208" s="286"/>
      <c r="AK208" s="286"/>
      <c r="AL208" s="286"/>
      <c r="AM208" s="286"/>
      <c r="AN208" s="286"/>
      <c r="AO208" s="286"/>
      <c r="AP208" s="286"/>
      <c r="AQ208" s="286"/>
      <c r="AR208" s="286"/>
      <c r="AS208" s="286"/>
      <c r="AT208" s="286"/>
      <c r="AU208" s="286"/>
      <c r="AV208" s="286"/>
      <c r="AW208" s="286"/>
      <c r="AX208" s="286"/>
      <c r="AY208" s="286"/>
      <c r="AZ208" s="286"/>
      <c r="BA208" s="286"/>
      <c r="BB208" s="286"/>
      <c r="BC208" s="286"/>
      <c r="BD208" s="286"/>
      <c r="BE208" s="286"/>
      <c r="BF208" s="286"/>
      <c r="BG208" s="286"/>
      <c r="BH208" s="286"/>
      <c r="BI208" s="286"/>
      <c r="BJ208" s="286"/>
      <c r="BK208" s="286"/>
      <c r="BL208" s="286"/>
      <c r="BM208" s="286"/>
      <c r="BN208" s="286"/>
      <c r="BO208" s="286"/>
      <c r="BP208" s="286"/>
      <c r="BQ208" s="286"/>
    </row>
    <row r="209" spans="19:69" x14ac:dyDescent="0.3">
      <c r="S209" s="286"/>
      <c r="T209" s="286"/>
      <c r="U209" s="286"/>
      <c r="V209" s="286"/>
      <c r="W209" s="286"/>
      <c r="X209" s="286"/>
      <c r="Y209" s="286"/>
      <c r="Z209" s="286"/>
      <c r="AA209" s="286"/>
      <c r="AB209" s="286"/>
      <c r="AC209" s="286"/>
      <c r="AD209" s="286"/>
      <c r="AE209" s="286"/>
      <c r="AF209" s="286"/>
      <c r="AG209" s="286"/>
      <c r="AH209" s="286"/>
      <c r="AI209" s="286"/>
      <c r="AJ209" s="286"/>
      <c r="AK209" s="286"/>
      <c r="AL209" s="286"/>
      <c r="AM209" s="286"/>
      <c r="AN209" s="286"/>
      <c r="AO209" s="286"/>
      <c r="AP209" s="286"/>
      <c r="AQ209" s="286"/>
      <c r="AR209" s="286"/>
      <c r="AS209" s="286"/>
      <c r="AT209" s="286"/>
      <c r="AU209" s="286"/>
      <c r="AV209" s="286"/>
      <c r="AW209" s="286"/>
      <c r="AX209" s="286"/>
      <c r="AY209" s="286"/>
      <c r="AZ209" s="286"/>
      <c r="BA209" s="286"/>
      <c r="BB209" s="286"/>
      <c r="BC209" s="286"/>
      <c r="BD209" s="286"/>
      <c r="BE209" s="286"/>
      <c r="BF209" s="286"/>
      <c r="BG209" s="286"/>
      <c r="BH209" s="286"/>
      <c r="BI209" s="286"/>
      <c r="BJ209" s="286"/>
      <c r="BK209" s="286"/>
      <c r="BL209" s="286"/>
      <c r="BM209" s="286"/>
      <c r="BN209" s="286"/>
      <c r="BO209" s="286"/>
      <c r="BP209" s="286"/>
      <c r="BQ209" s="286"/>
    </row>
    <row r="210" spans="19:69" x14ac:dyDescent="0.3">
      <c r="S210" s="286"/>
      <c r="T210" s="286"/>
      <c r="U210" s="286"/>
      <c r="V210" s="286"/>
      <c r="W210" s="286"/>
      <c r="X210" s="286"/>
      <c r="Y210" s="286"/>
      <c r="Z210" s="286"/>
      <c r="AA210" s="286"/>
      <c r="AB210" s="286"/>
      <c r="AC210" s="286"/>
      <c r="AD210" s="286"/>
      <c r="AE210" s="286"/>
      <c r="AF210" s="286"/>
      <c r="AG210" s="286"/>
      <c r="AH210" s="286"/>
      <c r="AI210" s="286"/>
      <c r="AJ210" s="286"/>
      <c r="AK210" s="286"/>
      <c r="AL210" s="286"/>
      <c r="AM210" s="286"/>
      <c r="AN210" s="286"/>
      <c r="AO210" s="286"/>
      <c r="AP210" s="286"/>
      <c r="AQ210" s="286"/>
      <c r="AR210" s="286"/>
      <c r="AS210" s="286"/>
      <c r="AT210" s="286"/>
      <c r="AU210" s="286"/>
      <c r="AV210" s="286"/>
      <c r="AW210" s="286"/>
      <c r="AX210" s="286"/>
      <c r="AY210" s="286"/>
      <c r="AZ210" s="286"/>
      <c r="BA210" s="286"/>
      <c r="BB210" s="286"/>
      <c r="BC210" s="286"/>
      <c r="BD210" s="286"/>
      <c r="BE210" s="286"/>
      <c r="BF210" s="286"/>
      <c r="BG210" s="286"/>
      <c r="BH210" s="286"/>
      <c r="BI210" s="286"/>
      <c r="BJ210" s="286"/>
      <c r="BK210" s="286"/>
      <c r="BL210" s="286"/>
      <c r="BM210" s="286"/>
      <c r="BN210" s="286"/>
      <c r="BO210" s="286"/>
      <c r="BP210" s="286"/>
      <c r="BQ210" s="286"/>
    </row>
    <row r="211" spans="19:69" x14ac:dyDescent="0.3">
      <c r="S211" s="286"/>
      <c r="T211" s="286"/>
      <c r="U211" s="286"/>
      <c r="V211" s="286"/>
      <c r="W211" s="286"/>
      <c r="X211" s="286"/>
      <c r="Y211" s="286"/>
      <c r="Z211" s="286"/>
      <c r="AA211" s="286"/>
      <c r="AB211" s="286"/>
      <c r="AC211" s="286"/>
      <c r="AD211" s="286"/>
      <c r="AE211" s="286"/>
      <c r="AF211" s="286"/>
      <c r="AG211" s="286"/>
      <c r="AH211" s="286"/>
      <c r="AI211" s="286"/>
      <c r="AJ211" s="286"/>
      <c r="AK211" s="286"/>
      <c r="AL211" s="286"/>
      <c r="AM211" s="286"/>
      <c r="AN211" s="286"/>
      <c r="AO211" s="286"/>
      <c r="AP211" s="286"/>
      <c r="AQ211" s="286"/>
      <c r="AR211" s="286"/>
      <c r="AS211" s="286"/>
      <c r="AT211" s="286"/>
      <c r="AU211" s="286"/>
      <c r="AV211" s="286"/>
      <c r="AW211" s="286"/>
      <c r="AX211" s="286"/>
      <c r="AY211" s="286"/>
      <c r="AZ211" s="286"/>
      <c r="BA211" s="286"/>
      <c r="BB211" s="286"/>
      <c r="BC211" s="286"/>
      <c r="BD211" s="286"/>
      <c r="BE211" s="286"/>
      <c r="BF211" s="286"/>
      <c r="BG211" s="286"/>
      <c r="BH211" s="286"/>
      <c r="BI211" s="286"/>
      <c r="BJ211" s="286"/>
      <c r="BK211" s="286"/>
      <c r="BL211" s="286"/>
      <c r="BM211" s="286"/>
      <c r="BN211" s="286"/>
      <c r="BO211" s="286"/>
      <c r="BP211" s="286"/>
      <c r="BQ211" s="286"/>
    </row>
    <row r="212" spans="19:69" x14ac:dyDescent="0.3">
      <c r="S212" s="286"/>
      <c r="T212" s="286"/>
      <c r="U212" s="286"/>
      <c r="V212" s="286"/>
      <c r="W212" s="286"/>
      <c r="X212" s="286"/>
      <c r="Y212" s="286"/>
      <c r="Z212" s="286"/>
      <c r="AA212" s="286"/>
      <c r="AB212" s="286"/>
      <c r="AC212" s="286"/>
      <c r="AD212" s="286"/>
      <c r="AE212" s="286"/>
      <c r="AF212" s="286"/>
      <c r="AG212" s="286"/>
      <c r="AH212" s="286"/>
      <c r="AI212" s="286"/>
      <c r="AJ212" s="286"/>
      <c r="AK212" s="286"/>
      <c r="AL212" s="286"/>
      <c r="AM212" s="286"/>
      <c r="AN212" s="286"/>
      <c r="AO212" s="286"/>
      <c r="AP212" s="286"/>
      <c r="AQ212" s="286"/>
      <c r="AR212" s="286"/>
      <c r="AS212" s="286"/>
      <c r="AT212" s="286"/>
      <c r="AU212" s="286"/>
      <c r="AV212" s="286"/>
      <c r="AW212" s="286"/>
      <c r="AX212" s="286"/>
      <c r="AY212" s="286"/>
      <c r="AZ212" s="286"/>
      <c r="BA212" s="286"/>
      <c r="BB212" s="286"/>
      <c r="BC212" s="286"/>
      <c r="BD212" s="286"/>
      <c r="BE212" s="286"/>
      <c r="BF212" s="286"/>
      <c r="BG212" s="286"/>
      <c r="BH212" s="286"/>
      <c r="BI212" s="286"/>
      <c r="BJ212" s="286"/>
      <c r="BK212" s="286"/>
      <c r="BL212" s="286"/>
      <c r="BM212" s="286"/>
      <c r="BN212" s="286"/>
      <c r="BO212" s="286"/>
      <c r="BP212" s="286"/>
      <c r="BQ212" s="286"/>
    </row>
    <row r="213" spans="19:69" x14ac:dyDescent="0.3">
      <c r="S213" s="286"/>
      <c r="T213" s="286"/>
      <c r="U213" s="286"/>
      <c r="V213" s="286"/>
      <c r="W213" s="286"/>
      <c r="X213" s="286"/>
      <c r="Y213" s="286"/>
      <c r="Z213" s="286"/>
      <c r="AA213" s="286"/>
      <c r="AB213" s="286"/>
      <c r="AC213" s="286"/>
      <c r="AD213" s="286"/>
      <c r="AE213" s="286"/>
      <c r="AF213" s="286"/>
      <c r="AG213" s="286"/>
      <c r="AH213" s="286"/>
      <c r="AI213" s="286"/>
      <c r="AJ213" s="286"/>
      <c r="AK213" s="286"/>
      <c r="AL213" s="286"/>
      <c r="AM213" s="286"/>
      <c r="AN213" s="286"/>
      <c r="AO213" s="286"/>
      <c r="AP213" s="286"/>
      <c r="AQ213" s="286"/>
      <c r="AR213" s="286"/>
      <c r="AS213" s="286"/>
      <c r="AT213" s="286"/>
      <c r="AU213" s="286"/>
      <c r="AV213" s="286"/>
      <c r="AW213" s="286"/>
      <c r="AX213" s="286"/>
      <c r="AY213" s="286"/>
      <c r="AZ213" s="286"/>
      <c r="BA213" s="286"/>
      <c r="BB213" s="286"/>
      <c r="BC213" s="286"/>
      <c r="BD213" s="286"/>
      <c r="BE213" s="286"/>
      <c r="BF213" s="286"/>
      <c r="BG213" s="286"/>
      <c r="BH213" s="286"/>
      <c r="BI213" s="286"/>
      <c r="BJ213" s="286"/>
      <c r="BK213" s="286"/>
      <c r="BL213" s="286"/>
      <c r="BM213" s="286"/>
      <c r="BN213" s="286"/>
      <c r="BO213" s="286"/>
      <c r="BP213" s="286"/>
      <c r="BQ213" s="286"/>
    </row>
    <row r="214" spans="19:69" x14ac:dyDescent="0.3">
      <c r="S214" s="286"/>
      <c r="T214" s="286"/>
      <c r="U214" s="286"/>
      <c r="V214" s="286"/>
      <c r="W214" s="286"/>
      <c r="X214" s="286"/>
      <c r="Y214" s="286"/>
      <c r="Z214" s="286"/>
      <c r="AA214" s="286"/>
      <c r="AB214" s="286"/>
      <c r="AC214" s="286"/>
      <c r="AD214" s="286"/>
      <c r="AE214" s="286"/>
      <c r="AF214" s="286"/>
      <c r="AG214" s="286"/>
      <c r="AH214" s="286"/>
      <c r="AI214" s="286"/>
      <c r="AJ214" s="286"/>
      <c r="AK214" s="286"/>
      <c r="AL214" s="286"/>
      <c r="AM214" s="286"/>
      <c r="AN214" s="286"/>
      <c r="AO214" s="286"/>
      <c r="AP214" s="286"/>
      <c r="AQ214" s="286"/>
      <c r="AR214" s="286"/>
      <c r="AS214" s="286"/>
      <c r="AT214" s="286"/>
      <c r="AU214" s="286"/>
      <c r="AV214" s="286"/>
      <c r="AW214" s="286"/>
      <c r="AX214" s="286"/>
      <c r="AY214" s="286"/>
      <c r="AZ214" s="286"/>
      <c r="BA214" s="286"/>
      <c r="BB214" s="286"/>
      <c r="BC214" s="286"/>
      <c r="BD214" s="286"/>
      <c r="BE214" s="286"/>
      <c r="BF214" s="286"/>
      <c r="BG214" s="286"/>
      <c r="BH214" s="286"/>
      <c r="BI214" s="286"/>
      <c r="BJ214" s="286"/>
      <c r="BK214" s="286"/>
      <c r="BL214" s="286"/>
      <c r="BM214" s="286"/>
      <c r="BN214" s="286"/>
      <c r="BO214" s="286"/>
      <c r="BP214" s="286"/>
      <c r="BQ214" s="286"/>
    </row>
    <row r="215" spans="19:69" x14ac:dyDescent="0.3">
      <c r="S215" s="286"/>
      <c r="T215" s="286"/>
      <c r="U215" s="286"/>
      <c r="V215" s="286"/>
      <c r="W215" s="286"/>
      <c r="X215" s="286"/>
      <c r="Y215" s="286"/>
      <c r="Z215" s="286"/>
      <c r="AA215" s="286"/>
      <c r="AB215" s="286"/>
      <c r="AC215" s="286"/>
      <c r="AD215" s="286"/>
      <c r="AE215" s="286"/>
      <c r="AF215" s="286"/>
      <c r="AG215" s="286"/>
      <c r="AH215" s="286"/>
      <c r="AI215" s="286"/>
      <c r="AJ215" s="286"/>
      <c r="AK215" s="286"/>
      <c r="AL215" s="286"/>
      <c r="AM215" s="286"/>
      <c r="AN215" s="286"/>
      <c r="AO215" s="286"/>
      <c r="AP215" s="286"/>
      <c r="AQ215" s="286"/>
      <c r="AR215" s="286"/>
      <c r="AS215" s="286"/>
      <c r="AT215" s="286"/>
      <c r="AU215" s="286"/>
      <c r="AV215" s="286"/>
      <c r="AW215" s="286"/>
      <c r="AX215" s="286"/>
      <c r="AY215" s="286"/>
      <c r="AZ215" s="286"/>
      <c r="BA215" s="286"/>
      <c r="BB215" s="286"/>
      <c r="BC215" s="286"/>
      <c r="BD215" s="286"/>
      <c r="BE215" s="286"/>
      <c r="BF215" s="286"/>
      <c r="BG215" s="286"/>
      <c r="BH215" s="286"/>
      <c r="BI215" s="286"/>
      <c r="BJ215" s="286"/>
      <c r="BK215" s="286"/>
      <c r="BL215" s="286"/>
      <c r="BM215" s="286"/>
      <c r="BN215" s="286"/>
      <c r="BO215" s="286"/>
      <c r="BP215" s="286"/>
      <c r="BQ215" s="286"/>
    </row>
    <row r="216" spans="19:69" x14ac:dyDescent="0.3">
      <c r="S216" s="286"/>
      <c r="T216" s="286"/>
      <c r="U216" s="286"/>
      <c r="V216" s="286"/>
      <c r="W216" s="286"/>
      <c r="X216" s="286"/>
      <c r="Y216" s="286"/>
      <c r="Z216" s="286"/>
      <c r="AA216" s="286"/>
      <c r="AB216" s="286"/>
      <c r="AC216" s="286"/>
      <c r="AD216" s="286"/>
      <c r="AE216" s="286"/>
      <c r="AF216" s="286"/>
      <c r="AG216" s="286"/>
      <c r="AH216" s="286"/>
      <c r="AI216" s="286"/>
      <c r="AJ216" s="286"/>
      <c r="AK216" s="286"/>
      <c r="AL216" s="286"/>
      <c r="AM216" s="286"/>
      <c r="AN216" s="286"/>
      <c r="AO216" s="286"/>
      <c r="AP216" s="286"/>
      <c r="AQ216" s="286"/>
      <c r="AR216" s="286"/>
      <c r="AS216" s="286"/>
      <c r="AT216" s="286"/>
      <c r="AU216" s="286"/>
      <c r="AV216" s="286"/>
      <c r="AW216" s="286"/>
      <c r="AX216" s="286"/>
      <c r="AY216" s="286"/>
      <c r="AZ216" s="286"/>
      <c r="BA216" s="286"/>
      <c r="BB216" s="286"/>
      <c r="BC216" s="286"/>
      <c r="BD216" s="286"/>
      <c r="BE216" s="286"/>
      <c r="BF216" s="286"/>
      <c r="BG216" s="286"/>
      <c r="BH216" s="286"/>
      <c r="BI216" s="286"/>
      <c r="BJ216" s="286"/>
      <c r="BK216" s="286"/>
      <c r="BL216" s="286"/>
      <c r="BM216" s="286"/>
      <c r="BN216" s="286"/>
      <c r="BO216" s="286"/>
      <c r="BP216" s="286"/>
      <c r="BQ216" s="286"/>
    </row>
    <row r="217" spans="19:69" x14ac:dyDescent="0.3">
      <c r="S217" s="286"/>
      <c r="T217" s="286"/>
      <c r="U217" s="286"/>
      <c r="V217" s="286"/>
      <c r="W217" s="286"/>
      <c r="X217" s="286"/>
      <c r="Y217" s="286"/>
      <c r="Z217" s="286"/>
      <c r="AA217" s="286"/>
      <c r="AB217" s="286"/>
      <c r="AC217" s="286"/>
      <c r="AD217" s="286"/>
      <c r="AE217" s="286"/>
      <c r="AF217" s="286"/>
      <c r="AG217" s="286"/>
      <c r="AH217" s="286"/>
      <c r="AI217" s="286"/>
      <c r="AJ217" s="286"/>
      <c r="AK217" s="286"/>
      <c r="AL217" s="286"/>
      <c r="AM217" s="286"/>
      <c r="AN217" s="286"/>
      <c r="AO217" s="286"/>
      <c r="AP217" s="286"/>
      <c r="AQ217" s="286"/>
      <c r="AR217" s="286"/>
      <c r="AS217" s="286"/>
      <c r="AT217" s="286"/>
      <c r="AU217" s="286"/>
      <c r="AV217" s="286"/>
      <c r="AW217" s="286"/>
      <c r="AX217" s="286"/>
      <c r="AY217" s="286"/>
      <c r="AZ217" s="286"/>
      <c r="BA217" s="286"/>
      <c r="BB217" s="286"/>
      <c r="BC217" s="286"/>
      <c r="BD217" s="286"/>
      <c r="BE217" s="286"/>
      <c r="BF217" s="286"/>
      <c r="BG217" s="286"/>
      <c r="BH217" s="286"/>
      <c r="BI217" s="286"/>
      <c r="BJ217" s="286"/>
      <c r="BK217" s="286"/>
      <c r="BL217" s="286"/>
      <c r="BM217" s="286"/>
      <c r="BN217" s="286"/>
      <c r="BO217" s="286"/>
      <c r="BP217" s="286"/>
      <c r="BQ217" s="286"/>
    </row>
    <row r="218" spans="19:69" x14ac:dyDescent="0.3">
      <c r="S218" s="286"/>
      <c r="T218" s="286"/>
      <c r="U218" s="286"/>
      <c r="V218" s="286"/>
      <c r="W218" s="286"/>
      <c r="X218" s="286"/>
      <c r="Y218" s="286"/>
      <c r="Z218" s="286"/>
      <c r="AA218" s="286"/>
      <c r="AB218" s="286"/>
      <c r="AC218" s="286"/>
      <c r="AD218" s="286"/>
      <c r="AE218" s="286"/>
      <c r="AF218" s="286"/>
      <c r="AG218" s="286"/>
      <c r="AH218" s="286"/>
      <c r="AI218" s="286"/>
      <c r="AJ218" s="286"/>
      <c r="AK218" s="286"/>
      <c r="AL218" s="286"/>
      <c r="AM218" s="286"/>
      <c r="AN218" s="286"/>
      <c r="AO218" s="286"/>
      <c r="AP218" s="286"/>
      <c r="AQ218" s="286"/>
      <c r="AR218" s="286"/>
      <c r="AS218" s="286"/>
      <c r="AT218" s="286"/>
      <c r="AU218" s="286"/>
      <c r="AV218" s="286"/>
      <c r="AW218" s="286"/>
      <c r="AX218" s="286"/>
      <c r="AY218" s="286"/>
      <c r="AZ218" s="286"/>
      <c r="BA218" s="286"/>
      <c r="BB218" s="286"/>
      <c r="BC218" s="286"/>
      <c r="BD218" s="286"/>
      <c r="BE218" s="286"/>
      <c r="BF218" s="286"/>
      <c r="BG218" s="286"/>
      <c r="BH218" s="286"/>
      <c r="BI218" s="286"/>
      <c r="BJ218" s="286"/>
      <c r="BK218" s="286"/>
      <c r="BL218" s="286"/>
      <c r="BM218" s="286"/>
      <c r="BN218" s="286"/>
      <c r="BO218" s="286"/>
      <c r="BP218" s="286"/>
      <c r="BQ218" s="286"/>
    </row>
    <row r="219" spans="19:69" x14ac:dyDescent="0.3">
      <c r="S219" s="286"/>
      <c r="T219" s="286"/>
      <c r="U219" s="286"/>
      <c r="V219" s="286"/>
      <c r="W219" s="286"/>
      <c r="X219" s="286"/>
      <c r="Y219" s="286"/>
      <c r="Z219" s="286"/>
      <c r="AA219" s="286"/>
      <c r="AB219" s="286"/>
      <c r="AC219" s="286"/>
      <c r="AD219" s="286"/>
      <c r="AE219" s="286"/>
      <c r="AF219" s="286"/>
      <c r="AG219" s="286"/>
      <c r="AH219" s="286"/>
      <c r="AI219" s="286"/>
      <c r="AJ219" s="286"/>
      <c r="AK219" s="286"/>
      <c r="AL219" s="286"/>
      <c r="AM219" s="286"/>
      <c r="AN219" s="286"/>
      <c r="AO219" s="286"/>
      <c r="AP219" s="286"/>
      <c r="AQ219" s="286"/>
      <c r="AR219" s="286"/>
      <c r="AS219" s="286"/>
      <c r="AT219" s="286"/>
      <c r="AU219" s="286"/>
      <c r="AV219" s="286"/>
      <c r="AW219" s="286"/>
      <c r="AX219" s="286"/>
      <c r="AY219" s="286"/>
      <c r="AZ219" s="286"/>
      <c r="BA219" s="286"/>
      <c r="BB219" s="286"/>
      <c r="BC219" s="286"/>
      <c r="BD219" s="286"/>
      <c r="BE219" s="286"/>
      <c r="BF219" s="286"/>
      <c r="BG219" s="286"/>
      <c r="BH219" s="286"/>
      <c r="BI219" s="286"/>
      <c r="BJ219" s="286"/>
      <c r="BK219" s="286"/>
      <c r="BL219" s="286"/>
      <c r="BM219" s="286"/>
      <c r="BN219" s="286"/>
      <c r="BO219" s="286"/>
      <c r="BP219" s="286"/>
      <c r="BQ219" s="286"/>
    </row>
    <row r="220" spans="19:69" x14ac:dyDescent="0.3">
      <c r="S220" s="286"/>
      <c r="T220" s="286"/>
      <c r="U220" s="286"/>
      <c r="V220" s="286"/>
      <c r="W220" s="286"/>
      <c r="X220" s="286"/>
      <c r="Y220" s="286"/>
      <c r="Z220" s="286"/>
      <c r="AA220" s="286"/>
      <c r="AB220" s="286"/>
      <c r="AC220" s="286"/>
      <c r="AD220" s="286"/>
      <c r="AE220" s="286"/>
      <c r="AF220" s="286"/>
      <c r="AG220" s="286"/>
      <c r="AH220" s="286"/>
      <c r="AI220" s="286"/>
      <c r="AJ220" s="286"/>
      <c r="AK220" s="286"/>
      <c r="AL220" s="286"/>
      <c r="AM220" s="286"/>
      <c r="AN220" s="286"/>
      <c r="AO220" s="286"/>
      <c r="AP220" s="286"/>
      <c r="AQ220" s="286"/>
      <c r="AR220" s="286"/>
      <c r="AS220" s="286"/>
      <c r="AT220" s="286"/>
      <c r="AU220" s="286"/>
      <c r="AV220" s="286"/>
      <c r="AW220" s="286"/>
      <c r="AX220" s="286"/>
      <c r="AY220" s="286"/>
      <c r="AZ220" s="286"/>
      <c r="BA220" s="286"/>
      <c r="BB220" s="286"/>
      <c r="BC220" s="286"/>
      <c r="BD220" s="286"/>
      <c r="BE220" s="286"/>
      <c r="BF220" s="286"/>
      <c r="BG220" s="286"/>
      <c r="BH220" s="286"/>
      <c r="BI220" s="286"/>
      <c r="BJ220" s="286"/>
      <c r="BK220" s="286"/>
      <c r="BL220" s="286"/>
      <c r="BM220" s="286"/>
      <c r="BN220" s="286"/>
      <c r="BO220" s="286"/>
      <c r="BP220" s="286"/>
      <c r="BQ220" s="286"/>
    </row>
    <row r="221" spans="19:69" x14ac:dyDescent="0.3">
      <c r="S221" s="286"/>
      <c r="T221" s="286"/>
      <c r="U221" s="286"/>
      <c r="V221" s="286"/>
      <c r="W221" s="286"/>
      <c r="X221" s="286"/>
      <c r="Y221" s="286"/>
      <c r="Z221" s="286"/>
      <c r="AA221" s="286"/>
      <c r="AB221" s="286"/>
      <c r="AC221" s="286"/>
      <c r="AD221" s="286"/>
      <c r="AE221" s="286"/>
      <c r="AF221" s="286"/>
      <c r="AG221" s="286"/>
      <c r="AH221" s="286"/>
      <c r="AI221" s="286"/>
      <c r="AJ221" s="286"/>
      <c r="AK221" s="286"/>
      <c r="AL221" s="286"/>
      <c r="AM221" s="286"/>
      <c r="AN221" s="286"/>
      <c r="AO221" s="286"/>
      <c r="AP221" s="286"/>
      <c r="AQ221" s="286"/>
      <c r="AR221" s="286"/>
      <c r="AS221" s="286"/>
      <c r="AT221" s="286"/>
      <c r="AU221" s="286"/>
      <c r="AV221" s="286"/>
      <c r="AW221" s="286"/>
      <c r="AX221" s="286"/>
      <c r="AY221" s="286"/>
      <c r="AZ221" s="286"/>
      <c r="BA221" s="286"/>
      <c r="BB221" s="286"/>
      <c r="BC221" s="286"/>
      <c r="BD221" s="286"/>
      <c r="BE221" s="286"/>
      <c r="BF221" s="286"/>
      <c r="BG221" s="286"/>
      <c r="BH221" s="286"/>
      <c r="BI221" s="286"/>
      <c r="BJ221" s="286"/>
      <c r="BK221" s="286"/>
      <c r="BL221" s="286"/>
      <c r="BM221" s="286"/>
      <c r="BN221" s="286"/>
      <c r="BO221" s="286"/>
      <c r="BP221" s="286"/>
      <c r="BQ221" s="286"/>
    </row>
    <row r="222" spans="19:69" x14ac:dyDescent="0.3">
      <c r="S222" s="286"/>
      <c r="T222" s="286"/>
      <c r="U222" s="286"/>
      <c r="V222" s="286"/>
      <c r="W222" s="286"/>
      <c r="X222" s="286"/>
      <c r="Y222" s="286"/>
      <c r="Z222" s="286"/>
      <c r="AA222" s="286"/>
      <c r="AB222" s="286"/>
      <c r="AC222" s="286"/>
      <c r="AD222" s="286"/>
      <c r="AE222" s="286"/>
      <c r="AF222" s="286"/>
      <c r="AG222" s="286"/>
      <c r="AH222" s="286"/>
      <c r="AI222" s="286"/>
      <c r="AJ222" s="286"/>
      <c r="AK222" s="286"/>
      <c r="AL222" s="286"/>
      <c r="AM222" s="286"/>
      <c r="AN222" s="286"/>
      <c r="AO222" s="286"/>
      <c r="AP222" s="286"/>
      <c r="AQ222" s="286"/>
      <c r="AR222" s="286"/>
      <c r="AS222" s="286"/>
      <c r="AT222" s="286"/>
      <c r="AU222" s="286"/>
      <c r="AV222" s="286"/>
      <c r="AW222" s="286"/>
      <c r="AX222" s="286"/>
      <c r="AY222" s="286"/>
      <c r="AZ222" s="286"/>
      <c r="BA222" s="286"/>
      <c r="BB222" s="286"/>
      <c r="BC222" s="286"/>
      <c r="BD222" s="286"/>
      <c r="BE222" s="286"/>
      <c r="BF222" s="286"/>
      <c r="BG222" s="286"/>
      <c r="BH222" s="286"/>
      <c r="BI222" s="286"/>
      <c r="BJ222" s="286"/>
      <c r="BK222" s="286"/>
      <c r="BL222" s="286"/>
      <c r="BM222" s="286"/>
      <c r="BN222" s="286"/>
      <c r="BO222" s="286"/>
      <c r="BP222" s="286"/>
      <c r="BQ222" s="286"/>
    </row>
    <row r="223" spans="19:69" x14ac:dyDescent="0.3">
      <c r="S223" s="286"/>
      <c r="T223" s="286"/>
      <c r="U223" s="286"/>
      <c r="V223" s="286"/>
      <c r="W223" s="286"/>
      <c r="X223" s="286"/>
      <c r="Y223" s="286"/>
      <c r="Z223" s="286"/>
      <c r="AA223" s="286"/>
      <c r="AB223" s="286"/>
      <c r="AC223" s="286"/>
      <c r="AD223" s="286"/>
      <c r="AE223" s="286"/>
      <c r="AF223" s="286"/>
      <c r="AG223" s="286"/>
      <c r="AH223" s="286"/>
      <c r="AI223" s="286"/>
      <c r="AJ223" s="286"/>
      <c r="AK223" s="286"/>
      <c r="AL223" s="286"/>
      <c r="AM223" s="286"/>
      <c r="AN223" s="286"/>
      <c r="AO223" s="286"/>
      <c r="AP223" s="286"/>
      <c r="AQ223" s="286"/>
      <c r="AR223" s="286"/>
      <c r="AS223" s="286"/>
      <c r="AT223" s="286"/>
      <c r="AU223" s="286"/>
      <c r="AV223" s="286"/>
      <c r="AW223" s="286"/>
      <c r="AX223" s="286"/>
      <c r="AY223" s="286"/>
      <c r="AZ223" s="286"/>
      <c r="BA223" s="286"/>
      <c r="BB223" s="286"/>
      <c r="BC223" s="286"/>
      <c r="BD223" s="286"/>
      <c r="BE223" s="286"/>
      <c r="BF223" s="286"/>
      <c r="BG223" s="286"/>
      <c r="BH223" s="286"/>
      <c r="BI223" s="286"/>
      <c r="BJ223" s="286"/>
      <c r="BK223" s="286"/>
      <c r="BL223" s="286"/>
      <c r="BM223" s="286"/>
      <c r="BN223" s="286"/>
      <c r="BO223" s="286"/>
      <c r="BP223" s="286"/>
      <c r="BQ223" s="286"/>
    </row>
    <row r="224" spans="19:69" x14ac:dyDescent="0.3">
      <c r="S224" s="286"/>
      <c r="T224" s="286"/>
      <c r="U224" s="286"/>
      <c r="V224" s="286"/>
      <c r="W224" s="286"/>
      <c r="X224" s="286"/>
      <c r="Y224" s="286"/>
      <c r="Z224" s="286"/>
      <c r="AA224" s="286"/>
      <c r="AB224" s="286"/>
      <c r="AC224" s="286"/>
      <c r="AD224" s="286"/>
      <c r="AE224" s="286"/>
      <c r="AF224" s="286"/>
      <c r="AG224" s="286"/>
      <c r="AH224" s="286"/>
      <c r="AI224" s="286"/>
      <c r="AJ224" s="286"/>
      <c r="AK224" s="286"/>
      <c r="AL224" s="286"/>
      <c r="AM224" s="286"/>
      <c r="AN224" s="286"/>
      <c r="AO224" s="286"/>
      <c r="AP224" s="286"/>
      <c r="AQ224" s="286"/>
      <c r="AR224" s="286"/>
      <c r="AS224" s="286"/>
      <c r="AT224" s="286"/>
      <c r="AU224" s="286"/>
      <c r="AV224" s="286"/>
      <c r="AW224" s="286"/>
      <c r="AX224" s="286"/>
      <c r="AY224" s="286"/>
      <c r="AZ224" s="286"/>
      <c r="BA224" s="286"/>
      <c r="BB224" s="286"/>
      <c r="BC224" s="286"/>
      <c r="BD224" s="286"/>
      <c r="BE224" s="286"/>
      <c r="BF224" s="286"/>
      <c r="BG224" s="286"/>
      <c r="BH224" s="286"/>
      <c r="BI224" s="286"/>
      <c r="BJ224" s="286"/>
      <c r="BK224" s="286"/>
      <c r="BL224" s="286"/>
      <c r="BM224" s="286"/>
      <c r="BN224" s="286"/>
      <c r="BO224" s="286"/>
      <c r="BP224" s="286"/>
      <c r="BQ224" s="286"/>
    </row>
    <row r="225" spans="19:69" x14ac:dyDescent="0.3">
      <c r="S225" s="286"/>
      <c r="T225" s="286"/>
      <c r="U225" s="286"/>
      <c r="V225" s="286"/>
      <c r="W225" s="286"/>
      <c r="X225" s="286"/>
      <c r="Y225" s="286"/>
      <c r="Z225" s="286"/>
      <c r="AA225" s="286"/>
      <c r="AB225" s="286"/>
      <c r="AC225" s="286"/>
      <c r="AD225" s="286"/>
      <c r="AE225" s="286"/>
      <c r="AF225" s="286"/>
      <c r="AG225" s="286"/>
      <c r="AH225" s="286"/>
      <c r="AI225" s="286"/>
      <c r="AJ225" s="286"/>
      <c r="AK225" s="286"/>
      <c r="AL225" s="286"/>
      <c r="AM225" s="286"/>
      <c r="AN225" s="286"/>
      <c r="AO225" s="286"/>
      <c r="AP225" s="286"/>
      <c r="AQ225" s="286"/>
      <c r="AR225" s="286"/>
      <c r="AS225" s="286"/>
      <c r="AT225" s="286"/>
      <c r="AU225" s="286"/>
      <c r="AV225" s="286"/>
      <c r="AW225" s="286"/>
      <c r="AX225" s="286"/>
      <c r="AY225" s="286"/>
      <c r="AZ225" s="286"/>
      <c r="BA225" s="286"/>
      <c r="BB225" s="286"/>
      <c r="BC225" s="286"/>
      <c r="BD225" s="286"/>
      <c r="BE225" s="286"/>
      <c r="BF225" s="286"/>
      <c r="BG225" s="286"/>
      <c r="BH225" s="286"/>
      <c r="BI225" s="286"/>
      <c r="BJ225" s="286"/>
      <c r="BK225" s="286"/>
      <c r="BL225" s="286"/>
      <c r="BM225" s="286"/>
      <c r="BN225" s="286"/>
      <c r="BO225" s="286"/>
      <c r="BP225" s="286"/>
      <c r="BQ225" s="286"/>
    </row>
    <row r="226" spans="19:69" x14ac:dyDescent="0.3">
      <c r="S226" s="286"/>
      <c r="T226" s="286"/>
      <c r="U226" s="286"/>
      <c r="V226" s="286"/>
      <c r="W226" s="286"/>
      <c r="X226" s="286"/>
      <c r="Y226" s="286"/>
      <c r="Z226" s="286"/>
      <c r="AA226" s="286"/>
      <c r="AB226" s="286"/>
      <c r="AC226" s="286"/>
      <c r="AD226" s="286"/>
      <c r="AE226" s="286"/>
      <c r="AF226" s="286"/>
      <c r="AG226" s="286"/>
      <c r="AH226" s="286"/>
      <c r="AI226" s="286"/>
      <c r="AJ226" s="286"/>
      <c r="AK226" s="286"/>
      <c r="AL226" s="286"/>
      <c r="AM226" s="286"/>
      <c r="AN226" s="286"/>
      <c r="AO226" s="286"/>
      <c r="AP226" s="286"/>
      <c r="AQ226" s="286"/>
      <c r="AR226" s="286"/>
      <c r="AS226" s="286"/>
      <c r="AT226" s="286"/>
      <c r="AU226" s="286"/>
      <c r="AV226" s="286"/>
      <c r="AW226" s="286"/>
      <c r="AX226" s="286"/>
      <c r="AY226" s="286"/>
      <c r="AZ226" s="286"/>
      <c r="BA226" s="286"/>
      <c r="BB226" s="286"/>
      <c r="BC226" s="286"/>
      <c r="BD226" s="286"/>
      <c r="BE226" s="286"/>
      <c r="BF226" s="286"/>
      <c r="BG226" s="286"/>
      <c r="BH226" s="286"/>
      <c r="BI226" s="286"/>
      <c r="BJ226" s="286"/>
      <c r="BK226" s="286"/>
      <c r="BL226" s="286"/>
      <c r="BM226" s="286"/>
      <c r="BN226" s="286"/>
      <c r="BO226" s="286"/>
      <c r="BP226" s="286"/>
      <c r="BQ226" s="286"/>
    </row>
    <row r="227" spans="19:69" x14ac:dyDescent="0.3">
      <c r="S227" s="286"/>
      <c r="T227" s="286"/>
      <c r="U227" s="286"/>
      <c r="V227" s="286"/>
      <c r="W227" s="286"/>
      <c r="X227" s="286"/>
      <c r="Y227" s="286"/>
      <c r="Z227" s="286"/>
      <c r="AA227" s="286"/>
      <c r="AB227" s="286"/>
      <c r="AC227" s="286"/>
      <c r="AD227" s="286"/>
      <c r="AE227" s="286"/>
      <c r="AF227" s="286"/>
      <c r="AG227" s="286"/>
      <c r="AH227" s="286"/>
      <c r="AI227" s="286"/>
      <c r="AJ227" s="286"/>
      <c r="AK227" s="286"/>
      <c r="AL227" s="286"/>
      <c r="AM227" s="286"/>
      <c r="AN227" s="286"/>
      <c r="AO227" s="286"/>
      <c r="AP227" s="286"/>
      <c r="AQ227" s="286"/>
      <c r="AR227" s="286"/>
      <c r="AS227" s="286"/>
      <c r="AT227" s="286"/>
      <c r="AU227" s="286"/>
      <c r="AV227" s="286"/>
      <c r="AW227" s="286"/>
      <c r="AX227" s="286"/>
      <c r="AY227" s="286"/>
      <c r="AZ227" s="286"/>
      <c r="BA227" s="286"/>
      <c r="BB227" s="286"/>
      <c r="BC227" s="286"/>
      <c r="BD227" s="286"/>
      <c r="BE227" s="286"/>
      <c r="BF227" s="286"/>
      <c r="BG227" s="286"/>
      <c r="BH227" s="286"/>
      <c r="BI227" s="286"/>
      <c r="BJ227" s="286"/>
      <c r="BK227" s="286"/>
      <c r="BL227" s="286"/>
      <c r="BM227" s="286"/>
      <c r="BN227" s="286"/>
      <c r="BO227" s="286"/>
      <c r="BP227" s="286"/>
      <c r="BQ227" s="286"/>
    </row>
    <row r="228" spans="19:69" x14ac:dyDescent="0.3">
      <c r="S228" s="286"/>
      <c r="T228" s="286"/>
      <c r="U228" s="286"/>
      <c r="V228" s="286"/>
      <c r="W228" s="286"/>
      <c r="X228" s="286"/>
      <c r="Y228" s="286"/>
      <c r="Z228" s="286"/>
      <c r="AA228" s="286"/>
      <c r="AB228" s="286"/>
      <c r="AC228" s="286"/>
      <c r="AD228" s="286"/>
      <c r="AE228" s="286"/>
      <c r="AF228" s="286"/>
      <c r="AG228" s="286"/>
      <c r="AH228" s="286"/>
      <c r="AI228" s="286"/>
      <c r="AJ228" s="286"/>
      <c r="AK228" s="286"/>
      <c r="AL228" s="286"/>
      <c r="AM228" s="286"/>
      <c r="AN228" s="286"/>
      <c r="AO228" s="286"/>
      <c r="AP228" s="286"/>
      <c r="AQ228" s="286"/>
      <c r="AR228" s="286"/>
      <c r="AS228" s="286"/>
      <c r="AT228" s="286"/>
      <c r="AU228" s="286"/>
      <c r="AV228" s="286"/>
      <c r="AW228" s="286"/>
      <c r="AX228" s="286"/>
      <c r="AY228" s="286"/>
      <c r="AZ228" s="286"/>
      <c r="BA228" s="286"/>
      <c r="BB228" s="286"/>
      <c r="BC228" s="286"/>
      <c r="BD228" s="286"/>
      <c r="BE228" s="286"/>
      <c r="BF228" s="286"/>
      <c r="BG228" s="286"/>
      <c r="BH228" s="286"/>
      <c r="BI228" s="286"/>
      <c r="BJ228" s="286"/>
      <c r="BK228" s="286"/>
      <c r="BL228" s="286"/>
      <c r="BM228" s="286"/>
      <c r="BN228" s="286"/>
      <c r="BO228" s="286"/>
      <c r="BP228" s="286"/>
      <c r="BQ228" s="286"/>
    </row>
    <row r="229" spans="19:69" x14ac:dyDescent="0.3">
      <c r="S229" s="286"/>
      <c r="T229" s="286"/>
      <c r="U229" s="286"/>
      <c r="V229" s="286"/>
      <c r="W229" s="286"/>
      <c r="X229" s="286"/>
      <c r="Y229" s="286"/>
      <c r="Z229" s="286"/>
      <c r="AA229" s="286"/>
      <c r="AB229" s="286"/>
      <c r="AC229" s="286"/>
      <c r="AD229" s="286"/>
      <c r="AE229" s="286"/>
      <c r="AF229" s="286"/>
      <c r="AG229" s="286"/>
      <c r="AH229" s="286"/>
      <c r="AI229" s="286"/>
      <c r="AJ229" s="286"/>
      <c r="AK229" s="286"/>
      <c r="AL229" s="286"/>
      <c r="AM229" s="286"/>
      <c r="AN229" s="286"/>
      <c r="AO229" s="286"/>
      <c r="AP229" s="286"/>
      <c r="AQ229" s="286"/>
      <c r="AR229" s="286"/>
      <c r="AS229" s="286"/>
      <c r="AT229" s="286"/>
      <c r="AU229" s="286"/>
      <c r="AV229" s="286"/>
      <c r="AW229" s="286"/>
      <c r="AX229" s="286"/>
      <c r="AY229" s="286"/>
      <c r="AZ229" s="286"/>
      <c r="BA229" s="286"/>
      <c r="BB229" s="286"/>
      <c r="BC229" s="286"/>
      <c r="BD229" s="286"/>
      <c r="BE229" s="286"/>
      <c r="BF229" s="286"/>
      <c r="BG229" s="286"/>
      <c r="BH229" s="286"/>
      <c r="BI229" s="286"/>
      <c r="BJ229" s="286"/>
      <c r="BK229" s="286"/>
      <c r="BL229" s="286"/>
      <c r="BM229" s="286"/>
      <c r="BN229" s="286"/>
      <c r="BO229" s="286"/>
      <c r="BP229" s="286"/>
      <c r="BQ229" s="286"/>
    </row>
    <row r="230" spans="19:69" x14ac:dyDescent="0.3">
      <c r="S230" s="286"/>
      <c r="T230" s="286"/>
      <c r="U230" s="286"/>
      <c r="V230" s="286"/>
      <c r="W230" s="286"/>
      <c r="X230" s="286"/>
      <c r="Y230" s="286"/>
      <c r="Z230" s="286"/>
      <c r="AA230" s="286"/>
      <c r="AB230" s="286"/>
      <c r="AC230" s="286"/>
      <c r="AD230" s="286"/>
      <c r="AE230" s="286"/>
      <c r="AF230" s="286"/>
      <c r="AG230" s="286"/>
      <c r="AH230" s="286"/>
      <c r="AI230" s="286"/>
      <c r="AJ230" s="286"/>
      <c r="AK230" s="286"/>
      <c r="AL230" s="286"/>
      <c r="AM230" s="286"/>
      <c r="AN230" s="286"/>
      <c r="AO230" s="286"/>
      <c r="AP230" s="286"/>
      <c r="AQ230" s="286"/>
      <c r="AR230" s="286"/>
      <c r="AS230" s="286"/>
      <c r="AT230" s="286"/>
      <c r="AU230" s="286"/>
      <c r="AV230" s="286"/>
      <c r="AW230" s="286"/>
      <c r="AX230" s="286"/>
      <c r="AY230" s="286"/>
      <c r="AZ230" s="286"/>
      <c r="BA230" s="286"/>
      <c r="BB230" s="286"/>
      <c r="BC230" s="286"/>
      <c r="BD230" s="286"/>
      <c r="BE230" s="286"/>
      <c r="BF230" s="286"/>
      <c r="BG230" s="286"/>
      <c r="BH230" s="286"/>
      <c r="BI230" s="286"/>
      <c r="BJ230" s="286"/>
      <c r="BK230" s="286"/>
      <c r="BL230" s="286"/>
      <c r="BM230" s="286"/>
      <c r="BN230" s="286"/>
      <c r="BO230" s="286"/>
      <c r="BP230" s="286"/>
      <c r="BQ230" s="286"/>
    </row>
    <row r="231" spans="19:69" x14ac:dyDescent="0.3">
      <c r="S231" s="286"/>
      <c r="T231" s="286"/>
      <c r="U231" s="286"/>
      <c r="V231" s="286"/>
      <c r="W231" s="286"/>
      <c r="X231" s="286"/>
      <c r="Y231" s="286"/>
      <c r="Z231" s="286"/>
      <c r="AA231" s="286"/>
      <c r="AB231" s="286"/>
      <c r="AC231" s="286"/>
      <c r="AD231" s="286"/>
      <c r="AE231" s="286"/>
      <c r="AF231" s="286"/>
      <c r="AG231" s="286"/>
      <c r="AH231" s="286"/>
      <c r="AI231" s="286"/>
      <c r="AJ231" s="286"/>
      <c r="AK231" s="286"/>
      <c r="AL231" s="286"/>
      <c r="AM231" s="286"/>
      <c r="AN231" s="286"/>
      <c r="AO231" s="286"/>
      <c r="AP231" s="286"/>
      <c r="AQ231" s="286"/>
      <c r="AR231" s="286"/>
      <c r="AS231" s="286"/>
      <c r="AT231" s="286"/>
      <c r="AU231" s="286"/>
      <c r="AV231" s="286"/>
      <c r="AW231" s="286"/>
      <c r="AX231" s="286"/>
      <c r="AY231" s="286"/>
      <c r="AZ231" s="286"/>
      <c r="BA231" s="286"/>
      <c r="BB231" s="286"/>
      <c r="BC231" s="286"/>
      <c r="BD231" s="286"/>
      <c r="BE231" s="286"/>
      <c r="BF231" s="286"/>
      <c r="BG231" s="286"/>
      <c r="BH231" s="286"/>
      <c r="BI231" s="286"/>
      <c r="BJ231" s="286"/>
      <c r="BK231" s="286"/>
      <c r="BL231" s="286"/>
      <c r="BM231" s="286"/>
      <c r="BN231" s="286"/>
      <c r="BO231" s="286"/>
      <c r="BP231" s="286"/>
      <c r="BQ231" s="286"/>
    </row>
    <row r="232" spans="19:69" x14ac:dyDescent="0.3">
      <c r="S232" s="286"/>
      <c r="T232" s="286"/>
      <c r="U232" s="286"/>
      <c r="V232" s="286"/>
      <c r="W232" s="286"/>
      <c r="X232" s="286"/>
      <c r="Y232" s="286"/>
      <c r="Z232" s="286"/>
      <c r="AA232" s="286"/>
      <c r="AB232" s="286"/>
      <c r="AC232" s="286"/>
      <c r="AD232" s="286"/>
      <c r="AE232" s="286"/>
      <c r="AF232" s="286"/>
      <c r="AG232" s="286"/>
      <c r="AH232" s="286"/>
      <c r="AI232" s="286"/>
      <c r="AJ232" s="286"/>
      <c r="AK232" s="286"/>
      <c r="AL232" s="286"/>
      <c r="AM232" s="286"/>
      <c r="AN232" s="286"/>
      <c r="AO232" s="286"/>
      <c r="AP232" s="286"/>
      <c r="AQ232" s="286"/>
      <c r="AR232" s="286"/>
      <c r="AS232" s="286"/>
      <c r="AT232" s="286"/>
      <c r="AU232" s="286"/>
      <c r="AV232" s="286"/>
      <c r="AW232" s="286"/>
      <c r="AX232" s="286"/>
      <c r="AY232" s="286"/>
      <c r="AZ232" s="286"/>
      <c r="BA232" s="286"/>
      <c r="BB232" s="286"/>
      <c r="BC232" s="286"/>
      <c r="BD232" s="286"/>
      <c r="BE232" s="286"/>
      <c r="BF232" s="286"/>
      <c r="BG232" s="286"/>
      <c r="BH232" s="286"/>
      <c r="BI232" s="286"/>
      <c r="BJ232" s="286"/>
      <c r="BK232" s="286"/>
      <c r="BL232" s="286"/>
      <c r="BM232" s="286"/>
      <c r="BN232" s="286"/>
      <c r="BO232" s="286"/>
      <c r="BP232" s="286"/>
      <c r="BQ232" s="286"/>
    </row>
    <row r="233" spans="19:69" x14ac:dyDescent="0.3">
      <c r="S233" s="286"/>
      <c r="T233" s="286"/>
      <c r="U233" s="286"/>
      <c r="V233" s="286"/>
      <c r="W233" s="286"/>
      <c r="X233" s="286"/>
      <c r="Y233" s="286"/>
      <c r="Z233" s="286"/>
      <c r="AA233" s="286"/>
      <c r="AB233" s="286"/>
      <c r="AC233" s="286"/>
      <c r="AD233" s="286"/>
      <c r="AE233" s="286"/>
      <c r="AF233" s="286"/>
      <c r="AG233" s="286"/>
      <c r="AH233" s="286"/>
      <c r="AI233" s="286"/>
      <c r="AJ233" s="286"/>
      <c r="AK233" s="286"/>
      <c r="AL233" s="286"/>
      <c r="AM233" s="286"/>
      <c r="AN233" s="286"/>
      <c r="AO233" s="286"/>
      <c r="AP233" s="286"/>
      <c r="AQ233" s="286"/>
      <c r="AR233" s="286"/>
      <c r="AS233" s="286"/>
      <c r="AT233" s="286"/>
      <c r="AU233" s="286"/>
      <c r="AV233" s="286"/>
      <c r="AW233" s="286"/>
      <c r="AX233" s="286"/>
      <c r="AY233" s="286"/>
      <c r="AZ233" s="286"/>
      <c r="BA233" s="286"/>
      <c r="BB233" s="286"/>
      <c r="BC233" s="286"/>
      <c r="BD233" s="286"/>
      <c r="BE233" s="286"/>
      <c r="BF233" s="286"/>
      <c r="BG233" s="286"/>
      <c r="BH233" s="286"/>
      <c r="BI233" s="286"/>
      <c r="BJ233" s="286"/>
      <c r="BK233" s="286"/>
      <c r="BL233" s="286"/>
      <c r="BM233" s="286"/>
      <c r="BN233" s="286"/>
      <c r="BO233" s="286"/>
      <c r="BP233" s="286"/>
      <c r="BQ233" s="286"/>
    </row>
    <row r="234" spans="19:69" x14ac:dyDescent="0.3">
      <c r="S234" s="286"/>
      <c r="T234" s="286"/>
      <c r="U234" s="286"/>
      <c r="V234" s="286"/>
      <c r="W234" s="286"/>
      <c r="X234" s="286"/>
      <c r="Y234" s="286"/>
      <c r="Z234" s="286"/>
      <c r="AA234" s="286"/>
      <c r="AB234" s="286"/>
      <c r="AC234" s="286"/>
      <c r="AD234" s="286"/>
      <c r="AE234" s="286"/>
      <c r="AF234" s="286"/>
      <c r="AG234" s="286"/>
      <c r="AH234" s="286"/>
      <c r="AI234" s="286"/>
      <c r="AJ234" s="286"/>
      <c r="AK234" s="286"/>
      <c r="AL234" s="286"/>
      <c r="AM234" s="286"/>
      <c r="AN234" s="286"/>
      <c r="AO234" s="286"/>
      <c r="AP234" s="286"/>
      <c r="AQ234" s="286"/>
      <c r="AR234" s="286"/>
      <c r="AS234" s="286"/>
      <c r="AT234" s="286"/>
      <c r="AU234" s="286"/>
      <c r="AV234" s="286"/>
      <c r="AW234" s="286"/>
      <c r="AX234" s="286"/>
      <c r="AY234" s="286"/>
      <c r="AZ234" s="286"/>
      <c r="BA234" s="286"/>
      <c r="BB234" s="286"/>
      <c r="BC234" s="286"/>
      <c r="BD234" s="286"/>
      <c r="BE234" s="286"/>
      <c r="BF234" s="286"/>
      <c r="BG234" s="286"/>
      <c r="BH234" s="286"/>
      <c r="BI234" s="286"/>
      <c r="BJ234" s="286"/>
      <c r="BK234" s="286"/>
      <c r="BL234" s="286"/>
      <c r="BM234" s="286"/>
      <c r="BN234" s="286"/>
      <c r="BO234" s="286"/>
      <c r="BP234" s="286"/>
      <c r="BQ234" s="286"/>
    </row>
    <row r="235" spans="19:69" x14ac:dyDescent="0.3">
      <c r="S235" s="286"/>
      <c r="T235" s="286"/>
      <c r="U235" s="286"/>
      <c r="V235" s="286"/>
      <c r="W235" s="286"/>
      <c r="X235" s="286"/>
      <c r="Y235" s="286"/>
      <c r="Z235" s="286"/>
      <c r="AA235" s="286"/>
      <c r="AB235" s="286"/>
      <c r="AC235" s="286"/>
      <c r="AD235" s="286"/>
      <c r="AE235" s="286"/>
      <c r="AF235" s="286"/>
      <c r="AG235" s="286"/>
      <c r="AH235" s="286"/>
      <c r="AI235" s="286"/>
      <c r="AJ235" s="286"/>
      <c r="AK235" s="286"/>
      <c r="AL235" s="286"/>
      <c r="AM235" s="286"/>
      <c r="AN235" s="286"/>
      <c r="AO235" s="286"/>
      <c r="AP235" s="286"/>
      <c r="AQ235" s="286"/>
      <c r="AR235" s="286"/>
      <c r="AS235" s="286"/>
      <c r="AT235" s="286"/>
      <c r="AU235" s="286"/>
      <c r="AV235" s="286"/>
      <c r="AW235" s="286"/>
      <c r="AX235" s="286"/>
      <c r="AY235" s="286"/>
      <c r="AZ235" s="286"/>
      <c r="BA235" s="286"/>
      <c r="BB235" s="286"/>
      <c r="BC235" s="286"/>
      <c r="BD235" s="286"/>
      <c r="BE235" s="286"/>
      <c r="BF235" s="286"/>
      <c r="BG235" s="286"/>
      <c r="BH235" s="286"/>
      <c r="BI235" s="286"/>
      <c r="BJ235" s="286"/>
      <c r="BK235" s="286"/>
      <c r="BL235" s="286"/>
      <c r="BM235" s="286"/>
      <c r="BN235" s="286"/>
      <c r="BO235" s="286"/>
      <c r="BP235" s="286"/>
      <c r="BQ235" s="286"/>
    </row>
    <row r="236" spans="19:69" x14ac:dyDescent="0.3">
      <c r="S236" s="286"/>
      <c r="T236" s="286"/>
      <c r="U236" s="286"/>
      <c r="V236" s="286"/>
      <c r="W236" s="286"/>
      <c r="X236" s="286"/>
      <c r="Y236" s="286"/>
      <c r="Z236" s="286"/>
      <c r="AA236" s="286"/>
      <c r="AB236" s="286"/>
      <c r="AC236" s="286"/>
      <c r="AD236" s="286"/>
      <c r="AE236" s="286"/>
      <c r="AF236" s="286"/>
      <c r="AG236" s="286"/>
      <c r="AH236" s="286"/>
      <c r="AI236" s="286"/>
      <c r="AJ236" s="286"/>
      <c r="AK236" s="286"/>
      <c r="AL236" s="286"/>
      <c r="AM236" s="286"/>
      <c r="AN236" s="286"/>
      <c r="AO236" s="286"/>
      <c r="AP236" s="286"/>
      <c r="AQ236" s="286"/>
      <c r="AR236" s="286"/>
      <c r="AS236" s="286"/>
      <c r="AT236" s="286"/>
      <c r="AU236" s="286"/>
      <c r="AV236" s="286"/>
      <c r="AW236" s="286"/>
      <c r="AX236" s="286"/>
      <c r="AY236" s="286"/>
      <c r="AZ236" s="286"/>
      <c r="BA236" s="286"/>
      <c r="BB236" s="286"/>
      <c r="BC236" s="286"/>
      <c r="BD236" s="286"/>
      <c r="BE236" s="286"/>
      <c r="BF236" s="286"/>
      <c r="BG236" s="286"/>
      <c r="BH236" s="286"/>
      <c r="BI236" s="286"/>
      <c r="BJ236" s="286"/>
      <c r="BK236" s="286"/>
      <c r="BL236" s="286"/>
      <c r="BM236" s="286"/>
      <c r="BN236" s="286"/>
      <c r="BO236" s="286"/>
      <c r="BP236" s="286"/>
      <c r="BQ236" s="286"/>
    </row>
    <row r="237" spans="19:69" x14ac:dyDescent="0.3">
      <c r="S237" s="286"/>
      <c r="T237" s="286"/>
      <c r="U237" s="286"/>
      <c r="V237" s="286"/>
      <c r="W237" s="286"/>
      <c r="X237" s="286"/>
      <c r="Y237" s="286"/>
      <c r="Z237" s="286"/>
      <c r="AA237" s="286"/>
      <c r="AB237" s="286"/>
      <c r="AC237" s="286"/>
      <c r="AD237" s="286"/>
      <c r="AE237" s="286"/>
      <c r="AF237" s="286"/>
      <c r="AG237" s="286"/>
      <c r="AH237" s="286"/>
      <c r="AI237" s="286"/>
      <c r="AJ237" s="286"/>
      <c r="AK237" s="286"/>
      <c r="AL237" s="286"/>
      <c r="AM237" s="286"/>
      <c r="AN237" s="286"/>
      <c r="AO237" s="286"/>
      <c r="AP237" s="286"/>
      <c r="AQ237" s="286"/>
      <c r="AR237" s="286"/>
      <c r="AS237" s="286"/>
      <c r="AT237" s="286"/>
      <c r="AU237" s="286"/>
      <c r="AV237" s="286"/>
      <c r="AW237" s="286"/>
      <c r="AX237" s="286"/>
      <c r="AY237" s="286"/>
      <c r="AZ237" s="286"/>
      <c r="BA237" s="286"/>
      <c r="BB237" s="286"/>
      <c r="BC237" s="286"/>
      <c r="BD237" s="286"/>
      <c r="BE237" s="286"/>
      <c r="BF237" s="286"/>
      <c r="BG237" s="286"/>
      <c r="BH237" s="286"/>
      <c r="BI237" s="286"/>
      <c r="BJ237" s="286"/>
      <c r="BK237" s="286"/>
      <c r="BL237" s="286"/>
      <c r="BM237" s="286"/>
      <c r="BN237" s="286"/>
      <c r="BO237" s="286"/>
      <c r="BP237" s="286"/>
      <c r="BQ237" s="286"/>
    </row>
    <row r="238" spans="19:69" x14ac:dyDescent="0.3">
      <c r="S238" s="286"/>
      <c r="T238" s="286"/>
      <c r="U238" s="286"/>
      <c r="V238" s="286"/>
      <c r="W238" s="286"/>
      <c r="X238" s="286"/>
      <c r="Y238" s="286"/>
      <c r="Z238" s="286"/>
      <c r="AA238" s="286"/>
      <c r="AB238" s="286"/>
      <c r="AC238" s="286"/>
      <c r="AD238" s="286"/>
      <c r="AE238" s="286"/>
      <c r="AF238" s="286"/>
      <c r="AG238" s="286"/>
      <c r="AH238" s="286"/>
      <c r="AI238" s="286"/>
      <c r="AJ238" s="286"/>
      <c r="AK238" s="286"/>
      <c r="AL238" s="286"/>
      <c r="AM238" s="286"/>
      <c r="AN238" s="286"/>
      <c r="AO238" s="286"/>
      <c r="AP238" s="286"/>
      <c r="AQ238" s="286"/>
      <c r="AR238" s="286"/>
      <c r="AS238" s="286"/>
      <c r="AT238" s="286"/>
      <c r="AU238" s="286"/>
      <c r="AV238" s="286"/>
      <c r="AW238" s="286"/>
      <c r="AX238" s="286"/>
      <c r="AY238" s="286"/>
      <c r="AZ238" s="286"/>
      <c r="BA238" s="286"/>
      <c r="BB238" s="286"/>
      <c r="BC238" s="286"/>
      <c r="BD238" s="286"/>
      <c r="BE238" s="286"/>
      <c r="BF238" s="286"/>
      <c r="BG238" s="286"/>
      <c r="BH238" s="286"/>
      <c r="BI238" s="286"/>
      <c r="BJ238" s="286"/>
      <c r="BK238" s="286"/>
      <c r="BL238" s="286"/>
      <c r="BM238" s="286"/>
      <c r="BN238" s="286"/>
      <c r="BO238" s="286"/>
      <c r="BP238" s="286"/>
      <c r="BQ238" s="286"/>
    </row>
    <row r="239" spans="19:69" x14ac:dyDescent="0.3">
      <c r="S239" s="286"/>
      <c r="T239" s="286"/>
      <c r="U239" s="286"/>
      <c r="V239" s="286"/>
      <c r="W239" s="286"/>
      <c r="X239" s="286"/>
      <c r="Y239" s="286"/>
      <c r="Z239" s="286"/>
      <c r="AA239" s="286"/>
      <c r="AB239" s="286"/>
      <c r="AC239" s="286"/>
      <c r="AD239" s="286"/>
      <c r="AE239" s="286"/>
      <c r="AF239" s="286"/>
      <c r="AG239" s="286"/>
      <c r="AH239" s="286"/>
      <c r="AI239" s="286"/>
      <c r="AJ239" s="286"/>
      <c r="AK239" s="286"/>
      <c r="AL239" s="286"/>
      <c r="AM239" s="286"/>
      <c r="AN239" s="286"/>
      <c r="AO239" s="286"/>
      <c r="AP239" s="286"/>
      <c r="AQ239" s="286"/>
      <c r="AR239" s="286"/>
      <c r="AS239" s="286"/>
      <c r="AT239" s="286"/>
      <c r="AU239" s="286"/>
      <c r="AV239" s="286"/>
      <c r="AW239" s="286"/>
      <c r="AX239" s="286"/>
      <c r="AY239" s="286"/>
      <c r="AZ239" s="286"/>
      <c r="BA239" s="286"/>
      <c r="BB239" s="286"/>
      <c r="BC239" s="286"/>
      <c r="BD239" s="286"/>
      <c r="BE239" s="286"/>
      <c r="BF239" s="286"/>
      <c r="BG239" s="286"/>
      <c r="BH239" s="286"/>
      <c r="BI239" s="286"/>
      <c r="BJ239" s="286"/>
      <c r="BK239" s="286"/>
      <c r="BL239" s="286"/>
      <c r="BM239" s="286"/>
      <c r="BN239" s="286"/>
      <c r="BO239" s="286"/>
      <c r="BP239" s="286"/>
      <c r="BQ239" s="286"/>
    </row>
    <row r="240" spans="19:69" x14ac:dyDescent="0.3">
      <c r="S240" s="286"/>
      <c r="T240" s="286"/>
      <c r="U240" s="286"/>
      <c r="V240" s="286"/>
      <c r="W240" s="286"/>
      <c r="X240" s="286"/>
      <c r="Y240" s="286"/>
      <c r="Z240" s="286"/>
      <c r="AA240" s="286"/>
      <c r="AB240" s="286"/>
      <c r="AC240" s="286"/>
      <c r="AD240" s="286"/>
      <c r="AE240" s="286"/>
      <c r="AF240" s="286"/>
      <c r="AG240" s="286"/>
      <c r="AH240" s="286"/>
      <c r="AI240" s="286"/>
      <c r="AJ240" s="286"/>
      <c r="AK240" s="286"/>
      <c r="AL240" s="286"/>
      <c r="AM240" s="286"/>
      <c r="AN240" s="286"/>
      <c r="AO240" s="286"/>
      <c r="AP240" s="286"/>
      <c r="AQ240" s="286"/>
      <c r="AR240" s="286"/>
      <c r="AS240" s="286"/>
      <c r="AT240" s="286"/>
      <c r="AU240" s="286"/>
      <c r="AV240" s="286"/>
      <c r="AW240" s="286"/>
      <c r="AX240" s="286"/>
      <c r="AY240" s="286"/>
      <c r="AZ240" s="286"/>
      <c r="BA240" s="286"/>
      <c r="BB240" s="286"/>
      <c r="BC240" s="286"/>
      <c r="BD240" s="286"/>
      <c r="BE240" s="286"/>
      <c r="BF240" s="286"/>
      <c r="BG240" s="286"/>
      <c r="BH240" s="286"/>
      <c r="BI240" s="286"/>
      <c r="BJ240" s="286"/>
      <c r="BK240" s="286"/>
      <c r="BL240" s="286"/>
      <c r="BM240" s="286"/>
      <c r="BN240" s="286"/>
      <c r="BO240" s="286"/>
      <c r="BP240" s="286"/>
      <c r="BQ240" s="286"/>
    </row>
    <row r="241" spans="19:69" x14ac:dyDescent="0.3">
      <c r="S241" s="286"/>
      <c r="T241" s="286"/>
      <c r="U241" s="286"/>
      <c r="V241" s="286"/>
      <c r="W241" s="286"/>
      <c r="X241" s="286"/>
      <c r="Y241" s="286"/>
      <c r="Z241" s="286"/>
      <c r="AA241" s="286"/>
      <c r="AB241" s="286"/>
      <c r="AC241" s="286"/>
      <c r="AD241" s="286"/>
      <c r="AE241" s="286"/>
      <c r="AF241" s="286"/>
      <c r="AG241" s="286"/>
      <c r="AH241" s="286"/>
      <c r="AI241" s="286"/>
      <c r="AJ241" s="286"/>
      <c r="AK241" s="286"/>
      <c r="AL241" s="286"/>
      <c r="AM241" s="286"/>
      <c r="AN241" s="286"/>
      <c r="AO241" s="286"/>
      <c r="AP241" s="286"/>
      <c r="AQ241" s="286"/>
      <c r="AR241" s="286"/>
      <c r="AS241" s="286"/>
      <c r="AT241" s="286"/>
      <c r="AU241" s="286"/>
      <c r="AV241" s="286"/>
      <c r="AW241" s="286"/>
      <c r="AX241" s="286"/>
      <c r="AY241" s="286"/>
      <c r="AZ241" s="286"/>
      <c r="BA241" s="286"/>
      <c r="BB241" s="286"/>
      <c r="BC241" s="286"/>
      <c r="BD241" s="286"/>
      <c r="BE241" s="286"/>
      <c r="BF241" s="286"/>
      <c r="BG241" s="286"/>
      <c r="BH241" s="286"/>
      <c r="BI241" s="286"/>
      <c r="BJ241" s="286"/>
      <c r="BK241" s="286"/>
      <c r="BL241" s="286"/>
      <c r="BM241" s="286"/>
      <c r="BN241" s="286"/>
      <c r="BO241" s="286"/>
      <c r="BP241" s="286"/>
      <c r="BQ241" s="286"/>
    </row>
    <row r="242" spans="19:69" x14ac:dyDescent="0.3">
      <c r="S242" s="286"/>
      <c r="T242" s="286"/>
      <c r="U242" s="286"/>
      <c r="V242" s="286"/>
      <c r="W242" s="286"/>
      <c r="X242" s="286"/>
      <c r="Y242" s="286"/>
      <c r="Z242" s="286"/>
      <c r="AA242" s="286"/>
      <c r="AB242" s="286"/>
      <c r="AC242" s="286"/>
      <c r="AD242" s="286"/>
      <c r="AE242" s="286"/>
      <c r="AF242" s="286"/>
      <c r="AG242" s="286"/>
      <c r="AH242" s="286"/>
      <c r="AI242" s="286"/>
      <c r="AJ242" s="286"/>
      <c r="AK242" s="286"/>
      <c r="AL242" s="286"/>
      <c r="AM242" s="286"/>
      <c r="AN242" s="286"/>
      <c r="AO242" s="286"/>
      <c r="AP242" s="286"/>
      <c r="AQ242" s="286"/>
      <c r="AR242" s="286"/>
      <c r="AS242" s="286"/>
      <c r="AT242" s="286"/>
      <c r="AU242" s="286"/>
      <c r="AV242" s="286"/>
      <c r="AW242" s="286"/>
      <c r="AX242" s="286"/>
      <c r="AY242" s="286"/>
      <c r="AZ242" s="286"/>
      <c r="BA242" s="286"/>
      <c r="BB242" s="286"/>
      <c r="BC242" s="286"/>
      <c r="BD242" s="286"/>
      <c r="BE242" s="286"/>
      <c r="BF242" s="286"/>
      <c r="BG242" s="286"/>
      <c r="BH242" s="286"/>
      <c r="BI242" s="286"/>
      <c r="BJ242" s="286"/>
      <c r="BK242" s="286"/>
      <c r="BL242" s="286"/>
      <c r="BM242" s="286"/>
      <c r="BN242" s="286"/>
      <c r="BO242" s="286"/>
      <c r="BP242" s="286"/>
      <c r="BQ242" s="286"/>
    </row>
    <row r="243" spans="19:69" x14ac:dyDescent="0.3">
      <c r="S243" s="286"/>
      <c r="T243" s="286"/>
      <c r="U243" s="286"/>
      <c r="V243" s="286"/>
      <c r="W243" s="286"/>
      <c r="X243" s="286"/>
      <c r="Y243" s="286"/>
      <c r="Z243" s="286"/>
      <c r="AA243" s="286"/>
      <c r="AB243" s="286"/>
      <c r="AC243" s="286"/>
      <c r="AD243" s="286"/>
      <c r="AE243" s="286"/>
      <c r="AF243" s="286"/>
      <c r="AG243" s="286"/>
      <c r="AH243" s="286"/>
      <c r="AI243" s="286"/>
      <c r="AJ243" s="286"/>
      <c r="AK243" s="286"/>
      <c r="AL243" s="286"/>
      <c r="AM243" s="286"/>
      <c r="AN243" s="286"/>
      <c r="AO243" s="286"/>
      <c r="AP243" s="286"/>
      <c r="AQ243" s="286"/>
      <c r="AR243" s="286"/>
      <c r="AS243" s="286"/>
      <c r="AT243" s="286"/>
      <c r="AU243" s="286"/>
      <c r="AV243" s="286"/>
      <c r="AW243" s="286"/>
      <c r="AX243" s="286"/>
      <c r="AY243" s="286"/>
      <c r="AZ243" s="286"/>
      <c r="BA243" s="286"/>
      <c r="BB243" s="286"/>
      <c r="BC243" s="286"/>
      <c r="BD243" s="286"/>
      <c r="BE243" s="286"/>
      <c r="BF243" s="286"/>
      <c r="BG243" s="286"/>
      <c r="BH243" s="286"/>
      <c r="BI243" s="286"/>
      <c r="BJ243" s="286"/>
      <c r="BK243" s="286"/>
      <c r="BL243" s="286"/>
      <c r="BM243" s="286"/>
      <c r="BN243" s="286"/>
      <c r="BO243" s="286"/>
      <c r="BP243" s="286"/>
      <c r="BQ243" s="286"/>
    </row>
    <row r="244" spans="19:69" x14ac:dyDescent="0.3">
      <c r="S244" s="286"/>
      <c r="T244" s="286"/>
      <c r="U244" s="286"/>
      <c r="V244" s="286"/>
      <c r="W244" s="286"/>
      <c r="X244" s="286"/>
      <c r="Y244" s="286"/>
      <c r="Z244" s="286"/>
      <c r="AA244" s="286"/>
      <c r="AB244" s="286"/>
      <c r="AC244" s="286"/>
      <c r="AD244" s="286"/>
      <c r="AE244" s="286"/>
      <c r="AF244" s="286"/>
      <c r="AG244" s="286"/>
      <c r="AH244" s="286"/>
      <c r="AI244" s="286"/>
      <c r="AJ244" s="286"/>
      <c r="AK244" s="286"/>
      <c r="AL244" s="286"/>
      <c r="AM244" s="286"/>
      <c r="AN244" s="286"/>
      <c r="AO244" s="286"/>
      <c r="AP244" s="286"/>
      <c r="AQ244" s="286"/>
      <c r="AR244" s="286"/>
      <c r="AS244" s="286"/>
      <c r="AT244" s="286"/>
      <c r="AU244" s="286"/>
      <c r="AV244" s="286"/>
      <c r="AW244" s="286"/>
      <c r="AX244" s="286"/>
      <c r="AY244" s="286"/>
      <c r="AZ244" s="286"/>
      <c r="BA244" s="286"/>
      <c r="BB244" s="286"/>
      <c r="BC244" s="286"/>
      <c r="BD244" s="286"/>
      <c r="BE244" s="286"/>
      <c r="BF244" s="286"/>
      <c r="BG244" s="286"/>
      <c r="BH244" s="286"/>
      <c r="BI244" s="286"/>
      <c r="BJ244" s="286"/>
      <c r="BK244" s="286"/>
      <c r="BL244" s="286"/>
      <c r="BM244" s="286"/>
      <c r="BN244" s="286"/>
      <c r="BO244" s="286"/>
      <c r="BP244" s="286"/>
      <c r="BQ244" s="286"/>
    </row>
    <row r="245" spans="19:69" x14ac:dyDescent="0.3">
      <c r="S245" s="286"/>
      <c r="T245" s="286"/>
      <c r="U245" s="286"/>
      <c r="V245" s="286"/>
      <c r="W245" s="286"/>
      <c r="X245" s="286"/>
      <c r="Y245" s="286"/>
      <c r="Z245" s="286"/>
      <c r="AA245" s="286"/>
      <c r="AB245" s="286"/>
      <c r="AC245" s="286"/>
      <c r="AD245" s="286"/>
      <c r="AE245" s="286"/>
      <c r="AF245" s="286"/>
      <c r="AG245" s="286"/>
      <c r="AH245" s="286"/>
      <c r="AI245" s="286"/>
      <c r="AJ245" s="286"/>
      <c r="AK245" s="286"/>
      <c r="AL245" s="286"/>
      <c r="AM245" s="286"/>
      <c r="AN245" s="286"/>
      <c r="AO245" s="286"/>
      <c r="AP245" s="286"/>
      <c r="AQ245" s="286"/>
      <c r="AR245" s="286"/>
      <c r="AS245" s="286"/>
      <c r="AT245" s="286"/>
      <c r="AU245" s="286"/>
      <c r="AV245" s="286"/>
      <c r="AW245" s="286"/>
      <c r="AX245" s="286"/>
      <c r="AY245" s="286"/>
      <c r="AZ245" s="286"/>
      <c r="BA245" s="286"/>
      <c r="BB245" s="286"/>
      <c r="BC245" s="286"/>
      <c r="BD245" s="286"/>
      <c r="BE245" s="286"/>
      <c r="BF245" s="286"/>
      <c r="BG245" s="286"/>
      <c r="BH245" s="286"/>
      <c r="BI245" s="286"/>
      <c r="BJ245" s="286"/>
      <c r="BK245" s="286"/>
      <c r="BL245" s="286"/>
      <c r="BM245" s="286"/>
      <c r="BN245" s="286"/>
      <c r="BO245" s="286"/>
      <c r="BP245" s="286"/>
      <c r="BQ245" s="286"/>
    </row>
    <row r="246" spans="19:69" x14ac:dyDescent="0.3">
      <c r="S246" s="286"/>
      <c r="T246" s="286"/>
      <c r="U246" s="286"/>
      <c r="V246" s="286"/>
      <c r="W246" s="286"/>
      <c r="X246" s="286"/>
      <c r="Y246" s="286"/>
      <c r="Z246" s="286"/>
      <c r="AA246" s="286"/>
      <c r="AB246" s="286"/>
      <c r="AC246" s="286"/>
      <c r="AD246" s="286"/>
      <c r="AE246" s="286"/>
      <c r="AF246" s="286"/>
      <c r="AG246" s="286"/>
      <c r="AH246" s="286"/>
      <c r="AI246" s="286"/>
      <c r="AJ246" s="286"/>
      <c r="AK246" s="286"/>
      <c r="AL246" s="286"/>
      <c r="AM246" s="286"/>
      <c r="AN246" s="286"/>
      <c r="AO246" s="286"/>
      <c r="AP246" s="286"/>
      <c r="AQ246" s="286"/>
      <c r="AR246" s="286"/>
      <c r="AS246" s="286"/>
      <c r="AT246" s="286"/>
      <c r="AU246" s="286"/>
      <c r="AV246" s="286"/>
      <c r="AW246" s="286"/>
      <c r="AX246" s="286"/>
      <c r="AY246" s="286"/>
      <c r="AZ246" s="286"/>
      <c r="BA246" s="286"/>
      <c r="BB246" s="286"/>
      <c r="BC246" s="286"/>
      <c r="BD246" s="286"/>
      <c r="BE246" s="286"/>
      <c r="BF246" s="286"/>
      <c r="BG246" s="286"/>
      <c r="BH246" s="286"/>
      <c r="BI246" s="286"/>
      <c r="BJ246" s="286"/>
      <c r="BK246" s="286"/>
      <c r="BL246" s="286"/>
      <c r="BM246" s="286"/>
      <c r="BN246" s="286"/>
      <c r="BO246" s="286"/>
      <c r="BP246" s="286"/>
      <c r="BQ246" s="286"/>
    </row>
    <row r="247" spans="19:69" x14ac:dyDescent="0.3">
      <c r="S247" s="286"/>
      <c r="T247" s="286"/>
      <c r="U247" s="286"/>
      <c r="V247" s="286"/>
      <c r="W247" s="286"/>
      <c r="X247" s="286"/>
      <c r="Y247" s="286"/>
      <c r="Z247" s="286"/>
      <c r="AA247" s="286"/>
      <c r="AB247" s="286"/>
      <c r="AC247" s="286"/>
      <c r="AD247" s="286"/>
      <c r="AE247" s="286"/>
      <c r="AF247" s="286"/>
      <c r="AG247" s="286"/>
      <c r="AH247" s="286"/>
      <c r="AI247" s="286"/>
      <c r="AJ247" s="286"/>
      <c r="AK247" s="286"/>
      <c r="AL247" s="286"/>
      <c r="AM247" s="286"/>
      <c r="AN247" s="286"/>
      <c r="AO247" s="286"/>
      <c r="AP247" s="286"/>
      <c r="AQ247" s="286"/>
      <c r="AR247" s="286"/>
      <c r="AS247" s="286"/>
      <c r="AT247" s="286"/>
      <c r="AU247" s="286"/>
      <c r="AV247" s="286"/>
      <c r="AW247" s="286"/>
      <c r="AX247" s="286"/>
      <c r="AY247" s="286"/>
      <c r="AZ247" s="286"/>
      <c r="BA247" s="286"/>
      <c r="BB247" s="286"/>
      <c r="BC247" s="286"/>
      <c r="BD247" s="286"/>
      <c r="BE247" s="286"/>
      <c r="BF247" s="286"/>
      <c r="BG247" s="286"/>
      <c r="BH247" s="286"/>
      <c r="BI247" s="286"/>
      <c r="BJ247" s="286"/>
      <c r="BK247" s="286"/>
      <c r="BL247" s="286"/>
      <c r="BM247" s="286"/>
      <c r="BN247" s="286"/>
      <c r="BO247" s="286"/>
      <c r="BP247" s="286"/>
      <c r="BQ247" s="286"/>
    </row>
    <row r="248" spans="19:69" x14ac:dyDescent="0.3">
      <c r="S248" s="286"/>
      <c r="T248" s="286"/>
      <c r="U248" s="286"/>
      <c r="V248" s="286"/>
      <c r="W248" s="286"/>
      <c r="X248" s="286"/>
      <c r="Y248" s="286"/>
      <c r="Z248" s="286"/>
      <c r="AA248" s="286"/>
      <c r="AB248" s="286"/>
      <c r="AC248" s="286"/>
      <c r="AD248" s="286"/>
      <c r="AE248" s="286"/>
      <c r="AF248" s="286"/>
      <c r="AG248" s="286"/>
      <c r="AH248" s="286"/>
      <c r="AI248" s="286"/>
      <c r="AJ248" s="286"/>
      <c r="AK248" s="286"/>
      <c r="AL248" s="286"/>
      <c r="AM248" s="286"/>
      <c r="AN248" s="286"/>
      <c r="AO248" s="286"/>
      <c r="AP248" s="286"/>
      <c r="AQ248" s="286"/>
      <c r="AR248" s="286"/>
      <c r="AS248" s="286"/>
      <c r="AT248" s="286"/>
      <c r="AU248" s="286"/>
      <c r="AV248" s="286"/>
      <c r="AW248" s="286"/>
      <c r="AX248" s="286"/>
      <c r="AY248" s="286"/>
      <c r="AZ248" s="286"/>
      <c r="BA248" s="286"/>
      <c r="BB248" s="286"/>
      <c r="BC248" s="286"/>
      <c r="BD248" s="286"/>
      <c r="BE248" s="286"/>
      <c r="BF248" s="286"/>
      <c r="BG248" s="286"/>
      <c r="BH248" s="286"/>
      <c r="BI248" s="286"/>
      <c r="BJ248" s="286"/>
      <c r="BK248" s="286"/>
      <c r="BL248" s="286"/>
      <c r="BM248" s="286"/>
      <c r="BN248" s="286"/>
      <c r="BO248" s="286"/>
      <c r="BP248" s="286"/>
      <c r="BQ248" s="286"/>
    </row>
    <row r="249" spans="19:69" x14ac:dyDescent="0.3">
      <c r="S249" s="286"/>
      <c r="T249" s="286"/>
      <c r="U249" s="286"/>
      <c r="V249" s="286"/>
      <c r="W249" s="286"/>
      <c r="X249" s="286"/>
      <c r="Y249" s="286"/>
      <c r="Z249" s="286"/>
      <c r="AA249" s="286"/>
      <c r="AB249" s="286"/>
      <c r="AC249" s="286"/>
      <c r="AD249" s="286"/>
      <c r="AE249" s="286"/>
      <c r="AF249" s="286"/>
      <c r="AG249" s="286"/>
      <c r="AH249" s="286"/>
      <c r="AI249" s="286"/>
      <c r="AJ249" s="286"/>
      <c r="AK249" s="286"/>
      <c r="AL249" s="286"/>
      <c r="AM249" s="286"/>
      <c r="AN249" s="286"/>
      <c r="AO249" s="286"/>
      <c r="AP249" s="286"/>
      <c r="AQ249" s="286"/>
      <c r="AR249" s="286"/>
      <c r="AS249" s="286"/>
      <c r="AT249" s="286"/>
      <c r="AU249" s="286"/>
      <c r="AV249" s="286"/>
      <c r="AW249" s="286"/>
      <c r="AX249" s="286"/>
      <c r="AY249" s="286"/>
      <c r="AZ249" s="286"/>
      <c r="BA249" s="286"/>
      <c r="BB249" s="286"/>
      <c r="BC249" s="286"/>
      <c r="BD249" s="286"/>
      <c r="BE249" s="286"/>
      <c r="BF249" s="286"/>
      <c r="BG249" s="286"/>
      <c r="BH249" s="286"/>
      <c r="BI249" s="286"/>
      <c r="BJ249" s="286"/>
      <c r="BK249" s="286"/>
      <c r="BL249" s="286"/>
      <c r="BM249" s="286"/>
      <c r="BN249" s="286"/>
      <c r="BO249" s="286"/>
      <c r="BP249" s="286"/>
      <c r="BQ249" s="286"/>
    </row>
    <row r="250" spans="19:69" x14ac:dyDescent="0.3">
      <c r="S250" s="286"/>
      <c r="T250" s="286"/>
      <c r="U250" s="286"/>
      <c r="V250" s="286"/>
      <c r="W250" s="286"/>
      <c r="X250" s="286"/>
      <c r="Y250" s="286"/>
      <c r="Z250" s="286"/>
      <c r="AA250" s="286"/>
      <c r="AB250" s="286"/>
      <c r="AC250" s="286"/>
      <c r="AD250" s="286"/>
      <c r="AE250" s="286"/>
      <c r="AF250" s="286"/>
      <c r="AG250" s="286"/>
      <c r="AH250" s="286"/>
      <c r="AI250" s="286"/>
      <c r="AJ250" s="286"/>
      <c r="AK250" s="286"/>
      <c r="AL250" s="286"/>
      <c r="AM250" s="286"/>
      <c r="AN250" s="286"/>
      <c r="AO250" s="286"/>
      <c r="AP250" s="286"/>
      <c r="AQ250" s="286"/>
      <c r="AR250" s="286"/>
      <c r="AS250" s="286"/>
      <c r="AT250" s="286"/>
      <c r="AU250" s="286"/>
      <c r="AV250" s="286"/>
      <c r="AW250" s="286"/>
      <c r="AX250" s="286"/>
      <c r="AY250" s="286"/>
      <c r="AZ250" s="286"/>
      <c r="BA250" s="286"/>
      <c r="BB250" s="286"/>
      <c r="BC250" s="286"/>
      <c r="BD250" s="286"/>
      <c r="BE250" s="286"/>
      <c r="BF250" s="286"/>
      <c r="BG250" s="286"/>
      <c r="BH250" s="286"/>
      <c r="BI250" s="286"/>
      <c r="BJ250" s="286"/>
      <c r="BK250" s="286"/>
      <c r="BL250" s="286"/>
      <c r="BM250" s="286"/>
      <c r="BN250" s="286"/>
      <c r="BO250" s="286"/>
      <c r="BP250" s="286"/>
      <c r="BQ250" s="286"/>
    </row>
    <row r="251" spans="19:69" x14ac:dyDescent="0.3">
      <c r="S251" s="286"/>
      <c r="T251" s="286"/>
      <c r="U251" s="286"/>
      <c r="V251" s="286"/>
      <c r="W251" s="286"/>
      <c r="X251" s="286"/>
      <c r="Y251" s="286"/>
      <c r="Z251" s="286"/>
      <c r="AA251" s="286"/>
      <c r="AB251" s="286"/>
      <c r="AC251" s="286"/>
      <c r="AD251" s="286"/>
      <c r="AE251" s="286"/>
      <c r="AF251" s="286"/>
      <c r="AG251" s="286"/>
      <c r="AH251" s="286"/>
      <c r="AI251" s="286"/>
      <c r="AJ251" s="286"/>
      <c r="AK251" s="286"/>
      <c r="AL251" s="286"/>
      <c r="AM251" s="286"/>
      <c r="AN251" s="286"/>
      <c r="AO251" s="286"/>
      <c r="AP251" s="286"/>
      <c r="AQ251" s="286"/>
      <c r="AR251" s="286"/>
      <c r="AS251" s="286"/>
      <c r="AT251" s="286"/>
      <c r="AU251" s="286"/>
      <c r="AV251" s="286"/>
      <c r="AW251" s="286"/>
      <c r="AX251" s="286"/>
      <c r="AY251" s="286"/>
      <c r="AZ251" s="286"/>
      <c r="BA251" s="286"/>
      <c r="BB251" s="286"/>
      <c r="BC251" s="286"/>
      <c r="BD251" s="286"/>
      <c r="BE251" s="286"/>
      <c r="BF251" s="286"/>
      <c r="BG251" s="286"/>
      <c r="BH251" s="286"/>
      <c r="BI251" s="286"/>
      <c r="BJ251" s="286"/>
      <c r="BK251" s="286"/>
      <c r="BL251" s="286"/>
      <c r="BM251" s="286"/>
      <c r="BN251" s="286"/>
      <c r="BO251" s="286"/>
      <c r="BP251" s="286"/>
      <c r="BQ251" s="286"/>
    </row>
    <row r="252" spans="19:69" x14ac:dyDescent="0.3">
      <c r="S252" s="286"/>
      <c r="T252" s="286"/>
      <c r="U252" s="286"/>
      <c r="V252" s="286"/>
      <c r="W252" s="286"/>
      <c r="X252" s="286"/>
      <c r="Y252" s="286"/>
      <c r="Z252" s="286"/>
      <c r="AA252" s="286"/>
      <c r="AB252" s="286"/>
      <c r="AC252" s="286"/>
      <c r="AD252" s="286"/>
      <c r="AE252" s="286"/>
      <c r="AF252" s="286"/>
      <c r="AG252" s="286"/>
      <c r="AH252" s="286"/>
      <c r="AI252" s="286"/>
      <c r="AJ252" s="286"/>
      <c r="AK252" s="286"/>
      <c r="AL252" s="286"/>
      <c r="AM252" s="286"/>
      <c r="AN252" s="286"/>
      <c r="AO252" s="286"/>
      <c r="AP252" s="286"/>
      <c r="AQ252" s="286"/>
      <c r="AR252" s="286"/>
      <c r="AS252" s="286"/>
      <c r="AT252" s="286"/>
      <c r="AU252" s="286"/>
      <c r="AV252" s="286"/>
      <c r="AW252" s="286"/>
      <c r="AX252" s="286"/>
      <c r="AY252" s="286"/>
      <c r="AZ252" s="286"/>
      <c r="BA252" s="286"/>
      <c r="BB252" s="286"/>
      <c r="BC252" s="286"/>
      <c r="BD252" s="286"/>
      <c r="BE252" s="286"/>
      <c r="BF252" s="286"/>
      <c r="BG252" s="286"/>
      <c r="BH252" s="286"/>
      <c r="BI252" s="286"/>
      <c r="BJ252" s="286"/>
      <c r="BK252" s="286"/>
      <c r="BL252" s="286"/>
      <c r="BM252" s="286"/>
      <c r="BN252" s="286"/>
      <c r="BO252" s="286"/>
      <c r="BP252" s="286"/>
      <c r="BQ252" s="286"/>
    </row>
    <row r="253" spans="19:69" x14ac:dyDescent="0.3">
      <c r="S253" s="286"/>
      <c r="T253" s="286"/>
      <c r="U253" s="286"/>
      <c r="V253" s="286"/>
      <c r="W253" s="286"/>
      <c r="X253" s="286"/>
      <c r="Y253" s="286"/>
      <c r="Z253" s="286"/>
      <c r="AA253" s="286"/>
      <c r="AB253" s="286"/>
      <c r="AC253" s="286"/>
      <c r="AD253" s="286"/>
      <c r="AE253" s="286"/>
      <c r="AF253" s="286"/>
      <c r="AG253" s="286"/>
      <c r="AH253" s="286"/>
      <c r="AI253" s="286"/>
      <c r="AJ253" s="286"/>
      <c r="AK253" s="286"/>
      <c r="AL253" s="286"/>
      <c r="AM253" s="286"/>
      <c r="AN253" s="286"/>
      <c r="AO253" s="286"/>
      <c r="AP253" s="286"/>
      <c r="AQ253" s="286"/>
      <c r="AR253" s="286"/>
      <c r="AS253" s="286"/>
      <c r="AT253" s="286"/>
      <c r="AU253" s="286"/>
      <c r="AV253" s="286"/>
      <c r="AW253" s="286"/>
      <c r="AX253" s="286"/>
      <c r="AY253" s="286"/>
      <c r="AZ253" s="286"/>
      <c r="BA253" s="286"/>
      <c r="BB253" s="286"/>
      <c r="BC253" s="286"/>
      <c r="BD253" s="286"/>
      <c r="BE253" s="286"/>
      <c r="BF253" s="286"/>
      <c r="BG253" s="286"/>
      <c r="BH253" s="286"/>
      <c r="BI253" s="286"/>
      <c r="BJ253" s="286"/>
      <c r="BK253" s="286"/>
      <c r="BL253" s="286"/>
      <c r="BM253" s="286"/>
      <c r="BN253" s="286"/>
      <c r="BO253" s="286"/>
      <c r="BP253" s="286"/>
      <c r="BQ253" s="286"/>
    </row>
    <row r="254" spans="19:69" x14ac:dyDescent="0.3">
      <c r="S254" s="286"/>
      <c r="T254" s="286"/>
      <c r="U254" s="286"/>
      <c r="V254" s="286"/>
      <c r="W254" s="286"/>
      <c r="X254" s="286"/>
      <c r="Y254" s="286"/>
      <c r="Z254" s="286"/>
      <c r="AA254" s="286"/>
      <c r="AB254" s="286"/>
      <c r="AC254" s="286"/>
      <c r="AD254" s="286"/>
      <c r="AE254" s="286"/>
      <c r="AF254" s="286"/>
      <c r="AG254" s="286"/>
      <c r="AH254" s="286"/>
      <c r="AI254" s="286"/>
      <c r="AJ254" s="286"/>
      <c r="AK254" s="286"/>
      <c r="AL254" s="286"/>
      <c r="AM254" s="286"/>
      <c r="AN254" s="286"/>
      <c r="AO254" s="286"/>
      <c r="AP254" s="286"/>
      <c r="AQ254" s="286"/>
      <c r="AR254" s="286"/>
      <c r="AS254" s="286"/>
      <c r="AT254" s="286"/>
      <c r="AU254" s="286"/>
      <c r="AV254" s="286"/>
      <c r="AW254" s="286"/>
      <c r="AX254" s="286"/>
      <c r="AY254" s="286"/>
      <c r="AZ254" s="286"/>
      <c r="BA254" s="286"/>
      <c r="BB254" s="286"/>
      <c r="BC254" s="286"/>
      <c r="BD254" s="286"/>
      <c r="BE254" s="286"/>
      <c r="BF254" s="286"/>
      <c r="BG254" s="286"/>
      <c r="BH254" s="286"/>
      <c r="BI254" s="286"/>
      <c r="BJ254" s="286"/>
      <c r="BK254" s="286"/>
      <c r="BL254" s="286"/>
      <c r="BM254" s="286"/>
      <c r="BN254" s="286"/>
      <c r="BO254" s="286"/>
      <c r="BP254" s="286"/>
      <c r="BQ254" s="286"/>
    </row>
    <row r="255" spans="19:69" x14ac:dyDescent="0.3">
      <c r="S255" s="286"/>
      <c r="T255" s="286"/>
      <c r="U255" s="286"/>
      <c r="V255" s="286"/>
      <c r="W255" s="286"/>
      <c r="X255" s="286"/>
      <c r="Y255" s="286"/>
      <c r="Z255" s="286"/>
      <c r="AA255" s="286"/>
      <c r="AB255" s="286"/>
      <c r="AC255" s="286"/>
      <c r="AD255" s="286"/>
      <c r="AE255" s="286"/>
      <c r="AF255" s="286"/>
      <c r="AG255" s="286"/>
      <c r="AH255" s="286"/>
      <c r="AI255" s="286"/>
      <c r="AJ255" s="286"/>
      <c r="AK255" s="286"/>
      <c r="AL255" s="286"/>
      <c r="AM255" s="286"/>
      <c r="AN255" s="286"/>
      <c r="AO255" s="286"/>
      <c r="AP255" s="286"/>
      <c r="AQ255" s="286"/>
      <c r="AR255" s="286"/>
      <c r="AS255" s="286"/>
      <c r="AT255" s="286"/>
      <c r="AU255" s="286"/>
      <c r="AV255" s="286"/>
      <c r="AW255" s="286"/>
      <c r="AX255" s="286"/>
      <c r="AY255" s="286"/>
      <c r="AZ255" s="286"/>
      <c r="BA255" s="286"/>
      <c r="BB255" s="286"/>
      <c r="BC255" s="286"/>
      <c r="BD255" s="286"/>
      <c r="BE255" s="286"/>
      <c r="BF255" s="286"/>
      <c r="BG255" s="286"/>
      <c r="BH255" s="286"/>
      <c r="BI255" s="286"/>
      <c r="BJ255" s="286"/>
      <c r="BK255" s="286"/>
      <c r="BL255" s="286"/>
      <c r="BM255" s="286"/>
      <c r="BN255" s="286"/>
      <c r="BO255" s="286"/>
      <c r="BP255" s="286"/>
      <c r="BQ255" s="286"/>
    </row>
    <row r="256" spans="19:69" x14ac:dyDescent="0.3">
      <c r="S256" s="286"/>
      <c r="T256" s="286"/>
      <c r="U256" s="286"/>
      <c r="V256" s="286"/>
      <c r="W256" s="286"/>
      <c r="X256" s="286"/>
      <c r="Y256" s="286"/>
      <c r="Z256" s="286"/>
      <c r="AA256" s="286"/>
      <c r="AB256" s="286"/>
      <c r="AC256" s="286"/>
      <c r="AD256" s="286"/>
      <c r="AE256" s="286"/>
      <c r="AF256" s="286"/>
      <c r="AG256" s="286"/>
      <c r="AH256" s="286"/>
      <c r="AI256" s="286"/>
      <c r="AJ256" s="286"/>
      <c r="AK256" s="286"/>
      <c r="AL256" s="286"/>
      <c r="AM256" s="286"/>
      <c r="AN256" s="286"/>
      <c r="AO256" s="286"/>
      <c r="AP256" s="286"/>
      <c r="AQ256" s="286"/>
      <c r="AR256" s="286"/>
      <c r="AS256" s="286"/>
      <c r="AT256" s="286"/>
      <c r="AU256" s="286"/>
      <c r="AV256" s="286"/>
      <c r="AW256" s="286"/>
      <c r="AX256" s="286"/>
      <c r="AY256" s="286"/>
      <c r="AZ256" s="286"/>
      <c r="BA256" s="286"/>
      <c r="BB256" s="286"/>
      <c r="BC256" s="286"/>
      <c r="BD256" s="286"/>
      <c r="BE256" s="286"/>
      <c r="BF256" s="286"/>
      <c r="BG256" s="286"/>
      <c r="BH256" s="286"/>
      <c r="BI256" s="286"/>
      <c r="BJ256" s="286"/>
      <c r="BK256" s="286"/>
      <c r="BL256" s="286"/>
      <c r="BM256" s="286"/>
      <c r="BN256" s="286"/>
      <c r="BO256" s="286"/>
      <c r="BP256" s="286"/>
      <c r="BQ256" s="286"/>
    </row>
    <row r="257" spans="19:69" x14ac:dyDescent="0.3">
      <c r="S257" s="286"/>
      <c r="T257" s="286"/>
      <c r="U257" s="286"/>
      <c r="V257" s="286"/>
      <c r="W257" s="286"/>
      <c r="X257" s="286"/>
      <c r="Y257" s="286"/>
      <c r="Z257" s="286"/>
      <c r="AA257" s="286"/>
      <c r="AB257" s="286"/>
      <c r="AC257" s="286"/>
      <c r="AD257" s="286"/>
      <c r="AE257" s="286"/>
      <c r="AF257" s="286"/>
      <c r="AG257" s="286"/>
      <c r="AH257" s="286"/>
      <c r="AI257" s="286"/>
      <c r="AJ257" s="286"/>
      <c r="AK257" s="286"/>
      <c r="AL257" s="286"/>
      <c r="AM257" s="286"/>
      <c r="AN257" s="286"/>
      <c r="AO257" s="286"/>
      <c r="AP257" s="286"/>
      <c r="AQ257" s="286"/>
      <c r="AR257" s="286"/>
      <c r="AS257" s="286"/>
      <c r="AT257" s="286"/>
      <c r="AU257" s="286"/>
      <c r="AV257" s="286"/>
      <c r="AW257" s="286"/>
      <c r="AX257" s="286"/>
      <c r="AY257" s="286"/>
      <c r="AZ257" s="286"/>
      <c r="BA257" s="286"/>
      <c r="BB257" s="286"/>
      <c r="BC257" s="286"/>
      <c r="BD257" s="286"/>
      <c r="BE257" s="286"/>
      <c r="BF257" s="286"/>
      <c r="BG257" s="286"/>
      <c r="BH257" s="286"/>
      <c r="BI257" s="286"/>
      <c r="BJ257" s="286"/>
      <c r="BK257" s="286"/>
      <c r="BL257" s="286"/>
      <c r="BM257" s="286"/>
      <c r="BN257" s="286"/>
      <c r="BO257" s="286"/>
      <c r="BP257" s="286"/>
      <c r="BQ257" s="286"/>
    </row>
    <row r="258" spans="19:69" x14ac:dyDescent="0.3">
      <c r="S258" s="286"/>
      <c r="T258" s="286"/>
      <c r="U258" s="286"/>
      <c r="V258" s="286"/>
      <c r="W258" s="286"/>
      <c r="X258" s="286"/>
      <c r="Y258" s="286"/>
      <c r="Z258" s="286"/>
      <c r="AA258" s="286"/>
      <c r="AB258" s="286"/>
      <c r="AC258" s="286"/>
      <c r="AD258" s="286"/>
      <c r="AE258" s="286"/>
      <c r="AF258" s="286"/>
      <c r="AG258" s="286"/>
      <c r="AH258" s="286"/>
      <c r="AI258" s="286"/>
      <c r="AJ258" s="286"/>
      <c r="AK258" s="286"/>
      <c r="AL258" s="286"/>
      <c r="AM258" s="286"/>
      <c r="AN258" s="286"/>
      <c r="AO258" s="286"/>
      <c r="AP258" s="286"/>
      <c r="AQ258" s="286"/>
      <c r="AR258" s="286"/>
      <c r="AS258" s="286"/>
      <c r="AT258" s="286"/>
      <c r="AU258" s="286"/>
      <c r="AV258" s="286"/>
      <c r="AW258" s="286"/>
      <c r="AX258" s="286"/>
      <c r="AY258" s="286"/>
      <c r="AZ258" s="286"/>
      <c r="BA258" s="286"/>
      <c r="BB258" s="286"/>
      <c r="BC258" s="286"/>
      <c r="BD258" s="286"/>
      <c r="BE258" s="286"/>
      <c r="BF258" s="286"/>
      <c r="BG258" s="286"/>
      <c r="BH258" s="286"/>
      <c r="BI258" s="286"/>
      <c r="BJ258" s="286"/>
      <c r="BK258" s="286"/>
      <c r="BL258" s="286"/>
      <c r="BM258" s="286"/>
      <c r="BN258" s="286"/>
      <c r="BO258" s="286"/>
      <c r="BP258" s="286"/>
      <c r="BQ258" s="286"/>
    </row>
    <row r="259" spans="19:69" x14ac:dyDescent="0.3">
      <c r="S259" s="286"/>
      <c r="T259" s="286"/>
      <c r="U259" s="286"/>
      <c r="V259" s="286"/>
      <c r="W259" s="286"/>
      <c r="X259" s="286"/>
      <c r="Y259" s="286"/>
      <c r="Z259" s="286"/>
      <c r="AA259" s="286"/>
      <c r="AB259" s="286"/>
      <c r="AC259" s="286"/>
      <c r="AD259" s="286"/>
      <c r="AE259" s="286"/>
      <c r="AF259" s="286"/>
      <c r="AG259" s="286"/>
      <c r="AH259" s="286"/>
      <c r="AI259" s="286"/>
      <c r="AJ259" s="286"/>
      <c r="AK259" s="286"/>
      <c r="AL259" s="286"/>
      <c r="AM259" s="286"/>
      <c r="AN259" s="286"/>
      <c r="AO259" s="286"/>
      <c r="AP259" s="286"/>
      <c r="AQ259" s="286"/>
      <c r="AR259" s="286"/>
      <c r="AS259" s="286"/>
      <c r="AT259" s="286"/>
      <c r="AU259" s="286"/>
      <c r="AV259" s="286"/>
      <c r="AW259" s="286"/>
      <c r="AX259" s="286"/>
      <c r="AY259" s="286"/>
      <c r="AZ259" s="286"/>
      <c r="BA259" s="286"/>
      <c r="BB259" s="286"/>
      <c r="BC259" s="286"/>
      <c r="BD259" s="286"/>
      <c r="BE259" s="286"/>
      <c r="BF259" s="286"/>
      <c r="BG259" s="286"/>
      <c r="BH259" s="286"/>
      <c r="BI259" s="286"/>
      <c r="BJ259" s="286"/>
      <c r="BK259" s="286"/>
      <c r="BL259" s="286"/>
      <c r="BM259" s="286"/>
      <c r="BN259" s="286"/>
      <c r="BO259" s="286"/>
      <c r="BP259" s="286"/>
      <c r="BQ259" s="286"/>
    </row>
    <row r="260" spans="19:69" x14ac:dyDescent="0.3">
      <c r="S260" s="286"/>
      <c r="T260" s="286"/>
      <c r="U260" s="286"/>
      <c r="V260" s="286"/>
      <c r="W260" s="286"/>
      <c r="X260" s="286"/>
      <c r="Y260" s="286"/>
      <c r="Z260" s="286"/>
      <c r="AA260" s="286"/>
      <c r="AB260" s="286"/>
      <c r="AC260" s="286"/>
      <c r="AD260" s="286"/>
      <c r="AE260" s="286"/>
      <c r="AF260" s="286"/>
      <c r="AG260" s="286"/>
      <c r="AH260" s="286"/>
      <c r="AI260" s="286"/>
      <c r="AJ260" s="286"/>
      <c r="AK260" s="286"/>
      <c r="AL260" s="286"/>
      <c r="AM260" s="286"/>
      <c r="AN260" s="286"/>
      <c r="AO260" s="286"/>
      <c r="AP260" s="286"/>
      <c r="AQ260" s="286"/>
      <c r="AR260" s="286"/>
      <c r="AS260" s="286"/>
      <c r="AT260" s="286"/>
      <c r="AU260" s="286"/>
      <c r="AV260" s="286"/>
      <c r="AW260" s="286"/>
      <c r="AX260" s="286"/>
      <c r="AY260" s="286"/>
      <c r="AZ260" s="286"/>
      <c r="BA260" s="286"/>
      <c r="BB260" s="286"/>
      <c r="BC260" s="286"/>
      <c r="BD260" s="286"/>
      <c r="BE260" s="286"/>
      <c r="BF260" s="286"/>
      <c r="BG260" s="286"/>
      <c r="BH260" s="286"/>
      <c r="BI260" s="286"/>
      <c r="BJ260" s="286"/>
      <c r="BK260" s="286"/>
      <c r="BL260" s="286"/>
      <c r="BM260" s="286"/>
      <c r="BN260" s="286"/>
      <c r="BO260" s="286"/>
      <c r="BP260" s="286"/>
      <c r="BQ260" s="286"/>
    </row>
    <row r="261" spans="19:69" x14ac:dyDescent="0.3">
      <c r="S261" s="286"/>
      <c r="T261" s="286"/>
      <c r="U261" s="286"/>
      <c r="V261" s="286"/>
      <c r="W261" s="286"/>
      <c r="X261" s="286"/>
      <c r="Y261" s="286"/>
      <c r="Z261" s="286"/>
      <c r="AA261" s="286"/>
      <c r="AB261" s="286"/>
      <c r="AC261" s="286"/>
      <c r="AD261" s="286"/>
      <c r="AE261" s="286"/>
      <c r="AF261" s="286"/>
      <c r="AG261" s="286"/>
      <c r="AH261" s="286"/>
      <c r="AI261" s="286"/>
      <c r="AJ261" s="286"/>
      <c r="AK261" s="286"/>
      <c r="AL261" s="286"/>
      <c r="AM261" s="286"/>
      <c r="AN261" s="286"/>
      <c r="AO261" s="286"/>
      <c r="AP261" s="286"/>
      <c r="AQ261" s="286"/>
      <c r="AR261" s="286"/>
      <c r="AS261" s="286"/>
      <c r="AT261" s="286"/>
      <c r="AU261" s="286"/>
      <c r="AV261" s="286"/>
      <c r="AW261" s="286"/>
      <c r="AX261" s="286"/>
      <c r="AY261" s="286"/>
      <c r="AZ261" s="286"/>
      <c r="BA261" s="286"/>
      <c r="BB261" s="286"/>
      <c r="BC261" s="286"/>
      <c r="BD261" s="286"/>
      <c r="BE261" s="286"/>
      <c r="BF261" s="286"/>
      <c r="BG261" s="286"/>
      <c r="BH261" s="286"/>
      <c r="BI261" s="286"/>
      <c r="BJ261" s="286"/>
      <c r="BK261" s="286"/>
      <c r="BL261" s="286"/>
      <c r="BM261" s="286"/>
      <c r="BN261" s="286"/>
      <c r="BO261" s="286"/>
      <c r="BP261" s="286"/>
      <c r="BQ261" s="286"/>
    </row>
    <row r="262" spans="19:69" x14ac:dyDescent="0.3">
      <c r="S262" s="286"/>
      <c r="T262" s="286"/>
      <c r="U262" s="286"/>
      <c r="V262" s="286"/>
      <c r="W262" s="286"/>
      <c r="X262" s="286"/>
      <c r="Y262" s="286"/>
      <c r="Z262" s="286"/>
      <c r="AA262" s="286"/>
      <c r="AB262" s="286"/>
      <c r="AC262" s="286"/>
      <c r="AD262" s="286"/>
      <c r="AE262" s="286"/>
      <c r="AF262" s="286"/>
      <c r="AG262" s="286"/>
      <c r="AH262" s="286"/>
      <c r="AI262" s="286"/>
      <c r="AJ262" s="286"/>
      <c r="AK262" s="286"/>
      <c r="AL262" s="286"/>
      <c r="AM262" s="286"/>
      <c r="AN262" s="286"/>
      <c r="AO262" s="286"/>
      <c r="AP262" s="286"/>
      <c r="AQ262" s="286"/>
      <c r="AR262" s="286"/>
      <c r="AS262" s="286"/>
      <c r="AT262" s="286"/>
      <c r="AU262" s="286"/>
      <c r="AV262" s="286"/>
      <c r="AW262" s="286"/>
      <c r="AX262" s="286"/>
      <c r="AY262" s="286"/>
      <c r="AZ262" s="286"/>
      <c r="BA262" s="286"/>
      <c r="BB262" s="286"/>
      <c r="BC262" s="286"/>
      <c r="BD262" s="286"/>
      <c r="BE262" s="286"/>
      <c r="BF262" s="286"/>
      <c r="BG262" s="286"/>
      <c r="BH262" s="286"/>
      <c r="BI262" s="286"/>
      <c r="BJ262" s="286"/>
      <c r="BK262" s="286"/>
      <c r="BL262" s="286"/>
      <c r="BM262" s="286"/>
      <c r="BN262" s="286"/>
      <c r="BO262" s="286"/>
      <c r="BP262" s="286"/>
      <c r="BQ262" s="286"/>
    </row>
    <row r="263" spans="19:69" x14ac:dyDescent="0.3">
      <c r="S263" s="286"/>
      <c r="T263" s="286"/>
      <c r="U263" s="286"/>
      <c r="V263" s="286"/>
      <c r="W263" s="286"/>
      <c r="X263" s="286"/>
      <c r="Y263" s="286"/>
      <c r="Z263" s="286"/>
      <c r="AA263" s="286"/>
      <c r="AB263" s="286"/>
      <c r="AC263" s="286"/>
      <c r="AD263" s="286"/>
      <c r="AE263" s="286"/>
      <c r="AF263" s="286"/>
      <c r="AG263" s="286"/>
      <c r="AH263" s="286"/>
      <c r="AI263" s="286"/>
      <c r="AJ263" s="286"/>
      <c r="AK263" s="286"/>
      <c r="AL263" s="286"/>
      <c r="AM263" s="286"/>
      <c r="AN263" s="286"/>
      <c r="AO263" s="286"/>
      <c r="AP263" s="286"/>
      <c r="AQ263" s="286"/>
      <c r="AR263" s="286"/>
      <c r="AS263" s="286"/>
      <c r="AT263" s="286"/>
      <c r="AU263" s="286"/>
      <c r="AV263" s="286"/>
      <c r="AW263" s="286"/>
      <c r="AX263" s="286"/>
      <c r="AY263" s="286"/>
      <c r="AZ263" s="286"/>
      <c r="BA263" s="286"/>
      <c r="BB263" s="286"/>
      <c r="BC263" s="286"/>
      <c r="BD263" s="286"/>
      <c r="BE263" s="286"/>
      <c r="BF263" s="286"/>
      <c r="BG263" s="286"/>
      <c r="BH263" s="286"/>
      <c r="BI263" s="286"/>
      <c r="BJ263" s="286"/>
      <c r="BK263" s="286"/>
      <c r="BL263" s="286"/>
      <c r="BM263" s="286"/>
      <c r="BN263" s="286"/>
      <c r="BO263" s="286"/>
      <c r="BP263" s="286"/>
      <c r="BQ263" s="286"/>
    </row>
    <row r="264" spans="19:69" x14ac:dyDescent="0.3">
      <c r="S264" s="286"/>
      <c r="T264" s="286"/>
      <c r="U264" s="286"/>
      <c r="V264" s="286"/>
      <c r="W264" s="286"/>
      <c r="X264" s="286"/>
      <c r="Y264" s="286"/>
      <c r="Z264" s="286"/>
      <c r="AA264" s="286"/>
      <c r="AB264" s="286"/>
      <c r="AC264" s="286"/>
      <c r="AD264" s="286"/>
      <c r="AE264" s="286"/>
      <c r="AF264" s="286"/>
      <c r="AG264" s="286"/>
      <c r="AH264" s="286"/>
      <c r="AI264" s="286"/>
      <c r="AJ264" s="286"/>
      <c r="AK264" s="286"/>
      <c r="AL264" s="286"/>
      <c r="AM264" s="286"/>
      <c r="AN264" s="286"/>
      <c r="AO264" s="286"/>
      <c r="AP264" s="286"/>
      <c r="AQ264" s="286"/>
      <c r="AR264" s="286"/>
      <c r="AS264" s="286"/>
      <c r="AT264" s="286"/>
      <c r="AU264" s="286"/>
      <c r="AV264" s="286"/>
      <c r="AW264" s="286"/>
      <c r="AX264" s="286"/>
      <c r="AY264" s="286"/>
      <c r="AZ264" s="286"/>
      <c r="BA264" s="286"/>
      <c r="BB264" s="286"/>
      <c r="BC264" s="286"/>
      <c r="BD264" s="286"/>
      <c r="BE264" s="286"/>
      <c r="BF264" s="286"/>
      <c r="BG264" s="286"/>
      <c r="BH264" s="286"/>
      <c r="BI264" s="286"/>
      <c r="BJ264" s="286"/>
      <c r="BK264" s="286"/>
      <c r="BL264" s="286"/>
      <c r="BM264" s="286"/>
      <c r="BN264" s="286"/>
      <c r="BO264" s="286"/>
      <c r="BP264" s="286"/>
      <c r="BQ264" s="286"/>
    </row>
    <row r="265" spans="19:69" x14ac:dyDescent="0.3">
      <c r="S265" s="286"/>
      <c r="T265" s="286"/>
      <c r="U265" s="286"/>
      <c r="V265" s="286"/>
      <c r="W265" s="286"/>
      <c r="X265" s="286"/>
      <c r="Y265" s="286"/>
      <c r="Z265" s="286"/>
      <c r="AA265" s="286"/>
      <c r="AB265" s="286"/>
      <c r="AC265" s="286"/>
      <c r="AD265" s="286"/>
      <c r="AE265" s="286"/>
      <c r="AF265" s="286"/>
      <c r="AG265" s="286"/>
      <c r="AH265" s="286"/>
      <c r="AI265" s="286"/>
      <c r="AJ265" s="286"/>
      <c r="AK265" s="286"/>
      <c r="AL265" s="286"/>
      <c r="AM265" s="286"/>
      <c r="AN265" s="286"/>
      <c r="AO265" s="286"/>
      <c r="AP265" s="286"/>
      <c r="AQ265" s="286"/>
      <c r="AR265" s="286"/>
      <c r="AS265" s="286"/>
      <c r="AT265" s="286"/>
      <c r="AU265" s="286"/>
      <c r="AV265" s="286"/>
      <c r="AW265" s="286"/>
      <c r="AX265" s="286"/>
      <c r="AY265" s="286"/>
      <c r="AZ265" s="286"/>
      <c r="BA265" s="286"/>
      <c r="BB265" s="286"/>
      <c r="BC265" s="286"/>
      <c r="BD265" s="286"/>
      <c r="BE265" s="286"/>
      <c r="BF265" s="286"/>
      <c r="BG265" s="286"/>
      <c r="BH265" s="286"/>
      <c r="BI265" s="286"/>
      <c r="BJ265" s="286"/>
      <c r="BK265" s="286"/>
      <c r="BL265" s="286"/>
      <c r="BM265" s="286"/>
      <c r="BN265" s="286"/>
      <c r="BO265" s="286"/>
      <c r="BP265" s="286"/>
      <c r="BQ265" s="286"/>
    </row>
    <row r="266" spans="19:69" x14ac:dyDescent="0.3">
      <c r="S266" s="286"/>
      <c r="T266" s="286"/>
      <c r="U266" s="286"/>
      <c r="V266" s="286"/>
      <c r="W266" s="286"/>
      <c r="X266" s="286"/>
      <c r="Y266" s="286"/>
      <c r="Z266" s="286"/>
      <c r="AA266" s="286"/>
      <c r="AB266" s="286"/>
      <c r="AC266" s="286"/>
      <c r="AD266" s="286"/>
      <c r="AE266" s="286"/>
      <c r="AF266" s="286"/>
      <c r="AG266" s="286"/>
      <c r="AH266" s="286"/>
      <c r="AI266" s="286"/>
      <c r="AJ266" s="286"/>
      <c r="AK266" s="286"/>
      <c r="AL266" s="286"/>
      <c r="AM266" s="286"/>
      <c r="AN266" s="286"/>
      <c r="AO266" s="286"/>
      <c r="AP266" s="286"/>
      <c r="AQ266" s="286"/>
      <c r="AR266" s="286"/>
      <c r="AS266" s="286"/>
      <c r="AT266" s="286"/>
      <c r="AU266" s="286"/>
      <c r="AV266" s="286"/>
      <c r="AW266" s="286"/>
      <c r="AX266" s="286"/>
      <c r="AY266" s="286"/>
      <c r="AZ266" s="286"/>
      <c r="BA266" s="286"/>
      <c r="BB266" s="286"/>
      <c r="BC266" s="286"/>
      <c r="BD266" s="286"/>
      <c r="BE266" s="286"/>
      <c r="BF266" s="286"/>
      <c r="BG266" s="286"/>
      <c r="BH266" s="286"/>
      <c r="BI266" s="286"/>
      <c r="BJ266" s="286"/>
      <c r="BK266" s="286"/>
      <c r="BL266" s="286"/>
      <c r="BM266" s="286"/>
      <c r="BN266" s="286"/>
      <c r="BO266" s="286"/>
      <c r="BP266" s="286"/>
      <c r="BQ266" s="286"/>
    </row>
    <row r="267" spans="19:69" x14ac:dyDescent="0.3">
      <c r="S267" s="286"/>
      <c r="T267" s="286"/>
      <c r="U267" s="286"/>
      <c r="V267" s="286"/>
      <c r="W267" s="286"/>
      <c r="X267" s="286"/>
      <c r="Y267" s="286"/>
      <c r="Z267" s="286"/>
      <c r="AA267" s="286"/>
      <c r="AB267" s="286"/>
      <c r="AC267" s="286"/>
      <c r="AD267" s="286"/>
      <c r="AE267" s="286"/>
      <c r="AF267" s="286"/>
      <c r="AG267" s="286"/>
      <c r="AH267" s="286"/>
      <c r="AI267" s="286"/>
      <c r="AJ267" s="286"/>
      <c r="AK267" s="286"/>
      <c r="AL267" s="286"/>
      <c r="AM267" s="286"/>
      <c r="AN267" s="286"/>
      <c r="AO267" s="286"/>
      <c r="AP267" s="286"/>
      <c r="AQ267" s="286"/>
      <c r="AR267" s="286"/>
      <c r="AS267" s="286"/>
      <c r="AT267" s="286"/>
      <c r="AU267" s="286"/>
      <c r="AV267" s="286"/>
      <c r="AW267" s="286"/>
      <c r="AX267" s="286"/>
      <c r="AY267" s="286"/>
      <c r="AZ267" s="286"/>
      <c r="BA267" s="286"/>
      <c r="BB267" s="286"/>
      <c r="BC267" s="286"/>
      <c r="BD267" s="286"/>
      <c r="BE267" s="286"/>
      <c r="BF267" s="286"/>
      <c r="BG267" s="286"/>
      <c r="BH267" s="286"/>
      <c r="BI267" s="286"/>
      <c r="BJ267" s="286"/>
      <c r="BK267" s="286"/>
      <c r="BL267" s="286"/>
      <c r="BM267" s="286"/>
      <c r="BN267" s="286"/>
      <c r="BO267" s="286"/>
      <c r="BP267" s="286"/>
      <c r="BQ267" s="286"/>
    </row>
    <row r="268" spans="19:69" x14ac:dyDescent="0.3">
      <c r="S268" s="286"/>
      <c r="T268" s="286"/>
      <c r="U268" s="286"/>
      <c r="V268" s="286"/>
      <c r="W268" s="286"/>
      <c r="X268" s="286"/>
      <c r="Y268" s="286"/>
      <c r="Z268" s="286"/>
      <c r="AA268" s="286"/>
      <c r="AB268" s="286"/>
      <c r="AC268" s="286"/>
      <c r="AD268" s="286"/>
      <c r="AE268" s="286"/>
      <c r="AF268" s="286"/>
      <c r="AG268" s="286"/>
      <c r="AH268" s="286"/>
      <c r="AI268" s="286"/>
      <c r="AJ268" s="286"/>
      <c r="AK268" s="286"/>
      <c r="AL268" s="286"/>
      <c r="AM268" s="286"/>
      <c r="AN268" s="286"/>
      <c r="AO268" s="286"/>
      <c r="AP268" s="286"/>
      <c r="AQ268" s="286"/>
      <c r="AR268" s="286"/>
      <c r="AS268" s="286"/>
      <c r="AT268" s="286"/>
      <c r="AU268" s="286"/>
      <c r="AV268" s="286"/>
      <c r="AW268" s="286"/>
      <c r="AX268" s="286"/>
      <c r="AY268" s="286"/>
      <c r="AZ268" s="286"/>
      <c r="BA268" s="286"/>
      <c r="BB268" s="286"/>
      <c r="BC268" s="286"/>
      <c r="BD268" s="286"/>
      <c r="BE268" s="286"/>
      <c r="BF268" s="286"/>
      <c r="BG268" s="286"/>
      <c r="BH268" s="286"/>
      <c r="BI268" s="286"/>
      <c r="BJ268" s="286"/>
      <c r="BK268" s="286"/>
      <c r="BL268" s="286"/>
      <c r="BM268" s="286"/>
      <c r="BN268" s="286"/>
      <c r="BO268" s="286"/>
      <c r="BP268" s="286"/>
      <c r="BQ268" s="286"/>
    </row>
    <row r="269" spans="19:69" x14ac:dyDescent="0.3">
      <c r="S269" s="286"/>
      <c r="T269" s="286"/>
      <c r="U269" s="286"/>
      <c r="V269" s="286"/>
      <c r="W269" s="286"/>
      <c r="X269" s="286"/>
      <c r="Y269" s="286"/>
      <c r="Z269" s="286"/>
      <c r="AA269" s="286"/>
      <c r="AB269" s="286"/>
      <c r="AC269" s="286"/>
      <c r="AD269" s="286"/>
      <c r="AE269" s="286"/>
      <c r="AF269" s="286"/>
      <c r="AG269" s="286"/>
      <c r="AH269" s="286"/>
      <c r="AI269" s="286"/>
      <c r="AJ269" s="286"/>
      <c r="AK269" s="286"/>
      <c r="AL269" s="286"/>
      <c r="AM269" s="286"/>
      <c r="AN269" s="286"/>
      <c r="AO269" s="286"/>
      <c r="AP269" s="286"/>
      <c r="AQ269" s="286"/>
      <c r="AR269" s="286"/>
      <c r="AS269" s="286"/>
      <c r="AT269" s="286"/>
      <c r="AU269" s="286"/>
      <c r="AV269" s="286"/>
      <c r="AW269" s="286"/>
      <c r="AX269" s="286"/>
      <c r="AY269" s="286"/>
      <c r="AZ269" s="286"/>
      <c r="BA269" s="286"/>
      <c r="BB269" s="286"/>
      <c r="BC269" s="286"/>
      <c r="BD269" s="286"/>
      <c r="BE269" s="286"/>
      <c r="BF269" s="286"/>
      <c r="BG269" s="286"/>
      <c r="BH269" s="286"/>
      <c r="BI269" s="286"/>
      <c r="BJ269" s="286"/>
      <c r="BK269" s="286"/>
      <c r="BL269" s="286"/>
      <c r="BM269" s="286"/>
      <c r="BN269" s="286"/>
      <c r="BO269" s="286"/>
      <c r="BP269" s="286"/>
      <c r="BQ269" s="286"/>
    </row>
    <row r="270" spans="19:69" x14ac:dyDescent="0.3">
      <c r="S270" s="286"/>
      <c r="T270" s="286"/>
      <c r="U270" s="286"/>
      <c r="V270" s="286"/>
      <c r="W270" s="286"/>
      <c r="X270" s="286"/>
      <c r="Y270" s="286"/>
      <c r="Z270" s="286"/>
      <c r="AA270" s="286"/>
      <c r="AB270" s="286"/>
      <c r="AC270" s="286"/>
      <c r="AD270" s="286"/>
      <c r="AE270" s="286"/>
      <c r="AF270" s="286"/>
      <c r="AG270" s="286"/>
      <c r="AH270" s="286"/>
      <c r="AI270" s="286"/>
      <c r="AJ270" s="286"/>
      <c r="AK270" s="286"/>
      <c r="AL270" s="286"/>
      <c r="AM270" s="286"/>
      <c r="AN270" s="286"/>
      <c r="AO270" s="286"/>
      <c r="AP270" s="286"/>
      <c r="AQ270" s="286"/>
      <c r="AR270" s="286"/>
      <c r="AS270" s="286"/>
      <c r="AT270" s="286"/>
      <c r="AU270" s="286"/>
      <c r="AV270" s="286"/>
      <c r="AW270" s="286"/>
      <c r="AX270" s="286"/>
      <c r="AY270" s="286"/>
      <c r="AZ270" s="286"/>
      <c r="BA270" s="286"/>
      <c r="BB270" s="286"/>
      <c r="BC270" s="286"/>
      <c r="BD270" s="286"/>
      <c r="BE270" s="286"/>
      <c r="BF270" s="286"/>
      <c r="BG270" s="286"/>
      <c r="BH270" s="286"/>
      <c r="BI270" s="286"/>
      <c r="BJ270" s="286"/>
      <c r="BK270" s="286"/>
      <c r="BL270" s="286"/>
      <c r="BM270" s="286"/>
      <c r="BN270" s="286"/>
      <c r="BO270" s="286"/>
      <c r="BP270" s="286"/>
      <c r="BQ270" s="286"/>
    </row>
    <row r="271" spans="19:69" x14ac:dyDescent="0.3">
      <c r="S271" s="286"/>
      <c r="T271" s="286"/>
      <c r="U271" s="286"/>
      <c r="V271" s="286"/>
      <c r="W271" s="286"/>
      <c r="X271" s="286"/>
      <c r="Y271" s="286"/>
      <c r="Z271" s="286"/>
      <c r="AA271" s="286"/>
      <c r="AB271" s="286"/>
      <c r="AC271" s="286"/>
      <c r="AD271" s="286"/>
      <c r="AE271" s="286"/>
      <c r="AF271" s="286"/>
      <c r="AG271" s="286"/>
      <c r="AH271" s="286"/>
      <c r="AI271" s="286"/>
      <c r="AJ271" s="286"/>
      <c r="AK271" s="286"/>
      <c r="AL271" s="286"/>
      <c r="AM271" s="286"/>
      <c r="AN271" s="286"/>
      <c r="AO271" s="286"/>
      <c r="AP271" s="286"/>
      <c r="AQ271" s="286"/>
      <c r="AR271" s="286"/>
      <c r="AS271" s="286"/>
      <c r="AT271" s="286"/>
      <c r="AU271" s="286"/>
      <c r="AV271" s="286"/>
      <c r="AW271" s="286"/>
      <c r="AX271" s="286"/>
      <c r="AY271" s="286"/>
      <c r="AZ271" s="286"/>
      <c r="BA271" s="286"/>
      <c r="BB271" s="286"/>
      <c r="BC271" s="286"/>
      <c r="BD271" s="286"/>
      <c r="BE271" s="286"/>
      <c r="BF271" s="286"/>
      <c r="BG271" s="286"/>
      <c r="BH271" s="286"/>
      <c r="BI271" s="286"/>
      <c r="BJ271" s="286"/>
      <c r="BK271" s="286"/>
      <c r="BL271" s="286"/>
      <c r="BM271" s="286"/>
      <c r="BN271" s="286"/>
      <c r="BO271" s="286"/>
      <c r="BP271" s="286"/>
      <c r="BQ271" s="286"/>
    </row>
    <row r="272" spans="19:69" x14ac:dyDescent="0.3">
      <c r="S272" s="286"/>
      <c r="T272" s="286"/>
      <c r="U272" s="286"/>
      <c r="V272" s="286"/>
      <c r="W272" s="286"/>
      <c r="X272" s="286"/>
      <c r="Y272" s="286"/>
      <c r="Z272" s="286"/>
      <c r="AA272" s="286"/>
      <c r="AB272" s="286"/>
      <c r="AC272" s="286"/>
      <c r="AD272" s="286"/>
      <c r="AE272" s="286"/>
      <c r="AF272" s="286"/>
      <c r="AG272" s="286"/>
      <c r="AH272" s="286"/>
      <c r="AI272" s="286"/>
      <c r="AJ272" s="286"/>
      <c r="AK272" s="286"/>
      <c r="AL272" s="286"/>
      <c r="AM272" s="286"/>
      <c r="AN272" s="286"/>
      <c r="AO272" s="286"/>
      <c r="AP272" s="286"/>
      <c r="AQ272" s="286"/>
      <c r="AR272" s="286"/>
      <c r="AS272" s="286"/>
      <c r="AT272" s="286"/>
      <c r="AU272" s="286"/>
      <c r="AV272" s="286"/>
      <c r="AW272" s="286"/>
      <c r="AX272" s="286"/>
      <c r="AY272" s="286"/>
      <c r="AZ272" s="286"/>
      <c r="BA272" s="286"/>
      <c r="BB272" s="286"/>
      <c r="BC272" s="286"/>
      <c r="BD272" s="286"/>
      <c r="BE272" s="286"/>
      <c r="BF272" s="286"/>
      <c r="BG272" s="286"/>
      <c r="BH272" s="286"/>
      <c r="BI272" s="286"/>
      <c r="BJ272" s="286"/>
      <c r="BK272" s="286"/>
      <c r="BL272" s="286"/>
      <c r="BM272" s="286"/>
      <c r="BN272" s="286"/>
      <c r="BO272" s="286"/>
      <c r="BP272" s="286"/>
      <c r="BQ272" s="286"/>
    </row>
    <row r="273" spans="19:69" x14ac:dyDescent="0.3">
      <c r="S273" s="286"/>
      <c r="T273" s="286"/>
      <c r="U273" s="286"/>
      <c r="V273" s="286"/>
      <c r="W273" s="286"/>
      <c r="X273" s="286"/>
      <c r="Y273" s="286"/>
      <c r="Z273" s="286"/>
      <c r="AA273" s="286"/>
      <c r="AB273" s="286"/>
      <c r="AC273" s="286"/>
      <c r="AD273" s="286"/>
      <c r="AE273" s="286"/>
      <c r="AF273" s="286"/>
      <c r="AG273" s="286"/>
      <c r="AH273" s="286"/>
      <c r="AI273" s="286"/>
      <c r="AJ273" s="286"/>
      <c r="AK273" s="286"/>
      <c r="AL273" s="286"/>
      <c r="AM273" s="286"/>
      <c r="AN273" s="286"/>
      <c r="AO273" s="286"/>
      <c r="AP273" s="286"/>
      <c r="AQ273" s="286"/>
      <c r="AR273" s="286"/>
      <c r="AS273" s="286"/>
      <c r="AT273" s="286"/>
      <c r="AU273" s="286"/>
      <c r="AV273" s="286"/>
      <c r="AW273" s="286"/>
      <c r="AX273" s="286"/>
      <c r="AY273" s="286"/>
      <c r="AZ273" s="286"/>
      <c r="BA273" s="286"/>
      <c r="BB273" s="286"/>
      <c r="BC273" s="286"/>
      <c r="BD273" s="286"/>
      <c r="BE273" s="286"/>
      <c r="BF273" s="286"/>
      <c r="BG273" s="286"/>
      <c r="BH273" s="286"/>
      <c r="BI273" s="286"/>
      <c r="BJ273" s="286"/>
      <c r="BK273" s="286"/>
      <c r="BL273" s="286"/>
      <c r="BM273" s="286"/>
      <c r="BN273" s="286"/>
      <c r="BO273" s="286"/>
      <c r="BP273" s="286"/>
      <c r="BQ273" s="286"/>
    </row>
    <row r="274" spans="19:69" x14ac:dyDescent="0.3">
      <c r="S274" s="286"/>
      <c r="T274" s="286"/>
      <c r="U274" s="286"/>
      <c r="V274" s="286"/>
      <c r="W274" s="286"/>
      <c r="X274" s="286"/>
      <c r="Y274" s="286"/>
      <c r="Z274" s="286"/>
      <c r="AA274" s="286"/>
      <c r="AB274" s="286"/>
      <c r="AC274" s="286"/>
      <c r="AD274" s="286"/>
      <c r="AE274" s="286"/>
      <c r="AF274" s="286"/>
      <c r="AG274" s="286"/>
      <c r="AH274" s="286"/>
      <c r="AI274" s="286"/>
      <c r="AJ274" s="286"/>
      <c r="AK274" s="286"/>
      <c r="AL274" s="286"/>
      <c r="AM274" s="286"/>
      <c r="AN274" s="286"/>
      <c r="AO274" s="286"/>
      <c r="AP274" s="286"/>
      <c r="AQ274" s="286"/>
      <c r="AR274" s="286"/>
      <c r="AS274" s="286"/>
      <c r="AT274" s="286"/>
      <c r="AU274" s="286"/>
      <c r="AV274" s="286"/>
      <c r="AW274" s="286"/>
      <c r="AX274" s="286"/>
      <c r="AY274" s="286"/>
      <c r="AZ274" s="286"/>
      <c r="BA274" s="286"/>
      <c r="BB274" s="286"/>
      <c r="BC274" s="286"/>
      <c r="BD274" s="286"/>
      <c r="BE274" s="286"/>
      <c r="BF274" s="286"/>
      <c r="BG274" s="286"/>
      <c r="BH274" s="286"/>
      <c r="BI274" s="286"/>
      <c r="BJ274" s="286"/>
      <c r="BK274" s="286"/>
      <c r="BL274" s="286"/>
      <c r="BM274" s="286"/>
      <c r="BN274" s="286"/>
      <c r="BO274" s="286"/>
      <c r="BP274" s="286"/>
      <c r="BQ274" s="286"/>
    </row>
    <row r="275" spans="19:69" x14ac:dyDescent="0.3">
      <c r="S275" s="286"/>
      <c r="T275" s="286"/>
      <c r="U275" s="286"/>
      <c r="V275" s="286"/>
      <c r="W275" s="286"/>
      <c r="X275" s="286"/>
      <c r="Y275" s="286"/>
      <c r="Z275" s="286"/>
      <c r="AA275" s="286"/>
      <c r="AB275" s="286"/>
      <c r="AC275" s="286"/>
      <c r="AD275" s="286"/>
      <c r="AE275" s="286"/>
      <c r="AF275" s="286"/>
      <c r="AG275" s="286"/>
      <c r="AH275" s="286"/>
      <c r="AI275" s="286"/>
      <c r="AJ275" s="286"/>
      <c r="AK275" s="286"/>
      <c r="AL275" s="286"/>
      <c r="AM275" s="286"/>
      <c r="AN275" s="286"/>
      <c r="AO275" s="286"/>
      <c r="AP275" s="286"/>
      <c r="AQ275" s="286"/>
      <c r="AR275" s="286"/>
      <c r="AS275" s="286"/>
      <c r="AT275" s="286"/>
      <c r="AU275" s="286"/>
      <c r="AV275" s="286"/>
      <c r="AW275" s="286"/>
      <c r="AX275" s="286"/>
      <c r="AY275" s="286"/>
      <c r="AZ275" s="286"/>
      <c r="BA275" s="286"/>
      <c r="BB275" s="286"/>
      <c r="BC275" s="286"/>
      <c r="BD275" s="286"/>
      <c r="BE275" s="286"/>
      <c r="BF275" s="286"/>
      <c r="BG275" s="286"/>
      <c r="BH275" s="286"/>
      <c r="BI275" s="286"/>
      <c r="BJ275" s="286"/>
      <c r="BK275" s="286"/>
      <c r="BL275" s="286"/>
      <c r="BM275" s="286"/>
      <c r="BN275" s="286"/>
      <c r="BO275" s="286"/>
      <c r="BP275" s="286"/>
      <c r="BQ275" s="286"/>
    </row>
    <row r="276" spans="19:69" x14ac:dyDescent="0.3">
      <c r="S276" s="286"/>
      <c r="T276" s="286"/>
      <c r="U276" s="286"/>
      <c r="V276" s="286"/>
      <c r="W276" s="286"/>
      <c r="X276" s="286"/>
      <c r="Y276" s="286"/>
      <c r="Z276" s="286"/>
      <c r="AA276" s="286"/>
      <c r="AB276" s="286"/>
      <c r="AC276" s="286"/>
      <c r="AD276" s="286"/>
      <c r="AE276" s="286"/>
      <c r="AF276" s="286"/>
      <c r="AG276" s="286"/>
      <c r="AH276" s="286"/>
      <c r="AI276" s="286"/>
      <c r="AJ276" s="286"/>
      <c r="AK276" s="286"/>
      <c r="AL276" s="286"/>
      <c r="AM276" s="286"/>
      <c r="AN276" s="286"/>
      <c r="AO276" s="286"/>
      <c r="AP276" s="286"/>
      <c r="AQ276" s="286"/>
      <c r="AR276" s="286"/>
      <c r="AS276" s="286"/>
      <c r="AT276" s="286"/>
      <c r="AU276" s="286"/>
      <c r="AV276" s="286"/>
      <c r="AW276" s="286"/>
      <c r="AX276" s="286"/>
      <c r="AY276" s="286"/>
      <c r="AZ276" s="286"/>
      <c r="BA276" s="286"/>
      <c r="BB276" s="286"/>
      <c r="BC276" s="286"/>
      <c r="BD276" s="286"/>
      <c r="BE276" s="286"/>
      <c r="BF276" s="286"/>
      <c r="BG276" s="286"/>
      <c r="BH276" s="286"/>
      <c r="BI276" s="286"/>
      <c r="BJ276" s="286"/>
      <c r="BK276" s="286"/>
      <c r="BL276" s="286"/>
      <c r="BM276" s="286"/>
      <c r="BN276" s="286"/>
      <c r="BO276" s="286"/>
      <c r="BP276" s="286"/>
      <c r="BQ276" s="286"/>
    </row>
    <row r="277" spans="19:69" x14ac:dyDescent="0.3">
      <c r="S277" s="286"/>
      <c r="T277" s="286"/>
      <c r="U277" s="286"/>
      <c r="V277" s="286"/>
      <c r="W277" s="286"/>
      <c r="X277" s="286"/>
      <c r="Y277" s="286"/>
      <c r="Z277" s="286"/>
      <c r="AA277" s="286"/>
      <c r="AB277" s="286"/>
      <c r="AC277" s="286"/>
      <c r="AD277" s="286"/>
      <c r="AE277" s="286"/>
      <c r="AF277" s="286"/>
      <c r="AG277" s="286"/>
      <c r="AH277" s="286"/>
      <c r="AI277" s="286"/>
      <c r="AJ277" s="286"/>
      <c r="AK277" s="286"/>
      <c r="AL277" s="286"/>
      <c r="AM277" s="286"/>
      <c r="AN277" s="286"/>
      <c r="AO277" s="286"/>
      <c r="AP277" s="286"/>
      <c r="AQ277" s="286"/>
      <c r="AR277" s="286"/>
      <c r="AS277" s="286"/>
      <c r="AT277" s="286"/>
      <c r="AU277" s="286"/>
      <c r="AV277" s="286"/>
      <c r="AW277" s="286"/>
      <c r="AX277" s="286"/>
      <c r="AY277" s="286"/>
      <c r="AZ277" s="286"/>
      <c r="BA277" s="286"/>
      <c r="BB277" s="286"/>
      <c r="BC277" s="286"/>
      <c r="BD277" s="286"/>
      <c r="BE277" s="286"/>
      <c r="BF277" s="286"/>
      <c r="BG277" s="286"/>
      <c r="BH277" s="286"/>
      <c r="BI277" s="286"/>
      <c r="BJ277" s="286"/>
      <c r="BK277" s="286"/>
      <c r="BL277" s="286"/>
      <c r="BM277" s="286"/>
      <c r="BN277" s="286"/>
      <c r="BO277" s="286"/>
      <c r="BP277" s="286"/>
      <c r="BQ277" s="286"/>
    </row>
    <row r="278" spans="19:69" x14ac:dyDescent="0.3">
      <c r="S278" s="286"/>
      <c r="T278" s="286"/>
      <c r="U278" s="286"/>
      <c r="V278" s="286"/>
      <c r="W278" s="286"/>
      <c r="X278" s="286"/>
      <c r="Y278" s="286"/>
      <c r="Z278" s="286"/>
      <c r="AA278" s="286"/>
      <c r="AB278" s="286"/>
      <c r="AC278" s="286"/>
      <c r="AD278" s="286"/>
      <c r="AE278" s="286"/>
      <c r="AF278" s="286"/>
      <c r="AG278" s="286"/>
      <c r="AH278" s="286"/>
      <c r="AI278" s="286"/>
      <c r="AJ278" s="286"/>
      <c r="AK278" s="286"/>
      <c r="AL278" s="286"/>
      <c r="AM278" s="286"/>
      <c r="AN278" s="286"/>
      <c r="AO278" s="286"/>
      <c r="AP278" s="286"/>
      <c r="AQ278" s="286"/>
      <c r="AR278" s="286"/>
      <c r="AS278" s="286"/>
      <c r="AT278" s="286"/>
      <c r="AU278" s="286"/>
      <c r="AV278" s="286"/>
      <c r="AW278" s="286"/>
      <c r="AX278" s="286"/>
      <c r="AY278" s="286"/>
      <c r="AZ278" s="286"/>
      <c r="BA278" s="286"/>
      <c r="BB278" s="286"/>
      <c r="BC278" s="286"/>
      <c r="BD278" s="286"/>
      <c r="BE278" s="286"/>
      <c r="BF278" s="286"/>
      <c r="BG278" s="286"/>
      <c r="BH278" s="286"/>
      <c r="BI278" s="286"/>
      <c r="BJ278" s="286"/>
      <c r="BK278" s="286"/>
      <c r="BL278" s="286"/>
      <c r="BM278" s="286"/>
      <c r="BN278" s="286"/>
      <c r="BO278" s="286"/>
      <c r="BP278" s="286"/>
      <c r="BQ278" s="286"/>
    </row>
    <row r="279" spans="19:69" x14ac:dyDescent="0.3">
      <c r="S279" s="286"/>
      <c r="T279" s="286"/>
      <c r="U279" s="286"/>
      <c r="V279" s="286"/>
      <c r="W279" s="286"/>
      <c r="X279" s="286"/>
      <c r="Y279" s="286"/>
      <c r="Z279" s="286"/>
      <c r="AA279" s="286"/>
      <c r="AB279" s="286"/>
      <c r="AC279" s="286"/>
      <c r="AD279" s="286"/>
      <c r="AE279" s="286"/>
      <c r="AF279" s="286"/>
      <c r="AG279" s="286"/>
      <c r="AH279" s="286"/>
      <c r="AI279" s="286"/>
      <c r="AJ279" s="286"/>
      <c r="AK279" s="286"/>
      <c r="AL279" s="286"/>
      <c r="AM279" s="286"/>
      <c r="AN279" s="286"/>
      <c r="AO279" s="286"/>
      <c r="AP279" s="286"/>
      <c r="AQ279" s="286"/>
      <c r="AR279" s="286"/>
      <c r="AS279" s="286"/>
      <c r="AT279" s="286"/>
      <c r="AU279" s="286"/>
      <c r="AV279" s="286"/>
      <c r="AW279" s="286"/>
      <c r="AX279" s="286"/>
      <c r="AY279" s="286"/>
      <c r="AZ279" s="286"/>
      <c r="BA279" s="286"/>
      <c r="BB279" s="286"/>
      <c r="BC279" s="286"/>
      <c r="BD279" s="286"/>
      <c r="BE279" s="286"/>
      <c r="BF279" s="286"/>
      <c r="BG279" s="286"/>
      <c r="BH279" s="286"/>
      <c r="BI279" s="286"/>
      <c r="BJ279" s="286"/>
      <c r="BK279" s="286"/>
      <c r="BL279" s="286"/>
      <c r="BM279" s="286"/>
      <c r="BN279" s="286"/>
      <c r="BO279" s="286"/>
      <c r="BP279" s="286"/>
      <c r="BQ279" s="286"/>
    </row>
    <row r="280" spans="19:69" x14ac:dyDescent="0.3">
      <c r="S280" s="286"/>
      <c r="T280" s="286"/>
      <c r="U280" s="286"/>
      <c r="V280" s="286"/>
      <c r="W280" s="286"/>
      <c r="X280" s="286"/>
      <c r="Y280" s="286"/>
      <c r="Z280" s="286"/>
      <c r="AA280" s="286"/>
      <c r="AB280" s="286"/>
      <c r="AC280" s="286"/>
      <c r="AD280" s="286"/>
      <c r="AE280" s="286"/>
      <c r="AF280" s="286"/>
      <c r="AG280" s="286"/>
      <c r="AH280" s="286"/>
      <c r="AI280" s="286"/>
      <c r="AJ280" s="286"/>
      <c r="AK280" s="286"/>
      <c r="AL280" s="286"/>
      <c r="AM280" s="286"/>
      <c r="AN280" s="286"/>
      <c r="AO280" s="286"/>
      <c r="AP280" s="286"/>
      <c r="AQ280" s="286"/>
      <c r="AR280" s="286"/>
      <c r="AS280" s="286"/>
      <c r="AT280" s="286"/>
      <c r="AU280" s="286"/>
      <c r="AV280" s="286"/>
      <c r="AW280" s="286"/>
      <c r="AX280" s="286"/>
      <c r="AY280" s="286"/>
      <c r="AZ280" s="286"/>
      <c r="BA280" s="286"/>
      <c r="BB280" s="286"/>
      <c r="BC280" s="286"/>
      <c r="BD280" s="286"/>
      <c r="BE280" s="286"/>
      <c r="BF280" s="286"/>
      <c r="BG280" s="286"/>
      <c r="BH280" s="286"/>
      <c r="BI280" s="286"/>
      <c r="BJ280" s="286"/>
      <c r="BK280" s="286"/>
      <c r="BL280" s="286"/>
      <c r="BM280" s="286"/>
      <c r="BN280" s="286"/>
      <c r="BO280" s="286"/>
      <c r="BP280" s="286"/>
      <c r="BQ280" s="286"/>
    </row>
    <row r="281" spans="19:69" x14ac:dyDescent="0.3">
      <c r="S281" s="286"/>
      <c r="T281" s="286"/>
      <c r="U281" s="286"/>
      <c r="V281" s="286"/>
      <c r="W281" s="286"/>
      <c r="X281" s="286"/>
      <c r="Y281" s="286"/>
      <c r="Z281" s="286"/>
      <c r="AA281" s="286"/>
      <c r="AB281" s="286"/>
      <c r="AC281" s="286"/>
      <c r="AD281" s="286"/>
      <c r="AE281" s="286"/>
      <c r="AF281" s="286"/>
      <c r="AG281" s="286"/>
      <c r="AH281" s="286"/>
      <c r="AI281" s="286"/>
      <c r="AJ281" s="286"/>
      <c r="AK281" s="286"/>
      <c r="AL281" s="286"/>
      <c r="AM281" s="286"/>
      <c r="AN281" s="286"/>
      <c r="AO281" s="286"/>
      <c r="AP281" s="286"/>
      <c r="AQ281" s="286"/>
      <c r="AR281" s="286"/>
      <c r="AS281" s="286"/>
      <c r="AT281" s="286"/>
      <c r="AU281" s="286"/>
      <c r="AV281" s="286"/>
      <c r="AW281" s="286"/>
      <c r="AX281" s="286"/>
      <c r="AY281" s="286"/>
      <c r="AZ281" s="286"/>
      <c r="BA281" s="286"/>
      <c r="BB281" s="286"/>
      <c r="BC281" s="286"/>
      <c r="BD281" s="286"/>
      <c r="BE281" s="286"/>
      <c r="BF281" s="286"/>
      <c r="BG281" s="286"/>
      <c r="BH281" s="286"/>
      <c r="BI281" s="286"/>
      <c r="BJ281" s="286"/>
      <c r="BK281" s="286"/>
      <c r="BL281" s="286"/>
      <c r="BM281" s="286"/>
      <c r="BN281" s="286"/>
      <c r="BO281" s="286"/>
      <c r="BP281" s="286"/>
      <c r="BQ281" s="286"/>
    </row>
    <row r="282" spans="19:69" x14ac:dyDescent="0.3">
      <c r="S282" s="286"/>
      <c r="T282" s="286"/>
      <c r="U282" s="286"/>
      <c r="V282" s="286"/>
      <c r="W282" s="286"/>
      <c r="X282" s="286"/>
      <c r="Y282" s="286"/>
      <c r="Z282" s="286"/>
      <c r="AA282" s="286"/>
      <c r="AB282" s="286"/>
      <c r="AC282" s="286"/>
      <c r="AD282" s="286"/>
      <c r="AE282" s="286"/>
      <c r="AF282" s="286"/>
      <c r="AG282" s="286"/>
      <c r="AH282" s="286"/>
      <c r="AI282" s="286"/>
      <c r="AJ282" s="286"/>
      <c r="AK282" s="286"/>
      <c r="AL282" s="286"/>
      <c r="AM282" s="286"/>
      <c r="AN282" s="286"/>
      <c r="AO282" s="286"/>
      <c r="AP282" s="286"/>
      <c r="AQ282" s="286"/>
      <c r="AR282" s="286"/>
      <c r="AS282" s="286"/>
      <c r="AT282" s="286"/>
      <c r="AU282" s="286"/>
      <c r="AV282" s="286"/>
      <c r="AW282" s="286"/>
      <c r="AX282" s="286"/>
      <c r="AY282" s="286"/>
      <c r="AZ282" s="286"/>
      <c r="BA282" s="286"/>
      <c r="BB282" s="286"/>
      <c r="BC282" s="286"/>
      <c r="BD282" s="286"/>
      <c r="BE282" s="286"/>
      <c r="BF282" s="286"/>
      <c r="BG282" s="286"/>
      <c r="BH282" s="286"/>
      <c r="BI282" s="286"/>
      <c r="BJ282" s="286"/>
      <c r="BK282" s="286"/>
      <c r="BL282" s="286"/>
      <c r="BM282" s="286"/>
      <c r="BN282" s="286"/>
      <c r="BO282" s="286"/>
      <c r="BP282" s="286"/>
      <c r="BQ282" s="286"/>
    </row>
    <row r="283" spans="19:69" x14ac:dyDescent="0.3">
      <c r="S283" s="286"/>
      <c r="T283" s="286"/>
      <c r="U283" s="286"/>
      <c r="V283" s="286"/>
      <c r="W283" s="286"/>
      <c r="X283" s="286"/>
      <c r="Y283" s="286"/>
      <c r="Z283" s="286"/>
      <c r="AA283" s="286"/>
      <c r="AB283" s="286"/>
      <c r="AC283" s="286"/>
      <c r="AD283" s="286"/>
      <c r="AE283" s="286"/>
      <c r="AF283" s="286"/>
      <c r="AG283" s="286"/>
      <c r="AH283" s="286"/>
      <c r="AI283" s="286"/>
      <c r="AJ283" s="286"/>
      <c r="AK283" s="286"/>
      <c r="AL283" s="286"/>
      <c r="AM283" s="286"/>
      <c r="AN283" s="286"/>
      <c r="AO283" s="286"/>
      <c r="AP283" s="286"/>
      <c r="AQ283" s="286"/>
      <c r="AR283" s="286"/>
      <c r="AS283" s="286"/>
      <c r="AT283" s="286"/>
      <c r="AU283" s="286"/>
      <c r="AV283" s="286"/>
      <c r="AW283" s="286"/>
      <c r="AX283" s="286"/>
      <c r="AY283" s="286"/>
      <c r="AZ283" s="286"/>
      <c r="BA283" s="286"/>
      <c r="BB283" s="286"/>
      <c r="BC283" s="286"/>
      <c r="BD283" s="286"/>
      <c r="BE283" s="286"/>
      <c r="BF283" s="286"/>
      <c r="BG283" s="286"/>
      <c r="BH283" s="286"/>
      <c r="BI283" s="286"/>
      <c r="BJ283" s="286"/>
      <c r="BK283" s="286"/>
      <c r="BL283" s="286"/>
      <c r="BM283" s="286"/>
      <c r="BN283" s="286"/>
      <c r="BO283" s="286"/>
      <c r="BP283" s="286"/>
      <c r="BQ283" s="286"/>
    </row>
    <row r="284" spans="19:69" x14ac:dyDescent="0.3">
      <c r="S284" s="286"/>
      <c r="T284" s="286"/>
      <c r="U284" s="286"/>
      <c r="V284" s="286"/>
      <c r="W284" s="286"/>
      <c r="X284" s="286"/>
      <c r="Y284" s="286"/>
      <c r="Z284" s="286"/>
      <c r="AA284" s="286"/>
      <c r="AB284" s="286"/>
      <c r="AC284" s="286"/>
      <c r="AD284" s="286"/>
      <c r="AE284" s="286"/>
      <c r="AF284" s="286"/>
      <c r="AG284" s="286"/>
      <c r="AH284" s="286"/>
      <c r="AI284" s="286"/>
      <c r="AJ284" s="286"/>
      <c r="AK284" s="286"/>
      <c r="AL284" s="286"/>
      <c r="AM284" s="286"/>
      <c r="AN284" s="286"/>
      <c r="AO284" s="286"/>
      <c r="AP284" s="286"/>
      <c r="AQ284" s="286"/>
      <c r="AR284" s="286"/>
      <c r="AS284" s="286"/>
      <c r="AT284" s="286"/>
      <c r="AU284" s="286"/>
      <c r="AV284" s="286"/>
      <c r="AW284" s="286"/>
      <c r="AX284" s="286"/>
      <c r="AY284" s="286"/>
      <c r="AZ284" s="286"/>
      <c r="BA284" s="286"/>
      <c r="BB284" s="286"/>
      <c r="BC284" s="286"/>
      <c r="BD284" s="286"/>
      <c r="BE284" s="286"/>
      <c r="BF284" s="286"/>
      <c r="BG284" s="286"/>
      <c r="BH284" s="286"/>
      <c r="BI284" s="286"/>
      <c r="BJ284" s="286"/>
      <c r="BK284" s="286"/>
      <c r="BL284" s="286"/>
      <c r="BM284" s="286"/>
      <c r="BN284" s="286"/>
      <c r="BO284" s="286"/>
      <c r="BP284" s="286"/>
      <c r="BQ284" s="286"/>
    </row>
    <row r="285" spans="19:69" x14ac:dyDescent="0.3">
      <c r="S285" s="286"/>
      <c r="T285" s="286"/>
      <c r="U285" s="286"/>
      <c r="V285" s="286"/>
      <c r="W285" s="286"/>
      <c r="X285" s="286"/>
      <c r="Y285" s="286"/>
      <c r="Z285" s="286"/>
      <c r="AA285" s="286"/>
      <c r="AB285" s="286"/>
      <c r="AC285" s="286"/>
      <c r="AD285" s="286"/>
      <c r="AE285" s="286"/>
      <c r="AF285" s="286"/>
      <c r="AG285" s="286"/>
      <c r="AH285" s="286"/>
      <c r="AI285" s="286"/>
      <c r="AJ285" s="286"/>
      <c r="AK285" s="286"/>
      <c r="AL285" s="286"/>
      <c r="AM285" s="286"/>
      <c r="AN285" s="286"/>
      <c r="AO285" s="286"/>
      <c r="AP285" s="286"/>
      <c r="AQ285" s="286"/>
      <c r="AR285" s="286"/>
      <c r="AS285" s="286"/>
      <c r="AT285" s="286"/>
      <c r="AU285" s="286"/>
      <c r="AV285" s="286"/>
      <c r="AW285" s="286"/>
      <c r="AX285" s="286"/>
      <c r="AY285" s="286"/>
      <c r="AZ285" s="286"/>
      <c r="BA285" s="286"/>
      <c r="BB285" s="286"/>
      <c r="BC285" s="286"/>
      <c r="BD285" s="286"/>
      <c r="BE285" s="286"/>
      <c r="BF285" s="286"/>
      <c r="BG285" s="286"/>
      <c r="BH285" s="286"/>
      <c r="BI285" s="286"/>
      <c r="BJ285" s="286"/>
      <c r="BK285" s="286"/>
      <c r="BL285" s="286"/>
      <c r="BM285" s="286"/>
      <c r="BN285" s="286"/>
      <c r="BO285" s="286"/>
      <c r="BP285" s="286"/>
      <c r="BQ285" s="286"/>
    </row>
    <row r="286" spans="19:69" x14ac:dyDescent="0.3">
      <c r="S286" s="286"/>
      <c r="T286" s="286"/>
      <c r="U286" s="286"/>
      <c r="V286" s="286"/>
      <c r="W286" s="286"/>
      <c r="X286" s="286"/>
      <c r="Y286" s="286"/>
      <c r="Z286" s="286"/>
      <c r="AA286" s="286"/>
      <c r="AB286" s="286"/>
      <c r="AC286" s="286"/>
      <c r="AD286" s="286"/>
      <c r="AE286" s="286"/>
      <c r="AF286" s="286"/>
      <c r="AG286" s="286"/>
      <c r="AH286" s="286"/>
      <c r="AI286" s="286"/>
      <c r="AJ286" s="286"/>
      <c r="AK286" s="286"/>
      <c r="AL286" s="286"/>
      <c r="AM286" s="286"/>
      <c r="AN286" s="286"/>
      <c r="AO286" s="286"/>
      <c r="AP286" s="286"/>
      <c r="AQ286" s="286"/>
      <c r="AR286" s="286"/>
      <c r="AS286" s="286"/>
      <c r="AT286" s="286"/>
      <c r="AU286" s="286"/>
      <c r="AV286" s="286"/>
      <c r="AW286" s="286"/>
      <c r="AX286" s="286"/>
      <c r="AY286" s="286"/>
      <c r="AZ286" s="286"/>
      <c r="BA286" s="286"/>
      <c r="BB286" s="286"/>
      <c r="BC286" s="286"/>
      <c r="BD286" s="286"/>
      <c r="BE286" s="286"/>
      <c r="BF286" s="286"/>
      <c r="BG286" s="286"/>
      <c r="BH286" s="286"/>
      <c r="BI286" s="286"/>
      <c r="BJ286" s="286"/>
      <c r="BK286" s="286"/>
      <c r="BL286" s="286"/>
      <c r="BM286" s="286"/>
      <c r="BN286" s="286"/>
      <c r="BO286" s="286"/>
      <c r="BP286" s="286"/>
      <c r="BQ286" s="286"/>
    </row>
    <row r="287" spans="19:69" x14ac:dyDescent="0.3">
      <c r="S287" s="286"/>
      <c r="T287" s="286"/>
      <c r="U287" s="286"/>
      <c r="V287" s="286"/>
      <c r="W287" s="286"/>
      <c r="X287" s="286"/>
      <c r="Y287" s="286"/>
      <c r="Z287" s="286"/>
      <c r="AA287" s="286"/>
      <c r="AB287" s="286"/>
      <c r="AC287" s="286"/>
      <c r="AD287" s="286"/>
      <c r="AE287" s="286"/>
      <c r="AF287" s="286"/>
      <c r="AG287" s="286"/>
      <c r="AH287" s="286"/>
      <c r="AI287" s="286"/>
      <c r="AJ287" s="286"/>
      <c r="AK287" s="286"/>
      <c r="AL287" s="286"/>
      <c r="AM287" s="286"/>
      <c r="AN287" s="286"/>
      <c r="AO287" s="286"/>
      <c r="AP287" s="286"/>
      <c r="AQ287" s="286"/>
      <c r="AR287" s="286"/>
      <c r="AS287" s="286"/>
      <c r="AT287" s="286"/>
      <c r="AU287" s="286"/>
      <c r="AV287" s="286"/>
      <c r="AW287" s="286"/>
      <c r="AX287" s="286"/>
      <c r="AY287" s="286"/>
      <c r="AZ287" s="286"/>
      <c r="BA287" s="286"/>
      <c r="BB287" s="286"/>
      <c r="BC287" s="286"/>
      <c r="BD287" s="286"/>
      <c r="BE287" s="286"/>
      <c r="BF287" s="286"/>
      <c r="BG287" s="286"/>
      <c r="BH287" s="286"/>
      <c r="BI287" s="286"/>
      <c r="BJ287" s="286"/>
      <c r="BK287" s="286"/>
      <c r="BL287" s="286"/>
      <c r="BM287" s="286"/>
      <c r="BN287" s="286"/>
      <c r="BO287" s="286"/>
      <c r="BP287" s="286"/>
      <c r="BQ287" s="286"/>
    </row>
    <row r="288" spans="19:69" x14ac:dyDescent="0.3">
      <c r="S288" s="286"/>
      <c r="T288" s="286"/>
      <c r="U288" s="286"/>
      <c r="V288" s="286"/>
      <c r="W288" s="286"/>
      <c r="X288" s="286"/>
      <c r="Y288" s="286"/>
      <c r="Z288" s="286"/>
      <c r="AA288" s="286"/>
      <c r="AB288" s="286"/>
      <c r="AC288" s="286"/>
      <c r="AD288" s="286"/>
      <c r="AE288" s="286"/>
      <c r="AF288" s="286"/>
      <c r="AG288" s="286"/>
      <c r="AH288" s="286"/>
      <c r="AI288" s="286"/>
      <c r="AJ288" s="286"/>
      <c r="AK288" s="286"/>
      <c r="AL288" s="286"/>
      <c r="AM288" s="286"/>
      <c r="AN288" s="286"/>
      <c r="AO288" s="286"/>
      <c r="AP288" s="286"/>
      <c r="AQ288" s="286"/>
      <c r="AR288" s="286"/>
      <c r="AS288" s="286"/>
      <c r="AT288" s="286"/>
      <c r="AU288" s="286"/>
      <c r="AV288" s="286"/>
      <c r="AW288" s="286"/>
      <c r="AX288" s="286"/>
      <c r="AY288" s="286"/>
      <c r="AZ288" s="286"/>
      <c r="BA288" s="286"/>
      <c r="BB288" s="286"/>
      <c r="BC288" s="286"/>
      <c r="BD288" s="286"/>
      <c r="BE288" s="286"/>
      <c r="BF288" s="286"/>
      <c r="BG288" s="286"/>
      <c r="BH288" s="286"/>
      <c r="BI288" s="286"/>
      <c r="BJ288" s="286"/>
      <c r="BK288" s="286"/>
      <c r="BL288" s="286"/>
      <c r="BM288" s="286"/>
      <c r="BN288" s="286"/>
      <c r="BO288" s="286"/>
      <c r="BP288" s="286"/>
      <c r="BQ288" s="286"/>
    </row>
    <row r="289" spans="19:69" x14ac:dyDescent="0.3">
      <c r="S289" s="286"/>
      <c r="T289" s="286"/>
      <c r="U289" s="286"/>
      <c r="V289" s="286"/>
      <c r="W289" s="286"/>
      <c r="X289" s="286"/>
      <c r="Y289" s="286"/>
      <c r="Z289" s="286"/>
      <c r="AA289" s="286"/>
      <c r="AB289" s="286"/>
      <c r="AC289" s="286"/>
      <c r="AD289" s="286"/>
      <c r="AE289" s="286"/>
      <c r="AF289" s="286"/>
      <c r="AG289" s="286"/>
      <c r="AH289" s="286"/>
      <c r="AI289" s="286"/>
      <c r="AJ289" s="286"/>
      <c r="AK289" s="286"/>
      <c r="AL289" s="286"/>
      <c r="AM289" s="286"/>
      <c r="AN289" s="286"/>
      <c r="AO289" s="286"/>
      <c r="AP289" s="286"/>
      <c r="AQ289" s="286"/>
      <c r="AR289" s="286"/>
      <c r="AS289" s="286"/>
      <c r="AT289" s="286"/>
      <c r="AU289" s="286"/>
      <c r="AV289" s="286"/>
      <c r="AW289" s="286"/>
      <c r="AX289" s="286"/>
      <c r="AY289" s="286"/>
      <c r="AZ289" s="286"/>
      <c r="BA289" s="286"/>
      <c r="BB289" s="286"/>
      <c r="BC289" s="286"/>
      <c r="BD289" s="286"/>
      <c r="BE289" s="286"/>
      <c r="BF289" s="286"/>
      <c r="BG289" s="286"/>
      <c r="BH289" s="286"/>
      <c r="BI289" s="286"/>
      <c r="BJ289" s="286"/>
      <c r="BK289" s="286"/>
      <c r="BL289" s="286"/>
      <c r="BM289" s="286"/>
      <c r="BN289" s="286"/>
      <c r="BO289" s="286"/>
      <c r="BP289" s="286"/>
      <c r="BQ289" s="286"/>
    </row>
    <row r="290" spans="19:69" x14ac:dyDescent="0.3">
      <c r="S290" s="286"/>
      <c r="T290" s="286"/>
      <c r="U290" s="286"/>
      <c r="V290" s="286"/>
      <c r="W290" s="286"/>
      <c r="X290" s="286"/>
      <c r="Y290" s="286"/>
      <c r="Z290" s="286"/>
      <c r="AA290" s="286"/>
      <c r="AB290" s="286"/>
      <c r="AC290" s="286"/>
      <c r="AD290" s="286"/>
      <c r="AE290" s="286"/>
      <c r="AF290" s="286"/>
      <c r="AG290" s="286"/>
      <c r="AH290" s="286"/>
      <c r="AI290" s="286"/>
      <c r="AJ290" s="286"/>
      <c r="AK290" s="286"/>
      <c r="AL290" s="286"/>
      <c r="AM290" s="286"/>
      <c r="AN290" s="286"/>
      <c r="AO290" s="286"/>
      <c r="AP290" s="286"/>
      <c r="AQ290" s="286"/>
      <c r="AR290" s="286"/>
      <c r="AS290" s="286"/>
      <c r="AT290" s="286"/>
      <c r="AU290" s="286"/>
      <c r="AV290" s="286"/>
      <c r="AW290" s="286"/>
      <c r="AX290" s="286"/>
      <c r="AY290" s="286"/>
      <c r="AZ290" s="286"/>
      <c r="BA290" s="286"/>
      <c r="BB290" s="286"/>
      <c r="BC290" s="286"/>
      <c r="BD290" s="286"/>
      <c r="BE290" s="286"/>
      <c r="BF290" s="286"/>
      <c r="BG290" s="286"/>
      <c r="BH290" s="286"/>
      <c r="BI290" s="286"/>
      <c r="BJ290" s="286"/>
      <c r="BK290" s="286"/>
      <c r="BL290" s="286"/>
      <c r="BM290" s="286"/>
      <c r="BN290" s="286"/>
      <c r="BO290" s="286"/>
      <c r="BP290" s="286"/>
      <c r="BQ290" s="286"/>
    </row>
    <row r="291" spans="19:69" x14ac:dyDescent="0.3">
      <c r="S291" s="286"/>
      <c r="T291" s="286"/>
      <c r="U291" s="286"/>
      <c r="V291" s="286"/>
      <c r="W291" s="286"/>
      <c r="X291" s="286"/>
      <c r="Y291" s="286"/>
      <c r="Z291" s="286"/>
      <c r="AA291" s="286"/>
      <c r="AB291" s="286"/>
      <c r="AC291" s="286"/>
      <c r="AD291" s="286"/>
      <c r="AE291" s="286"/>
      <c r="AF291" s="286"/>
      <c r="AG291" s="286"/>
      <c r="AH291" s="286"/>
      <c r="AI291" s="286"/>
      <c r="AJ291" s="286"/>
      <c r="AK291" s="286"/>
      <c r="AL291" s="286"/>
      <c r="AM291" s="286"/>
      <c r="AN291" s="286"/>
      <c r="AO291" s="286"/>
      <c r="AP291" s="286"/>
      <c r="AQ291" s="286"/>
      <c r="AR291" s="286"/>
      <c r="AS291" s="286"/>
      <c r="AT291" s="286"/>
      <c r="AU291" s="286"/>
      <c r="AV291" s="286"/>
      <c r="AW291" s="286"/>
      <c r="AX291" s="286"/>
      <c r="AY291" s="286"/>
      <c r="AZ291" s="286"/>
      <c r="BA291" s="286"/>
      <c r="BB291" s="286"/>
      <c r="BC291" s="286"/>
      <c r="BD291" s="286"/>
      <c r="BE291" s="286"/>
      <c r="BF291" s="286"/>
      <c r="BG291" s="286"/>
      <c r="BH291" s="286"/>
      <c r="BI291" s="286"/>
      <c r="BJ291" s="286"/>
      <c r="BK291" s="286"/>
      <c r="BL291" s="286"/>
      <c r="BM291" s="286"/>
      <c r="BN291" s="286"/>
      <c r="BO291" s="286"/>
      <c r="BP291" s="286"/>
      <c r="BQ291" s="286"/>
    </row>
    <row r="292" spans="19:69" x14ac:dyDescent="0.3">
      <c r="S292" s="286"/>
      <c r="T292" s="286"/>
      <c r="U292" s="286"/>
      <c r="V292" s="286"/>
      <c r="W292" s="286"/>
      <c r="X292" s="286"/>
      <c r="Y292" s="286"/>
      <c r="Z292" s="286"/>
      <c r="AA292" s="286"/>
      <c r="AB292" s="286"/>
      <c r="AC292" s="286"/>
      <c r="AD292" s="286"/>
      <c r="AE292" s="286"/>
      <c r="AF292" s="286"/>
      <c r="AG292" s="286"/>
      <c r="AH292" s="286"/>
      <c r="AI292" s="286"/>
      <c r="AJ292" s="286"/>
      <c r="AK292" s="286"/>
      <c r="AL292" s="286"/>
      <c r="AM292" s="286"/>
      <c r="AN292" s="286"/>
      <c r="AO292" s="286"/>
      <c r="AP292" s="286"/>
      <c r="AQ292" s="286"/>
      <c r="AR292" s="286"/>
      <c r="AS292" s="286"/>
      <c r="AT292" s="286"/>
      <c r="AU292" s="286"/>
      <c r="AV292" s="286"/>
      <c r="AW292" s="286"/>
      <c r="AX292" s="286"/>
      <c r="AY292" s="286"/>
      <c r="AZ292" s="286"/>
      <c r="BA292" s="286"/>
      <c r="BB292" s="286"/>
      <c r="BC292" s="286"/>
      <c r="BD292" s="286"/>
      <c r="BE292" s="286"/>
      <c r="BF292" s="286"/>
      <c r="BG292" s="286"/>
      <c r="BH292" s="286"/>
      <c r="BI292" s="286"/>
      <c r="BJ292" s="286"/>
      <c r="BK292" s="286"/>
      <c r="BL292" s="286"/>
      <c r="BM292" s="286"/>
      <c r="BN292" s="286"/>
      <c r="BO292" s="286"/>
      <c r="BP292" s="286"/>
      <c r="BQ292" s="286"/>
    </row>
    <row r="293" spans="19:69" x14ac:dyDescent="0.3">
      <c r="S293" s="286"/>
      <c r="T293" s="286"/>
      <c r="U293" s="286"/>
      <c r="V293" s="286"/>
      <c r="W293" s="286"/>
      <c r="X293" s="286"/>
      <c r="Y293" s="286"/>
      <c r="Z293" s="286"/>
      <c r="AA293" s="286"/>
      <c r="AB293" s="286"/>
      <c r="AC293" s="286"/>
      <c r="AD293" s="286"/>
      <c r="AE293" s="286"/>
      <c r="AF293" s="286"/>
      <c r="AG293" s="286"/>
      <c r="AH293" s="286"/>
      <c r="AI293" s="286"/>
      <c r="AJ293" s="286"/>
      <c r="AK293" s="286"/>
      <c r="AL293" s="286"/>
      <c r="AM293" s="286"/>
      <c r="AN293" s="286"/>
      <c r="AO293" s="286"/>
      <c r="AP293" s="286"/>
      <c r="AQ293" s="286"/>
      <c r="AR293" s="286"/>
      <c r="AS293" s="286"/>
      <c r="AT293" s="286"/>
      <c r="AU293" s="286"/>
      <c r="AV293" s="286"/>
      <c r="AW293" s="286"/>
      <c r="AX293" s="286"/>
      <c r="AY293" s="286"/>
      <c r="AZ293" s="286"/>
      <c r="BA293" s="286"/>
      <c r="BB293" s="286"/>
      <c r="BC293" s="286"/>
      <c r="BD293" s="286"/>
      <c r="BE293" s="286"/>
      <c r="BF293" s="286"/>
      <c r="BG293" s="286"/>
      <c r="BH293" s="286"/>
      <c r="BI293" s="286"/>
      <c r="BJ293" s="286"/>
      <c r="BK293" s="286"/>
      <c r="BL293" s="286"/>
      <c r="BM293" s="286"/>
      <c r="BN293" s="286"/>
      <c r="BO293" s="286"/>
      <c r="BP293" s="286"/>
      <c r="BQ293" s="286"/>
    </row>
    <row r="294" spans="19:69" x14ac:dyDescent="0.3">
      <c r="S294" s="286"/>
      <c r="T294" s="286"/>
      <c r="U294" s="286"/>
      <c r="V294" s="286"/>
      <c r="W294" s="286"/>
      <c r="X294" s="286"/>
      <c r="Y294" s="286"/>
      <c r="Z294" s="286"/>
      <c r="AA294" s="286"/>
      <c r="AB294" s="286"/>
      <c r="AC294" s="286"/>
      <c r="AD294" s="286"/>
      <c r="AE294" s="286"/>
      <c r="AF294" s="286"/>
      <c r="AG294" s="286"/>
      <c r="AH294" s="286"/>
      <c r="AI294" s="286"/>
      <c r="AJ294" s="286"/>
      <c r="AK294" s="286"/>
      <c r="AL294" s="286"/>
      <c r="AM294" s="286"/>
      <c r="AN294" s="286"/>
      <c r="AO294" s="286"/>
      <c r="AP294" s="286"/>
      <c r="AQ294" s="286"/>
      <c r="AR294" s="286"/>
      <c r="AS294" s="286"/>
      <c r="AT294" s="286"/>
      <c r="AU294" s="286"/>
      <c r="AV294" s="286"/>
      <c r="AW294" s="286"/>
      <c r="AX294" s="286"/>
      <c r="AY294" s="286"/>
      <c r="AZ294" s="286"/>
      <c r="BA294" s="286"/>
      <c r="BB294" s="286"/>
      <c r="BC294" s="286"/>
      <c r="BD294" s="286"/>
      <c r="BE294" s="286"/>
      <c r="BF294" s="286"/>
      <c r="BG294" s="286"/>
      <c r="BH294" s="286"/>
      <c r="BI294" s="286"/>
      <c r="BJ294" s="286"/>
      <c r="BK294" s="286"/>
      <c r="BL294" s="286"/>
      <c r="BM294" s="286"/>
      <c r="BN294" s="286"/>
      <c r="BO294" s="286"/>
      <c r="BP294" s="286"/>
      <c r="BQ294" s="286"/>
    </row>
    <row r="295" spans="19:69" x14ac:dyDescent="0.3">
      <c r="S295" s="286"/>
      <c r="T295" s="286"/>
      <c r="U295" s="286"/>
      <c r="V295" s="286"/>
      <c r="W295" s="286"/>
      <c r="X295" s="286"/>
      <c r="Y295" s="286"/>
      <c r="Z295" s="286"/>
      <c r="AA295" s="286"/>
      <c r="AB295" s="286"/>
      <c r="AC295" s="286"/>
      <c r="AD295" s="286"/>
      <c r="AE295" s="286"/>
      <c r="AF295" s="286"/>
      <c r="AG295" s="286"/>
      <c r="AH295" s="286"/>
      <c r="AI295" s="286"/>
      <c r="AJ295" s="286"/>
      <c r="AK295" s="286"/>
      <c r="AL295" s="286"/>
      <c r="AM295" s="286"/>
      <c r="AN295" s="286"/>
      <c r="AO295" s="286"/>
      <c r="AP295" s="286"/>
      <c r="AQ295" s="286"/>
      <c r="AR295" s="286"/>
      <c r="AS295" s="286"/>
      <c r="AT295" s="286"/>
      <c r="AU295" s="286"/>
      <c r="AV295" s="286"/>
      <c r="AW295" s="286"/>
      <c r="AX295" s="286"/>
      <c r="AY295" s="286"/>
      <c r="AZ295" s="286"/>
      <c r="BA295" s="286"/>
      <c r="BB295" s="286"/>
      <c r="BC295" s="286"/>
      <c r="BD295" s="286"/>
      <c r="BE295" s="286"/>
      <c r="BF295" s="286"/>
      <c r="BG295" s="286"/>
      <c r="BH295" s="286"/>
      <c r="BI295" s="286"/>
      <c r="BJ295" s="286"/>
      <c r="BK295" s="286"/>
      <c r="BL295" s="286"/>
      <c r="BM295" s="286"/>
      <c r="BN295" s="286"/>
      <c r="BO295" s="286"/>
      <c r="BP295" s="286"/>
      <c r="BQ295" s="286"/>
    </row>
    <row r="296" spans="19:69" x14ac:dyDescent="0.3">
      <c r="S296" s="286"/>
      <c r="T296" s="286"/>
      <c r="U296" s="286"/>
      <c r="V296" s="286"/>
      <c r="W296" s="286"/>
      <c r="X296" s="286"/>
      <c r="Y296" s="286"/>
      <c r="Z296" s="286"/>
      <c r="AA296" s="286"/>
      <c r="AB296" s="286"/>
      <c r="AC296" s="286"/>
      <c r="AD296" s="286"/>
      <c r="AE296" s="286"/>
      <c r="AF296" s="286"/>
      <c r="AG296" s="286"/>
      <c r="AH296" s="286"/>
      <c r="AI296" s="286"/>
      <c r="AJ296" s="286"/>
      <c r="AK296" s="286"/>
      <c r="AL296" s="286"/>
      <c r="AM296" s="286"/>
      <c r="AN296" s="286"/>
      <c r="AO296" s="286"/>
      <c r="AP296" s="286"/>
      <c r="AQ296" s="286"/>
      <c r="AR296" s="286"/>
      <c r="AS296" s="286"/>
      <c r="AT296" s="286"/>
      <c r="AU296" s="286"/>
      <c r="AV296" s="286"/>
      <c r="AW296" s="286"/>
      <c r="AX296" s="286"/>
      <c r="AY296" s="286"/>
      <c r="AZ296" s="286"/>
      <c r="BA296" s="286"/>
      <c r="BB296" s="286"/>
      <c r="BC296" s="286"/>
      <c r="BD296" s="286"/>
      <c r="BE296" s="286"/>
      <c r="BF296" s="286"/>
      <c r="BG296" s="286"/>
      <c r="BH296" s="286"/>
      <c r="BI296" s="286"/>
      <c r="BJ296" s="286"/>
      <c r="BK296" s="286"/>
      <c r="BL296" s="286"/>
      <c r="BM296" s="286"/>
      <c r="BN296" s="286"/>
      <c r="BO296" s="286"/>
      <c r="BP296" s="286"/>
      <c r="BQ296" s="286"/>
    </row>
  </sheetData>
  <sheetProtection sheet="1" objects="1" scenarios="1"/>
  <mergeCells count="4">
    <mergeCell ref="K8:Q9"/>
    <mergeCell ref="B4:C4"/>
    <mergeCell ref="E4:G4"/>
    <mergeCell ref="C9:E9"/>
  </mergeCells>
  <phoneticPr fontId="1" type="noConversion"/>
  <conditionalFormatting sqref="B12:B40">
    <cfRule type="expression" dxfId="33" priority="53">
      <formula>ISBLANK(C12)</formula>
    </cfRule>
  </conditionalFormatting>
  <conditionalFormatting sqref="C19:D19">
    <cfRule type="cellIs" dxfId="32" priority="66" operator="lessThan">
      <formula>#REF!</formula>
    </cfRule>
  </conditionalFormatting>
  <conditionalFormatting sqref="E15 E17 E19 E21 E23:E25 E27 E29 E31 E33 E35 E37 E39">
    <cfRule type="expression" dxfId="31" priority="2">
      <formula>AND($C$9="El mateix equipament en diferents periodes",E15&lt;&gt;$E$12)</formula>
    </cfRule>
  </conditionalFormatting>
  <conditionalFormatting sqref="I9">
    <cfRule type="expression" dxfId="30" priority="4">
      <formula>$G$9="Nom equipament"</formula>
    </cfRule>
  </conditionalFormatting>
  <conditionalFormatting sqref="N12">
    <cfRule type="cellIs" dxfId="29" priority="49" operator="lessThan">
      <formula>L12</formula>
    </cfRule>
  </conditionalFormatting>
  <conditionalFormatting sqref="N14">
    <cfRule type="cellIs" dxfId="28" priority="10" operator="lessThan">
      <formula>L14</formula>
    </cfRule>
  </conditionalFormatting>
  <conditionalFormatting sqref="N16">
    <cfRule type="cellIs" dxfId="27" priority="9" operator="lessThan">
      <formula>L16</formula>
    </cfRule>
  </conditionalFormatting>
  <conditionalFormatting sqref="N18">
    <cfRule type="cellIs" dxfId="26" priority="8" operator="lessThan">
      <formula>L18</formula>
    </cfRule>
  </conditionalFormatting>
  <conditionalFormatting sqref="N20">
    <cfRule type="cellIs" dxfId="25" priority="7" operator="lessThan">
      <formula>L20</formula>
    </cfRule>
  </conditionalFormatting>
  <conditionalFormatting sqref="N22">
    <cfRule type="cellIs" dxfId="24" priority="6" operator="lessThan">
      <formula>L22</formula>
    </cfRule>
  </conditionalFormatting>
  <conditionalFormatting sqref="N24">
    <cfRule type="cellIs" dxfId="23" priority="24" operator="lessThan">
      <formula>L24</formula>
    </cfRule>
  </conditionalFormatting>
  <conditionalFormatting sqref="N26">
    <cfRule type="cellIs" dxfId="22" priority="23" operator="lessThan">
      <formula>L26</formula>
    </cfRule>
  </conditionalFormatting>
  <conditionalFormatting sqref="N28">
    <cfRule type="cellIs" dxfId="21" priority="22" operator="lessThan">
      <formula>L28</formula>
    </cfRule>
  </conditionalFormatting>
  <conditionalFormatting sqref="N30">
    <cfRule type="cellIs" dxfId="20" priority="21" operator="lessThan">
      <formula>L30</formula>
    </cfRule>
  </conditionalFormatting>
  <conditionalFormatting sqref="N32">
    <cfRule type="cellIs" dxfId="19" priority="15" operator="lessThan">
      <formula>L32</formula>
    </cfRule>
  </conditionalFormatting>
  <conditionalFormatting sqref="N34">
    <cfRule type="cellIs" dxfId="18" priority="14" operator="lessThan">
      <formula>L34</formula>
    </cfRule>
  </conditionalFormatting>
  <conditionalFormatting sqref="N36">
    <cfRule type="cellIs" dxfId="17" priority="13" operator="lessThan">
      <formula>L36</formula>
    </cfRule>
  </conditionalFormatting>
  <conditionalFormatting sqref="N38">
    <cfRule type="cellIs" dxfId="16" priority="12" operator="lessThan">
      <formula>L38</formula>
    </cfRule>
  </conditionalFormatting>
  <conditionalFormatting sqref="N40">
    <cfRule type="cellIs" dxfId="15" priority="11" operator="lessThan">
      <formula>L40</formula>
    </cfRule>
  </conditionalFormatting>
  <pageMargins left="0.7" right="0.7" top="0.75" bottom="0.75" header="0.3" footer="0.3"/>
  <drawing r:id="rId1"/>
  <extLst>
    <ext xmlns:x14="http://schemas.microsoft.com/office/spreadsheetml/2009/9/main" uri="{78C0D931-6437-407d-A8EE-F0AAD7539E65}">
      <x14:conditionalFormattings>
        <x14:conditionalFormatting xmlns:xm="http://schemas.microsoft.com/office/excel/2006/main">
          <x14:cfRule type="iconSet" priority="67" id="{6D1D2743-B26D-4AE7-BCF2-7619FD1F3B29}">
            <x14:iconSet custom="1">
              <x14:cfvo type="percent">
                <xm:f>0</xm:f>
              </x14:cfvo>
              <x14:cfvo type="num">
                <xm:f>$H$44</xm:f>
              </x14:cfvo>
              <x14:cfvo type="percent">
                <xm:f>67</xm:f>
              </x14:cfvo>
              <x14:cfIcon iconSet="3Symbols2" iconId="2"/>
              <x14:cfIcon iconSet="NoIcons" iconId="0"/>
              <x14:cfIcon iconSet="NoIcons" iconId="0"/>
            </x14:iconSet>
          </x14:cfRule>
          <xm:sqref>C19:D19</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53E2E79B-48E8-4E9A-BD7E-5858F27C79D9}">
          <x14:formula1>
            <xm:f>llistes!$B$4:$B$26</xm:f>
          </x14:formula1>
          <xm:sqref>E12 E36 E14 E16 E18 E20 E24 E22 E26 E28 E38 E30 E32 E34 E40</xm:sqref>
        </x14:dataValidation>
        <x14:dataValidation type="list" allowBlank="1" showInputMessage="1" showErrorMessage="1" xr:uid="{82FA9F88-6965-48B8-92C2-1E9CE6DFE022}">
          <x14:formula1>
            <xm:f>llistes!$D$42:$D$43</xm:f>
          </x14:formula1>
          <xm:sqref>C9</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FEDE24-122E-4567-B1C7-C0A073B0C23C}">
  <sheetPr codeName="Full4">
    <tabColor theme="7" tint="0.39997558519241921"/>
    <pageSetUpPr fitToPage="1"/>
  </sheetPr>
  <dimension ref="A1:AC2165"/>
  <sheetViews>
    <sheetView zoomScale="85" zoomScaleNormal="85" zoomScaleSheetLayoutView="85" zoomScalePageLayoutView="85" workbookViewId="0">
      <pane ySplit="2" topLeftCell="A3" activePane="bottomLeft" state="frozen"/>
      <selection pane="bottomLeft"/>
    </sheetView>
  </sheetViews>
  <sheetFormatPr defaultColWidth="11.44140625" defaultRowHeight="14.4" outlineLevelRow="1" x14ac:dyDescent="0.3"/>
  <cols>
    <col min="1" max="1" width="1.33203125" customWidth="1"/>
    <col min="2" max="3" width="2.33203125" customWidth="1"/>
    <col min="4" max="4" width="17" customWidth="1"/>
    <col min="5" max="5" width="16.109375" customWidth="1"/>
    <col min="6" max="6" width="16.6640625" customWidth="1"/>
    <col min="7" max="7" width="14.6640625" customWidth="1"/>
    <col min="8" max="8" width="12.33203125" customWidth="1"/>
    <col min="9" max="9" width="9.109375" customWidth="1"/>
    <col min="10" max="10" width="9.6640625" customWidth="1"/>
    <col min="11" max="11" width="13.33203125" customWidth="1"/>
    <col min="12" max="12" width="13.109375" customWidth="1"/>
    <col min="13" max="13" width="15.109375" customWidth="1"/>
    <col min="14" max="15" width="9.6640625" customWidth="1"/>
    <col min="16" max="16" width="8.109375" customWidth="1"/>
    <col min="17" max="17" width="12.6640625" customWidth="1"/>
    <col min="18" max="18" width="18.88671875" customWidth="1"/>
    <col min="19" max="19" width="13.5546875" customWidth="1"/>
    <col min="20" max="20" width="9.6640625" customWidth="1"/>
    <col min="22" max="22" width="18.6640625" customWidth="1"/>
    <col min="24" max="24" width="17.44140625" customWidth="1"/>
    <col min="26" max="26" width="9.33203125" customWidth="1"/>
    <col min="27" max="27" width="3.44140625" customWidth="1"/>
    <col min="28" max="28" width="1.33203125" customWidth="1"/>
    <col min="29" max="29" width="0" style="67" hidden="1" customWidth="1"/>
    <col min="30" max="16384" width="11.44140625" style="67"/>
  </cols>
  <sheetData>
    <row r="1" spans="1:29" s="252" customFormat="1" ht="18.600000000000001" customHeight="1" x14ac:dyDescent="0.35">
      <c r="A1" s="114"/>
      <c r="B1" s="114"/>
      <c r="C1" s="114"/>
      <c r="D1" s="113" t="s">
        <v>95</v>
      </c>
      <c r="E1" s="113"/>
      <c r="F1" s="113"/>
      <c r="G1" s="113"/>
      <c r="H1" s="113"/>
      <c r="I1" s="113"/>
      <c r="J1" s="113"/>
      <c r="K1" s="113"/>
      <c r="L1" s="113"/>
      <c r="M1" s="113"/>
      <c r="N1" s="113"/>
      <c r="O1" s="114"/>
      <c r="P1" s="114"/>
      <c r="Q1" s="114"/>
      <c r="R1" s="114"/>
      <c r="S1" s="114"/>
      <c r="T1" s="114"/>
      <c r="U1" s="114"/>
      <c r="V1" s="114"/>
      <c r="W1" s="114"/>
      <c r="X1" s="114"/>
      <c r="Y1" s="114"/>
      <c r="Z1" s="114"/>
      <c r="AA1" s="114"/>
      <c r="AB1" s="114"/>
    </row>
    <row r="2" spans="1:29" s="103" customFormat="1" ht="21" customHeight="1" x14ac:dyDescent="0.35">
      <c r="A2" s="297"/>
      <c r="B2" s="297"/>
      <c r="C2" s="297"/>
      <c r="D2" s="134" t="str">
        <f>IF('Introducció dades Grals'!C9="El mateix equipament en diferents periodes","Específiques dels diferents periodes","Específiques dels diferents equipaments")</f>
        <v>Específiques dels diferents equipaments</v>
      </c>
      <c r="E2" s="297"/>
      <c r="F2" s="297"/>
      <c r="G2" s="297"/>
      <c r="H2" s="297"/>
      <c r="I2" s="297"/>
      <c r="J2" s="297"/>
      <c r="K2" s="297"/>
      <c r="L2" s="297"/>
      <c r="M2" s="297"/>
      <c r="N2" s="297"/>
      <c r="O2" s="297"/>
      <c r="P2" s="297"/>
      <c r="Q2" s="297"/>
      <c r="R2" s="297"/>
      <c r="S2" s="297"/>
      <c r="T2" s="297"/>
      <c r="U2" s="297"/>
      <c r="V2" s="297"/>
      <c r="W2" s="297"/>
      <c r="X2" s="297"/>
      <c r="Y2" s="297"/>
      <c r="Z2" s="297"/>
      <c r="AA2" s="297"/>
      <c r="AB2" s="297"/>
      <c r="AC2" s="286"/>
    </row>
    <row r="3" spans="1:29" ht="7.95" customHeight="1" x14ac:dyDescent="0.35">
      <c r="A3" s="99"/>
      <c r="B3" s="99"/>
      <c r="C3" s="99"/>
      <c r="D3" s="99"/>
      <c r="E3" s="99"/>
      <c r="F3" s="99"/>
      <c r="G3" s="99"/>
      <c r="H3" s="99"/>
      <c r="I3" s="99"/>
      <c r="J3" s="99"/>
      <c r="K3" s="99"/>
      <c r="L3" s="99"/>
      <c r="M3" s="99"/>
      <c r="N3" s="99"/>
      <c r="O3" s="99"/>
      <c r="P3" s="99"/>
      <c r="Q3" s="99"/>
      <c r="R3" s="99"/>
      <c r="S3" s="99"/>
      <c r="T3" s="99"/>
      <c r="U3" s="99"/>
      <c r="V3" s="99"/>
      <c r="W3" s="99"/>
      <c r="X3" s="99"/>
      <c r="Y3" s="99"/>
      <c r="Z3" s="99"/>
      <c r="AA3" s="99"/>
      <c r="AB3" s="99"/>
    </row>
    <row r="4" spans="1:29" ht="28.95" customHeight="1" x14ac:dyDescent="0.35">
      <c r="A4" s="99"/>
      <c r="B4" s="202" t="str">
        <f>'Introducció dades Grals'!$B$12</f>
        <v>Equipament 01</v>
      </c>
      <c r="C4" s="202"/>
      <c r="D4" s="203"/>
      <c r="E4" s="204">
        <f>'Introducció dades Grals'!$C$12</f>
        <v>0</v>
      </c>
      <c r="F4" s="142"/>
      <c r="G4" s="142"/>
      <c r="H4" s="142"/>
      <c r="I4" s="142"/>
      <c r="J4" s="142"/>
      <c r="K4" s="142"/>
      <c r="L4" s="142"/>
      <c r="M4" s="142"/>
      <c r="N4" s="142"/>
      <c r="O4" s="142"/>
      <c r="P4" s="142"/>
      <c r="Q4" s="142"/>
      <c r="R4" s="142"/>
      <c r="S4" s="142"/>
      <c r="T4" s="142"/>
      <c r="U4" s="142"/>
      <c r="V4" s="142"/>
      <c r="W4" s="142"/>
      <c r="X4" s="142"/>
      <c r="Y4" s="142"/>
      <c r="Z4" s="142"/>
      <c r="AA4" s="142"/>
      <c r="AB4" s="99"/>
    </row>
    <row r="5" spans="1:29" ht="18" x14ac:dyDescent="0.35">
      <c r="A5" s="99"/>
      <c r="B5" s="141"/>
      <c r="C5" s="205" t="s">
        <v>96</v>
      </c>
      <c r="D5" s="141"/>
      <c r="E5" s="141"/>
      <c r="F5" s="141"/>
      <c r="G5" s="141"/>
      <c r="H5" s="141"/>
      <c r="I5" s="141"/>
      <c r="J5" s="141"/>
      <c r="K5" s="141"/>
      <c r="L5" s="141"/>
      <c r="M5" s="141"/>
      <c r="N5" s="141"/>
      <c r="O5" s="141"/>
      <c r="P5" s="141"/>
      <c r="Q5" s="141"/>
      <c r="R5" s="141"/>
      <c r="S5" s="141"/>
      <c r="T5" s="141"/>
      <c r="U5" s="141"/>
      <c r="V5" s="141"/>
      <c r="W5" s="141"/>
      <c r="X5" s="141"/>
      <c r="Y5" s="141"/>
      <c r="Z5" s="141"/>
      <c r="AA5" s="141"/>
      <c r="AB5" s="99"/>
    </row>
    <row r="6" spans="1:29" ht="9" hidden="1" customHeight="1" outlineLevel="1" x14ac:dyDescent="0.35">
      <c r="A6" s="99"/>
      <c r="B6" s="141"/>
      <c r="C6" s="67"/>
      <c r="D6" s="187"/>
      <c r="E6" s="67"/>
      <c r="F6" s="67"/>
      <c r="G6" s="67"/>
      <c r="H6" s="67"/>
      <c r="I6" s="67"/>
      <c r="J6" s="67"/>
      <c r="K6" s="67"/>
      <c r="L6" s="67"/>
      <c r="M6" s="67"/>
      <c r="N6" s="67"/>
      <c r="O6" s="67"/>
      <c r="P6" s="67"/>
      <c r="Q6" s="67"/>
      <c r="R6" s="67"/>
      <c r="S6" s="67"/>
      <c r="T6" s="67"/>
      <c r="U6" s="67"/>
      <c r="V6" s="67"/>
      <c r="W6" s="67"/>
      <c r="X6" s="67"/>
      <c r="Y6" s="67"/>
      <c r="Z6" s="67"/>
      <c r="AA6" s="67"/>
      <c r="AB6" s="99"/>
    </row>
    <row r="7" spans="1:29" ht="18" hidden="1" outlineLevel="1" x14ac:dyDescent="0.35">
      <c r="A7" s="99"/>
      <c r="B7" s="141"/>
      <c r="C7" s="67"/>
      <c r="D7" s="67"/>
      <c r="E7" s="161" t="s">
        <v>97</v>
      </c>
      <c r="F7" s="162"/>
      <c r="G7" s="162"/>
      <c r="H7" s="67"/>
      <c r="I7" s="67"/>
      <c r="J7" s="163" t="s">
        <v>98</v>
      </c>
      <c r="K7" s="164"/>
      <c r="L7" s="164"/>
      <c r="M7" s="164"/>
      <c r="N7" s="67"/>
      <c r="O7" s="67"/>
      <c r="P7" s="67"/>
      <c r="Q7" s="149" t="s">
        <v>99</v>
      </c>
      <c r="R7" s="150"/>
      <c r="S7" s="150"/>
      <c r="T7" s="150"/>
      <c r="U7" s="67"/>
      <c r="V7" s="149" t="s">
        <v>100</v>
      </c>
      <c r="W7" s="150"/>
      <c r="X7" s="150"/>
      <c r="Y7" s="67"/>
      <c r="Z7" s="67"/>
      <c r="AA7" s="67"/>
      <c r="AB7" s="99"/>
      <c r="AC7" s="67">
        <v>12</v>
      </c>
    </row>
    <row r="8" spans="1:29" ht="18" hidden="1" outlineLevel="1" x14ac:dyDescent="0.35">
      <c r="A8" s="99"/>
      <c r="B8" s="141"/>
      <c r="C8" s="67"/>
      <c r="D8" s="67"/>
      <c r="E8" s="152">
        <v>1</v>
      </c>
      <c r="F8" s="418" t="s">
        <v>101</v>
      </c>
      <c r="G8" s="418"/>
      <c r="H8" s="67"/>
      <c r="I8" s="67"/>
      <c r="J8" s="144" t="s">
        <v>102</v>
      </c>
      <c r="K8" s="144" t="s">
        <v>103</v>
      </c>
      <c r="L8" s="144" t="s">
        <v>104</v>
      </c>
      <c r="M8" s="144" t="s">
        <v>105</v>
      </c>
      <c r="N8" s="67"/>
      <c r="O8" s="67"/>
      <c r="P8" s="67"/>
      <c r="Q8" s="419" t="s">
        <v>106</v>
      </c>
      <c r="R8" s="419"/>
      <c r="S8" s="298" t="str">
        <f>IFERROR(T33/R33,"-")</f>
        <v>-</v>
      </c>
      <c r="T8" s="299" t="s">
        <v>107</v>
      </c>
      <c r="U8" s="67"/>
      <c r="V8" s="8" t="s">
        <v>108</v>
      </c>
      <c r="W8" s="300">
        <f>+llistes!$P$5</f>
        <v>0.26</v>
      </c>
      <c r="X8" s="301" t="s">
        <v>109</v>
      </c>
      <c r="Y8" s="67"/>
      <c r="Z8" s="67"/>
      <c r="AA8" s="67"/>
      <c r="AB8" s="99"/>
    </row>
    <row r="9" spans="1:29" ht="18" hidden="1" outlineLevel="1" x14ac:dyDescent="0.35">
      <c r="A9" s="99"/>
      <c r="B9" s="141"/>
      <c r="C9" s="67"/>
      <c r="D9" s="67"/>
      <c r="E9" s="153">
        <v>2</v>
      </c>
      <c r="F9" s="418" t="s">
        <v>101</v>
      </c>
      <c r="G9" s="418"/>
      <c r="H9" s="67"/>
      <c r="I9" s="67"/>
      <c r="J9" s="1" t="s">
        <v>110</v>
      </c>
      <c r="K9" s="143"/>
      <c r="L9" s="143"/>
      <c r="M9" s="52">
        <f>IFERROR(L9/K9,1)</f>
        <v>1</v>
      </c>
      <c r="N9" s="151"/>
      <c r="O9" s="67"/>
      <c r="P9" s="67"/>
      <c r="Q9" s="415" t="s">
        <v>111</v>
      </c>
      <c r="R9" s="415"/>
      <c r="S9" s="47" t="str">
        <f>IFERROR(T33/Q33,"-")</f>
        <v>-</v>
      </c>
      <c r="T9" t="s">
        <v>112</v>
      </c>
      <c r="U9" s="67"/>
      <c r="V9" s="1" t="s">
        <v>113</v>
      </c>
      <c r="W9" s="5">
        <f>+W8*R33</f>
        <v>0</v>
      </c>
      <c r="X9" s="268" t="s">
        <v>114</v>
      </c>
      <c r="Y9" s="67"/>
      <c r="Z9" s="67"/>
      <c r="AA9" s="67"/>
      <c r="AB9" s="99"/>
    </row>
    <row r="10" spans="1:29" ht="18" hidden="1" outlineLevel="1" x14ac:dyDescent="0.35">
      <c r="A10" s="99"/>
      <c r="B10" s="141"/>
      <c r="C10" s="67"/>
      <c r="D10" s="67"/>
      <c r="E10" s="153">
        <v>3</v>
      </c>
      <c r="F10" s="418" t="s">
        <v>101</v>
      </c>
      <c r="G10" s="418"/>
      <c r="H10" s="67"/>
      <c r="I10" s="67"/>
      <c r="J10" s="1" t="s">
        <v>115</v>
      </c>
      <c r="K10" s="143"/>
      <c r="L10" s="143"/>
      <c r="M10" s="52">
        <f t="shared" ref="M10:M14" si="0">IFERROR(L10/K10,1)</f>
        <v>1</v>
      </c>
      <c r="N10" s="151"/>
      <c r="O10" s="67"/>
      <c r="P10" s="67"/>
      <c r="Q10" s="419" t="s">
        <v>116</v>
      </c>
      <c r="R10" s="419"/>
      <c r="S10" s="302" t="str" cm="1">
        <f t="array" aca="1" ref="S10" ca="1">IFERROR(R33/INDIRECT("'Introducció dades Grals'!G"&amp;AC7),"-")</f>
        <v>-</v>
      </c>
      <c r="T10" s="303" t="s">
        <v>117</v>
      </c>
      <c r="U10" s="67"/>
      <c r="V10" s="8" t="s">
        <v>118</v>
      </c>
      <c r="W10" s="7" t="str" cm="1">
        <f t="array" aca="1" ref="W10" ca="1">IFERROR(W9/INDIRECT("'Introducció dades Grals'!G"&amp;AC7),"-")</f>
        <v>-</v>
      </c>
      <c r="X10" s="304" t="s">
        <v>119</v>
      </c>
      <c r="Y10" s="67"/>
      <c r="Z10" s="67"/>
      <c r="AA10" s="67"/>
      <c r="AB10" s="99"/>
    </row>
    <row r="11" spans="1:29" ht="18" hidden="1" outlineLevel="1" x14ac:dyDescent="0.35">
      <c r="A11" s="99"/>
      <c r="B11" s="141"/>
      <c r="C11" s="67"/>
      <c r="D11" s="67"/>
      <c r="E11" s="153">
        <v>4</v>
      </c>
      <c r="F11" s="418" t="s">
        <v>101</v>
      </c>
      <c r="G11" s="418"/>
      <c r="H11" s="67"/>
      <c r="I11" s="67"/>
      <c r="J11" s="1" t="s">
        <v>120</v>
      </c>
      <c r="K11" s="143"/>
      <c r="L11" s="143"/>
      <c r="M11" s="52">
        <f t="shared" si="0"/>
        <v>1</v>
      </c>
      <c r="N11" s="151"/>
      <c r="O11" s="67"/>
      <c r="P11" s="67"/>
      <c r="Q11" s="415" t="s">
        <v>121</v>
      </c>
      <c r="R11" s="415"/>
      <c r="S11" s="47" t="str" cm="1">
        <f t="array" aca="1" ref="S11" ca="1">IFERROR(R33/INDIRECT("'Introducció dades Grals'!I"&amp;AC7),"-")</f>
        <v>-</v>
      </c>
      <c r="T11" s="11" t="s">
        <v>122</v>
      </c>
      <c r="U11" s="67"/>
      <c r="V11" s="67"/>
      <c r="W11" s="67"/>
      <c r="X11" s="67"/>
      <c r="Y11" s="67"/>
      <c r="Z11" s="67"/>
      <c r="AA11" s="67"/>
      <c r="AB11" s="99"/>
    </row>
    <row r="12" spans="1:29" ht="18" hidden="1" outlineLevel="1" x14ac:dyDescent="0.35">
      <c r="A12" s="99"/>
      <c r="B12" s="141"/>
      <c r="C12" s="67"/>
      <c r="D12" s="67"/>
      <c r="E12" s="154">
        <v>5</v>
      </c>
      <c r="F12" s="418" t="s">
        <v>101</v>
      </c>
      <c r="G12" s="418"/>
      <c r="H12" s="67"/>
      <c r="I12" s="67"/>
      <c r="J12" s="1" t="s">
        <v>123</v>
      </c>
      <c r="K12" s="143"/>
      <c r="L12" s="143"/>
      <c r="M12" s="52">
        <f t="shared" si="0"/>
        <v>1</v>
      </c>
      <c r="N12" s="151"/>
      <c r="O12" s="67"/>
      <c r="P12" s="67"/>
      <c r="Q12" s="67"/>
      <c r="R12" s="67"/>
      <c r="S12" s="67"/>
      <c r="T12" s="67"/>
      <c r="U12" s="67"/>
      <c r="V12" s="67"/>
      <c r="W12" s="67"/>
      <c r="X12" s="67"/>
      <c r="Y12" s="67"/>
      <c r="Z12" s="67"/>
      <c r="AA12" s="67"/>
      <c r="AB12" s="99"/>
    </row>
    <row r="13" spans="1:29" ht="18" hidden="1" outlineLevel="1" x14ac:dyDescent="0.35">
      <c r="A13" s="99"/>
      <c r="B13" s="141"/>
      <c r="C13" s="67"/>
      <c r="D13" s="67"/>
      <c r="E13" s="153">
        <v>6</v>
      </c>
      <c r="F13" s="418" t="s">
        <v>101</v>
      </c>
      <c r="G13" s="418"/>
      <c r="H13" s="67"/>
      <c r="I13" s="67"/>
      <c r="J13" s="1" t="s">
        <v>124</v>
      </c>
      <c r="K13" s="143"/>
      <c r="L13" s="143"/>
      <c r="M13" s="52">
        <f t="shared" si="0"/>
        <v>1</v>
      </c>
      <c r="N13" s="151"/>
      <c r="O13" s="67"/>
      <c r="P13" s="67"/>
      <c r="Q13" s="67"/>
      <c r="R13" s="67"/>
      <c r="S13" s="67"/>
      <c r="T13" s="67"/>
      <c r="U13" s="67"/>
      <c r="V13" s="67"/>
      <c r="W13" s="67"/>
      <c r="X13" s="67"/>
      <c r="Y13" s="67"/>
      <c r="Z13" s="67"/>
      <c r="AA13" s="67"/>
      <c r="AB13" s="99"/>
    </row>
    <row r="14" spans="1:29" ht="18" hidden="1" outlineLevel="1" x14ac:dyDescent="0.35">
      <c r="A14" s="99"/>
      <c r="B14" s="141"/>
      <c r="C14" s="67"/>
      <c r="D14" s="67"/>
      <c r="E14" s="154">
        <v>7</v>
      </c>
      <c r="F14" s="418" t="s">
        <v>101</v>
      </c>
      <c r="G14" s="418"/>
      <c r="H14" s="67"/>
      <c r="I14" s="67"/>
      <c r="J14" s="1" t="s">
        <v>125</v>
      </c>
      <c r="K14" s="143"/>
      <c r="L14" s="143"/>
      <c r="M14" s="52">
        <f t="shared" si="0"/>
        <v>1</v>
      </c>
      <c r="N14" s="151"/>
      <c r="O14" s="67"/>
      <c r="P14" s="67"/>
      <c r="Q14" s="67"/>
      <c r="R14" s="67"/>
      <c r="S14" s="67"/>
      <c r="T14" s="67"/>
      <c r="U14" s="67"/>
      <c r="V14" s="67"/>
      <c r="W14" s="67"/>
      <c r="X14" s="67"/>
      <c r="Y14" s="67"/>
      <c r="Z14" s="67"/>
      <c r="AA14" s="67"/>
      <c r="AB14" s="99"/>
    </row>
    <row r="15" spans="1:29" ht="18" hidden="1" outlineLevel="1" x14ac:dyDescent="0.35">
      <c r="A15" s="99"/>
      <c r="B15" s="141"/>
      <c r="C15" s="67"/>
      <c r="D15" s="67"/>
      <c r="E15" s="67"/>
      <c r="F15" s="67"/>
      <c r="G15" s="67"/>
      <c r="H15" s="67"/>
      <c r="I15" s="67"/>
      <c r="J15" s="67"/>
      <c r="K15" s="67"/>
      <c r="L15" s="67"/>
      <c r="M15" s="67"/>
      <c r="N15" s="67"/>
      <c r="O15" s="67"/>
      <c r="P15" s="67"/>
      <c r="Q15" s="67"/>
      <c r="R15" s="67"/>
      <c r="S15" s="67"/>
      <c r="T15" s="67"/>
      <c r="U15" s="67"/>
      <c r="V15" s="67"/>
      <c r="W15" s="67"/>
      <c r="X15" s="67"/>
      <c r="Y15" s="67"/>
      <c r="Z15" s="67"/>
      <c r="AA15" s="67"/>
      <c r="AB15" s="99"/>
    </row>
    <row r="16" spans="1:29" ht="18" hidden="1" outlineLevel="1" x14ac:dyDescent="0.35">
      <c r="A16" s="99"/>
      <c r="B16" s="141"/>
      <c r="C16" s="67"/>
      <c r="D16" s="147" t="s">
        <v>126</v>
      </c>
      <c r="E16" s="148"/>
      <c r="F16" s="148"/>
      <c r="G16" s="148"/>
      <c r="H16" s="148"/>
      <c r="I16" s="148"/>
      <c r="J16" s="148"/>
      <c r="K16" s="148"/>
      <c r="L16" s="148"/>
      <c r="M16" s="148"/>
      <c r="N16" s="148"/>
      <c r="O16" s="148"/>
      <c r="P16" s="148"/>
      <c r="Q16" s="420" t="s">
        <v>127</v>
      </c>
      <c r="R16" s="420"/>
      <c r="S16" s="420"/>
      <c r="T16" s="420"/>
      <c r="U16" s="67"/>
      <c r="V16" s="67"/>
      <c r="W16" s="67"/>
      <c r="X16" s="67"/>
      <c r="Y16" s="67"/>
      <c r="Z16" s="67"/>
      <c r="AA16" s="67"/>
      <c r="AB16" s="99"/>
    </row>
    <row r="17" spans="1:28" s="159" customFormat="1" ht="43.2" hidden="1" outlineLevel="1" x14ac:dyDescent="0.35">
      <c r="A17" s="99"/>
      <c r="B17" s="141"/>
      <c r="C17" s="67"/>
      <c r="D17" s="188" t="s">
        <v>128</v>
      </c>
      <c r="E17" s="188" t="s">
        <v>129</v>
      </c>
      <c r="F17" s="188" t="s">
        <v>130</v>
      </c>
      <c r="G17" s="188" t="s">
        <v>131</v>
      </c>
      <c r="H17" s="188" t="s">
        <v>132</v>
      </c>
      <c r="I17" s="188"/>
      <c r="J17" s="188" t="s">
        <v>133</v>
      </c>
      <c r="K17" s="188" t="s">
        <v>134</v>
      </c>
      <c r="L17" s="188" t="s">
        <v>135</v>
      </c>
      <c r="M17" s="188" t="s">
        <v>136</v>
      </c>
      <c r="N17" s="188" t="s">
        <v>137</v>
      </c>
      <c r="O17" s="188" t="s">
        <v>138</v>
      </c>
      <c r="P17" s="189" t="s">
        <v>139</v>
      </c>
      <c r="Q17" s="183" t="s">
        <v>140</v>
      </c>
      <c r="R17" s="184" t="s">
        <v>141</v>
      </c>
      <c r="S17" s="184" t="s">
        <v>142</v>
      </c>
      <c r="T17" s="184" t="s">
        <v>143</v>
      </c>
      <c r="U17" s="159" t="e" vm="1">
        <v>#VALUE!</v>
      </c>
      <c r="V17" s="426" t="s">
        <v>144</v>
      </c>
      <c r="W17" s="426"/>
      <c r="X17" s="426"/>
      <c r="Y17" s="426"/>
      <c r="Z17" s="426"/>
      <c r="AA17" s="67"/>
      <c r="AB17" s="99"/>
    </row>
    <row r="18" spans="1:28" s="160" customFormat="1" ht="18" hidden="1" outlineLevel="1" x14ac:dyDescent="0.35">
      <c r="A18" s="99"/>
      <c r="B18" s="141"/>
      <c r="C18" s="67"/>
      <c r="D18" s="190"/>
      <c r="E18" s="191"/>
      <c r="F18" s="191"/>
      <c r="G18" s="190"/>
      <c r="H18" s="190" t="s">
        <v>145</v>
      </c>
      <c r="I18" s="190" t="s">
        <v>146</v>
      </c>
      <c r="J18" s="190" t="s">
        <v>147</v>
      </c>
      <c r="K18" s="190" t="s">
        <v>147</v>
      </c>
      <c r="L18" s="190" t="s">
        <v>147</v>
      </c>
      <c r="M18" s="190" t="s">
        <v>147</v>
      </c>
      <c r="N18" s="190" t="s">
        <v>147</v>
      </c>
      <c r="O18" s="190" t="s">
        <v>147</v>
      </c>
      <c r="P18" s="192" t="s">
        <v>147</v>
      </c>
      <c r="Q18" s="185" t="s">
        <v>148</v>
      </c>
      <c r="R18" s="186" t="s">
        <v>145</v>
      </c>
      <c r="S18" s="186" t="s">
        <v>147</v>
      </c>
      <c r="T18" s="186" t="s">
        <v>147</v>
      </c>
      <c r="U18" s="169"/>
      <c r="Z18" s="67"/>
      <c r="AA18" s="67"/>
      <c r="AB18" s="99"/>
    </row>
    <row r="19" spans="1:28" ht="18" hidden="1" outlineLevel="1" x14ac:dyDescent="0.35">
      <c r="A19" s="99"/>
      <c r="B19" s="141"/>
      <c r="C19" s="67"/>
      <c r="D19" s="2">
        <v>0</v>
      </c>
      <c r="E19" s="145"/>
      <c r="F19" s="145">
        <f>+E19</f>
        <v>0</v>
      </c>
      <c r="G19" s="49">
        <f>IF(F19-E19=0,0,F19-E19+1)</f>
        <v>0</v>
      </c>
      <c r="H19" s="155"/>
      <c r="I19" s="48" t="str">
        <f>IFERROR(H19/G19,"-")</f>
        <v>-</v>
      </c>
      <c r="J19" s="157"/>
      <c r="K19" s="157"/>
      <c r="L19" s="157"/>
      <c r="M19" s="157"/>
      <c r="N19" s="157"/>
      <c r="O19" s="157"/>
      <c r="P19" s="45">
        <f t="shared" ref="P19:P32" si="1">+SUM(J19:O19)</f>
        <v>0</v>
      </c>
      <c r="Q19" s="179">
        <f>IFERROR((_xlfn.DAYS(F19,"1/1/"&amp;YEAR(F19))+1)/G19,0)</f>
        <v>0</v>
      </c>
      <c r="R19" s="180">
        <f>+H19*Q19</f>
        <v>0</v>
      </c>
      <c r="S19" s="180">
        <f t="shared" ref="S19:S32" si="2">+J19*Q19</f>
        <v>0</v>
      </c>
      <c r="T19" s="180">
        <f t="shared" ref="T19:T32" si="3">+P19*Q19</f>
        <v>0</v>
      </c>
      <c r="U19" s="67"/>
      <c r="V19" s="67"/>
      <c r="W19" s="67"/>
      <c r="X19" s="67"/>
      <c r="Y19" s="67"/>
      <c r="Z19" s="67"/>
      <c r="AA19" s="67"/>
      <c r="AB19" s="99"/>
    </row>
    <row r="20" spans="1:28" ht="18" hidden="1" outlineLevel="1" x14ac:dyDescent="0.35">
      <c r="A20" s="99"/>
      <c r="B20" s="141"/>
      <c r="C20" s="67"/>
      <c r="D20" s="2">
        <v>1</v>
      </c>
      <c r="E20" s="3">
        <f>+F19+1</f>
        <v>1</v>
      </c>
      <c r="F20" s="145"/>
      <c r="G20" s="49">
        <f t="shared" ref="G20:G32" si="4">IF(F20-E20=0,0,F20-E20+1)</f>
        <v>0</v>
      </c>
      <c r="H20" s="155"/>
      <c r="I20" s="48" t="str">
        <f t="shared" ref="I20:I32" si="5">IFERROR(H20/G20,"-")</f>
        <v>-</v>
      </c>
      <c r="J20" s="157"/>
      <c r="K20" s="157"/>
      <c r="L20" s="157"/>
      <c r="M20" s="157"/>
      <c r="N20" s="157"/>
      <c r="O20" s="157"/>
      <c r="P20" s="45">
        <f t="shared" si="1"/>
        <v>0</v>
      </c>
      <c r="Q20" s="179">
        <v>1</v>
      </c>
      <c r="R20" s="180">
        <f t="shared" ref="R20:R32" si="6">+H20*Q20</f>
        <v>0</v>
      </c>
      <c r="S20" s="180">
        <f>+J20*Q20</f>
        <v>0</v>
      </c>
      <c r="T20" s="180">
        <f t="shared" si="3"/>
        <v>0</v>
      </c>
      <c r="U20" s="67"/>
      <c r="V20" s="67"/>
      <c r="W20" s="67"/>
      <c r="X20" s="67"/>
      <c r="Y20" s="67"/>
      <c r="Z20" s="67"/>
      <c r="AA20" s="67"/>
      <c r="AB20" s="99"/>
    </row>
    <row r="21" spans="1:28" ht="18" hidden="1" outlineLevel="1" x14ac:dyDescent="0.35">
      <c r="A21" s="99"/>
      <c r="B21" s="141"/>
      <c r="C21" s="67"/>
      <c r="D21" s="2">
        <v>2</v>
      </c>
      <c r="E21" s="3">
        <f t="shared" ref="E21:E31" si="7">+F20+1</f>
        <v>1</v>
      </c>
      <c r="F21" s="146"/>
      <c r="G21" s="49">
        <f t="shared" si="4"/>
        <v>0</v>
      </c>
      <c r="H21" s="156"/>
      <c r="I21" s="48" t="str">
        <f t="shared" si="5"/>
        <v>-</v>
      </c>
      <c r="J21" s="157"/>
      <c r="K21" s="158"/>
      <c r="L21" s="158"/>
      <c r="M21" s="158"/>
      <c r="N21" s="158"/>
      <c r="O21" s="158"/>
      <c r="P21" s="45">
        <f t="shared" si="1"/>
        <v>0</v>
      </c>
      <c r="Q21" s="181">
        <v>1</v>
      </c>
      <c r="R21" s="182">
        <f t="shared" si="6"/>
        <v>0</v>
      </c>
      <c r="S21" s="182">
        <f t="shared" si="2"/>
        <v>0</v>
      </c>
      <c r="T21" s="182">
        <f t="shared" si="3"/>
        <v>0</v>
      </c>
      <c r="U21" s="67"/>
      <c r="V21" s="67"/>
      <c r="W21" s="67"/>
      <c r="X21" s="67"/>
      <c r="Y21" s="67"/>
      <c r="Z21" s="67"/>
      <c r="AA21" s="67"/>
      <c r="AB21" s="99"/>
    </row>
    <row r="22" spans="1:28" ht="18" hidden="1" outlineLevel="1" x14ac:dyDescent="0.35">
      <c r="A22" s="99"/>
      <c r="B22" s="141"/>
      <c r="C22" s="67"/>
      <c r="D22" s="2">
        <v>3</v>
      </c>
      <c r="E22" s="3">
        <f t="shared" si="7"/>
        <v>1</v>
      </c>
      <c r="F22" s="146"/>
      <c r="G22" s="49">
        <f t="shared" si="4"/>
        <v>0</v>
      </c>
      <c r="H22" s="156"/>
      <c r="I22" s="48" t="str">
        <f t="shared" si="5"/>
        <v>-</v>
      </c>
      <c r="J22" s="157"/>
      <c r="K22" s="158"/>
      <c r="L22" s="158"/>
      <c r="M22" s="158"/>
      <c r="N22" s="158"/>
      <c r="O22" s="158"/>
      <c r="P22" s="45">
        <f t="shared" si="1"/>
        <v>0</v>
      </c>
      <c r="Q22" s="181">
        <v>1</v>
      </c>
      <c r="R22" s="182">
        <f t="shared" si="6"/>
        <v>0</v>
      </c>
      <c r="S22" s="182">
        <f t="shared" si="2"/>
        <v>0</v>
      </c>
      <c r="T22" s="182">
        <f t="shared" si="3"/>
        <v>0</v>
      </c>
      <c r="U22" s="67"/>
      <c r="V22" s="67"/>
      <c r="W22" s="67"/>
      <c r="X22" s="67"/>
      <c r="Y22" s="67"/>
      <c r="Z22" s="67"/>
      <c r="AA22" s="67"/>
      <c r="AB22" s="99"/>
    </row>
    <row r="23" spans="1:28" ht="18" hidden="1" outlineLevel="1" x14ac:dyDescent="0.35">
      <c r="A23" s="99"/>
      <c r="B23" s="141"/>
      <c r="C23" s="67"/>
      <c r="D23" s="2">
        <v>4</v>
      </c>
      <c r="E23" s="3">
        <f t="shared" si="7"/>
        <v>1</v>
      </c>
      <c r="F23" s="146"/>
      <c r="G23" s="49">
        <f t="shared" si="4"/>
        <v>0</v>
      </c>
      <c r="H23" s="156"/>
      <c r="I23" s="48" t="str">
        <f t="shared" si="5"/>
        <v>-</v>
      </c>
      <c r="J23" s="157"/>
      <c r="K23" s="158"/>
      <c r="L23" s="158"/>
      <c r="M23" s="158"/>
      <c r="N23" s="158"/>
      <c r="O23" s="158"/>
      <c r="P23" s="45">
        <f t="shared" si="1"/>
        <v>0</v>
      </c>
      <c r="Q23" s="181">
        <v>1</v>
      </c>
      <c r="R23" s="182">
        <f t="shared" si="6"/>
        <v>0</v>
      </c>
      <c r="S23" s="182">
        <f t="shared" si="2"/>
        <v>0</v>
      </c>
      <c r="T23" s="182">
        <f t="shared" si="3"/>
        <v>0</v>
      </c>
      <c r="U23" s="67"/>
      <c r="V23" s="67"/>
      <c r="W23" s="67"/>
      <c r="X23" s="67"/>
      <c r="Y23" s="67"/>
      <c r="Z23" s="67"/>
      <c r="AA23" s="67"/>
      <c r="AB23" s="99"/>
    </row>
    <row r="24" spans="1:28" ht="18" hidden="1" outlineLevel="1" x14ac:dyDescent="0.35">
      <c r="A24" s="99"/>
      <c r="B24" s="141"/>
      <c r="C24" s="67"/>
      <c r="D24" s="2">
        <v>5</v>
      </c>
      <c r="E24" s="3">
        <f t="shared" si="7"/>
        <v>1</v>
      </c>
      <c r="F24" s="146"/>
      <c r="G24" s="49">
        <f t="shared" si="4"/>
        <v>0</v>
      </c>
      <c r="H24" s="156"/>
      <c r="I24" s="48" t="str">
        <f t="shared" si="5"/>
        <v>-</v>
      </c>
      <c r="J24" s="157"/>
      <c r="K24" s="158"/>
      <c r="L24" s="158"/>
      <c r="M24" s="158"/>
      <c r="N24" s="158"/>
      <c r="O24" s="158"/>
      <c r="P24" s="45">
        <f t="shared" si="1"/>
        <v>0</v>
      </c>
      <c r="Q24" s="181">
        <v>1</v>
      </c>
      <c r="R24" s="182">
        <f t="shared" si="6"/>
        <v>0</v>
      </c>
      <c r="S24" s="182">
        <f t="shared" si="2"/>
        <v>0</v>
      </c>
      <c r="T24" s="182">
        <f t="shared" si="3"/>
        <v>0</v>
      </c>
      <c r="U24" s="67"/>
      <c r="V24" s="67"/>
      <c r="W24" s="67"/>
      <c r="X24" s="67"/>
      <c r="Y24" s="67"/>
      <c r="Z24" s="67"/>
      <c r="AA24" s="67"/>
      <c r="AB24" s="99"/>
    </row>
    <row r="25" spans="1:28" ht="18" hidden="1" outlineLevel="1" x14ac:dyDescent="0.35">
      <c r="A25" s="99"/>
      <c r="B25" s="141"/>
      <c r="C25" s="67"/>
      <c r="D25" s="2">
        <v>6</v>
      </c>
      <c r="E25" s="3">
        <f t="shared" si="7"/>
        <v>1</v>
      </c>
      <c r="F25" s="146"/>
      <c r="G25" s="49">
        <f t="shared" si="4"/>
        <v>0</v>
      </c>
      <c r="H25" s="156"/>
      <c r="I25" s="48" t="str">
        <f t="shared" si="5"/>
        <v>-</v>
      </c>
      <c r="J25" s="157"/>
      <c r="K25" s="158"/>
      <c r="L25" s="158"/>
      <c r="M25" s="158"/>
      <c r="N25" s="158"/>
      <c r="O25" s="158"/>
      <c r="P25" s="45">
        <f t="shared" si="1"/>
        <v>0</v>
      </c>
      <c r="Q25" s="181">
        <v>1</v>
      </c>
      <c r="R25" s="182">
        <f t="shared" si="6"/>
        <v>0</v>
      </c>
      <c r="S25" s="182">
        <f t="shared" si="2"/>
        <v>0</v>
      </c>
      <c r="T25" s="182">
        <f t="shared" si="3"/>
        <v>0</v>
      </c>
      <c r="U25" s="67"/>
      <c r="V25" s="67"/>
      <c r="W25" s="67"/>
      <c r="X25" s="67"/>
      <c r="Y25" s="67"/>
      <c r="Z25" s="67"/>
      <c r="AA25" s="67"/>
      <c r="AB25" s="99"/>
    </row>
    <row r="26" spans="1:28" ht="18" hidden="1" outlineLevel="1" x14ac:dyDescent="0.35">
      <c r="A26" s="99"/>
      <c r="B26" s="141"/>
      <c r="C26" s="67"/>
      <c r="D26" s="2">
        <v>7</v>
      </c>
      <c r="E26" s="3">
        <f t="shared" si="7"/>
        <v>1</v>
      </c>
      <c r="F26" s="146"/>
      <c r="G26" s="49">
        <f t="shared" si="4"/>
        <v>0</v>
      </c>
      <c r="H26" s="156"/>
      <c r="I26" s="48" t="str">
        <f t="shared" si="5"/>
        <v>-</v>
      </c>
      <c r="J26" s="157"/>
      <c r="K26" s="158"/>
      <c r="L26" s="158"/>
      <c r="M26" s="158"/>
      <c r="N26" s="158"/>
      <c r="O26" s="158"/>
      <c r="P26" s="45">
        <f t="shared" si="1"/>
        <v>0</v>
      </c>
      <c r="Q26" s="181">
        <v>1</v>
      </c>
      <c r="R26" s="182">
        <f t="shared" si="6"/>
        <v>0</v>
      </c>
      <c r="S26" s="182">
        <f t="shared" si="2"/>
        <v>0</v>
      </c>
      <c r="T26" s="182">
        <f t="shared" si="3"/>
        <v>0</v>
      </c>
      <c r="U26" s="67"/>
      <c r="V26" s="67"/>
      <c r="W26" s="67"/>
      <c r="X26" s="67"/>
      <c r="Y26" s="67"/>
      <c r="Z26" s="67"/>
      <c r="AA26" s="67"/>
      <c r="AB26" s="99"/>
    </row>
    <row r="27" spans="1:28" ht="18" hidden="1" outlineLevel="1" x14ac:dyDescent="0.35">
      <c r="A27" s="99"/>
      <c r="B27" s="141"/>
      <c r="C27" s="67"/>
      <c r="D27" s="2">
        <v>8</v>
      </c>
      <c r="E27" s="3">
        <f t="shared" si="7"/>
        <v>1</v>
      </c>
      <c r="F27" s="146"/>
      <c r="G27" s="49">
        <f t="shared" si="4"/>
        <v>0</v>
      </c>
      <c r="H27" s="156"/>
      <c r="I27" s="48" t="str">
        <f t="shared" si="5"/>
        <v>-</v>
      </c>
      <c r="J27" s="157"/>
      <c r="K27" s="158"/>
      <c r="L27" s="158"/>
      <c r="M27" s="158"/>
      <c r="N27" s="158"/>
      <c r="O27" s="158"/>
      <c r="P27" s="45">
        <f t="shared" si="1"/>
        <v>0</v>
      </c>
      <c r="Q27" s="181">
        <v>1</v>
      </c>
      <c r="R27" s="182">
        <f t="shared" si="6"/>
        <v>0</v>
      </c>
      <c r="S27" s="182">
        <f t="shared" si="2"/>
        <v>0</v>
      </c>
      <c r="T27" s="182">
        <f t="shared" si="3"/>
        <v>0</v>
      </c>
      <c r="U27" s="67"/>
      <c r="V27" s="67"/>
      <c r="W27" s="67"/>
      <c r="X27" s="67"/>
      <c r="Y27" s="67"/>
      <c r="Z27" s="67"/>
      <c r="AA27" s="67"/>
      <c r="AB27" s="99"/>
    </row>
    <row r="28" spans="1:28" ht="18" hidden="1" outlineLevel="1" x14ac:dyDescent="0.35">
      <c r="A28" s="99"/>
      <c r="B28" s="141"/>
      <c r="C28" s="67"/>
      <c r="D28" s="2">
        <v>9</v>
      </c>
      <c r="E28" s="3">
        <f t="shared" si="7"/>
        <v>1</v>
      </c>
      <c r="F28" s="146"/>
      <c r="G28" s="49">
        <f t="shared" si="4"/>
        <v>0</v>
      </c>
      <c r="H28" s="156"/>
      <c r="I28" s="48" t="str">
        <f t="shared" si="5"/>
        <v>-</v>
      </c>
      <c r="J28" s="157"/>
      <c r="K28" s="158"/>
      <c r="L28" s="158"/>
      <c r="M28" s="158"/>
      <c r="N28" s="158"/>
      <c r="O28" s="158"/>
      <c r="P28" s="45">
        <f t="shared" si="1"/>
        <v>0</v>
      </c>
      <c r="Q28" s="181">
        <v>1</v>
      </c>
      <c r="R28" s="182">
        <f t="shared" si="6"/>
        <v>0</v>
      </c>
      <c r="S28" s="182">
        <f t="shared" si="2"/>
        <v>0</v>
      </c>
      <c r="T28" s="182">
        <f t="shared" si="3"/>
        <v>0</v>
      </c>
      <c r="U28" s="67"/>
      <c r="V28" s="67"/>
      <c r="W28" s="67"/>
      <c r="X28" s="67"/>
      <c r="Y28" s="67"/>
      <c r="Z28" s="67"/>
      <c r="AA28" s="67"/>
      <c r="AB28" s="99"/>
    </row>
    <row r="29" spans="1:28" ht="18" hidden="1" outlineLevel="1" x14ac:dyDescent="0.35">
      <c r="A29" s="99"/>
      <c r="B29" s="141"/>
      <c r="C29" s="67"/>
      <c r="D29" s="2">
        <v>10</v>
      </c>
      <c r="E29" s="3">
        <f t="shared" si="7"/>
        <v>1</v>
      </c>
      <c r="F29" s="146"/>
      <c r="G29" s="49">
        <f t="shared" si="4"/>
        <v>0</v>
      </c>
      <c r="H29" s="156"/>
      <c r="I29" s="48" t="str">
        <f t="shared" si="5"/>
        <v>-</v>
      </c>
      <c r="J29" s="157"/>
      <c r="K29" s="158"/>
      <c r="L29" s="158"/>
      <c r="M29" s="158"/>
      <c r="N29" s="158"/>
      <c r="O29" s="158"/>
      <c r="P29" s="45">
        <f t="shared" si="1"/>
        <v>0</v>
      </c>
      <c r="Q29" s="181">
        <v>1</v>
      </c>
      <c r="R29" s="182">
        <f t="shared" si="6"/>
        <v>0</v>
      </c>
      <c r="S29" s="182">
        <f t="shared" si="2"/>
        <v>0</v>
      </c>
      <c r="T29" s="182">
        <f t="shared" si="3"/>
        <v>0</v>
      </c>
      <c r="U29" s="67"/>
      <c r="V29" s="67"/>
      <c r="W29" s="67"/>
      <c r="X29" s="67"/>
      <c r="Y29" s="67"/>
      <c r="Z29" s="67"/>
      <c r="AA29" s="67"/>
      <c r="AB29" s="99"/>
    </row>
    <row r="30" spans="1:28" ht="18" hidden="1" outlineLevel="1" x14ac:dyDescent="0.35">
      <c r="A30" s="99"/>
      <c r="B30" s="141"/>
      <c r="C30" s="67"/>
      <c r="D30" s="2">
        <v>11</v>
      </c>
      <c r="E30" s="3">
        <f t="shared" si="7"/>
        <v>1</v>
      </c>
      <c r="F30" s="146"/>
      <c r="G30" s="49">
        <f t="shared" si="4"/>
        <v>0</v>
      </c>
      <c r="H30" s="156"/>
      <c r="I30" s="48" t="str">
        <f t="shared" si="5"/>
        <v>-</v>
      </c>
      <c r="J30" s="157"/>
      <c r="K30" s="158"/>
      <c r="L30" s="158"/>
      <c r="M30" s="158"/>
      <c r="N30" s="158"/>
      <c r="O30" s="158"/>
      <c r="P30" s="45">
        <f t="shared" si="1"/>
        <v>0</v>
      </c>
      <c r="Q30" s="181">
        <v>1</v>
      </c>
      <c r="R30" s="182">
        <f t="shared" si="6"/>
        <v>0</v>
      </c>
      <c r="S30" s="182">
        <f t="shared" si="2"/>
        <v>0</v>
      </c>
      <c r="T30" s="182">
        <f t="shared" si="3"/>
        <v>0</v>
      </c>
      <c r="U30" s="67"/>
      <c r="V30" s="67"/>
      <c r="W30" s="67"/>
      <c r="X30" s="67"/>
      <c r="Y30" s="67"/>
      <c r="Z30" s="67"/>
      <c r="AA30" s="67"/>
      <c r="AB30" s="99"/>
    </row>
    <row r="31" spans="1:28" ht="18" hidden="1" outlineLevel="1" x14ac:dyDescent="0.35">
      <c r="A31" s="99"/>
      <c r="B31" s="141"/>
      <c r="C31" s="67"/>
      <c r="D31" s="2">
        <v>12</v>
      </c>
      <c r="E31" s="3">
        <f t="shared" si="7"/>
        <v>1</v>
      </c>
      <c r="F31" s="146"/>
      <c r="G31" s="49">
        <f t="shared" si="4"/>
        <v>0</v>
      </c>
      <c r="H31" s="156"/>
      <c r="I31" s="48" t="str">
        <f t="shared" si="5"/>
        <v>-</v>
      </c>
      <c r="J31" s="157"/>
      <c r="K31" s="158"/>
      <c r="L31" s="158"/>
      <c r="M31" s="158"/>
      <c r="N31" s="158"/>
      <c r="O31" s="158"/>
      <c r="P31" s="46">
        <f t="shared" si="1"/>
        <v>0</v>
      </c>
      <c r="Q31" s="181">
        <v>1</v>
      </c>
      <c r="R31" s="182">
        <f t="shared" si="6"/>
        <v>0</v>
      </c>
      <c r="S31" s="182">
        <f t="shared" si="2"/>
        <v>0</v>
      </c>
      <c r="T31" s="182">
        <f t="shared" si="3"/>
        <v>0</v>
      </c>
      <c r="U31" s="67"/>
      <c r="V31" s="67"/>
      <c r="W31" s="67"/>
      <c r="X31" s="67"/>
      <c r="Y31" s="67"/>
      <c r="Z31" s="67"/>
      <c r="AA31" s="67"/>
      <c r="AB31" s="99"/>
    </row>
    <row r="32" spans="1:28" ht="18" hidden="1" outlineLevel="1" x14ac:dyDescent="0.35">
      <c r="A32" s="99"/>
      <c r="B32" s="141"/>
      <c r="C32" s="67"/>
      <c r="D32" s="2">
        <v>13</v>
      </c>
      <c r="E32" s="3"/>
      <c r="F32" s="146">
        <f>+E32</f>
        <v>0</v>
      </c>
      <c r="G32" s="49">
        <f t="shared" si="4"/>
        <v>0</v>
      </c>
      <c r="H32" s="156"/>
      <c r="I32" s="48" t="str">
        <f t="shared" si="5"/>
        <v>-</v>
      </c>
      <c r="J32" s="158"/>
      <c r="K32" s="158"/>
      <c r="L32" s="158"/>
      <c r="M32" s="158"/>
      <c r="N32" s="158"/>
      <c r="O32" s="158"/>
      <c r="P32" s="46">
        <f t="shared" si="1"/>
        <v>0</v>
      </c>
      <c r="Q32" s="179">
        <f>IFERROR((_xlfn.DAYS("31/12/"&amp;YEAR(E32),E32))/G32,0)</f>
        <v>0</v>
      </c>
      <c r="R32" s="182">
        <f t="shared" si="6"/>
        <v>0</v>
      </c>
      <c r="S32" s="182">
        <f t="shared" si="2"/>
        <v>0</v>
      </c>
      <c r="T32" s="182">
        <f t="shared" si="3"/>
        <v>0</v>
      </c>
      <c r="U32" s="67"/>
      <c r="V32" s="67"/>
      <c r="W32" s="67"/>
      <c r="X32" s="67"/>
      <c r="Y32" s="67"/>
      <c r="Z32" s="67"/>
      <c r="AA32" s="67"/>
      <c r="AB32" s="99"/>
    </row>
    <row r="33" spans="1:29" ht="18" hidden="1" outlineLevel="1" x14ac:dyDescent="0.35">
      <c r="A33" s="99"/>
      <c r="B33" s="141"/>
      <c r="C33" s="67"/>
      <c r="D33" s="170" t="s">
        <v>149</v>
      </c>
      <c r="E33" s="170"/>
      <c r="F33" s="170"/>
      <c r="G33" s="171">
        <f>SUM(G19:G32)</f>
        <v>0</v>
      </c>
      <c r="H33" s="172">
        <f>SUM(H19:H32)</f>
        <v>0</v>
      </c>
      <c r="I33" s="173" t="str">
        <f t="shared" ref="I33" si="8">IFERROR(H33/G33,"-")</f>
        <v>-</v>
      </c>
      <c r="J33" s="172">
        <f t="shared" ref="J33:P33" si="9">SUM(J19:J32)</f>
        <v>0</v>
      </c>
      <c r="K33" s="172">
        <f t="shared" si="9"/>
        <v>0</v>
      </c>
      <c r="L33" s="172">
        <f t="shared" si="9"/>
        <v>0</v>
      </c>
      <c r="M33" s="172">
        <f t="shared" si="9"/>
        <v>0</v>
      </c>
      <c r="N33" s="172">
        <f t="shared" si="9"/>
        <v>0</v>
      </c>
      <c r="O33" s="172">
        <f t="shared" si="9"/>
        <v>0</v>
      </c>
      <c r="P33" s="174">
        <f t="shared" si="9"/>
        <v>0</v>
      </c>
      <c r="Q33" s="177">
        <f>+SUMPRODUCT(G19:G32,Q19:Q32)</f>
        <v>0</v>
      </c>
      <c r="R33" s="178">
        <f>SUM(R19:R32)</f>
        <v>0</v>
      </c>
      <c r="S33" s="178">
        <f>SUM(S19:S32)</f>
        <v>0</v>
      </c>
      <c r="T33" s="178">
        <f t="shared" ref="T33" si="10">SUM(T19:T32)</f>
        <v>0</v>
      </c>
      <c r="U33" s="67"/>
      <c r="V33" s="67"/>
      <c r="W33" s="67"/>
      <c r="X33" s="67"/>
      <c r="Y33" s="67"/>
      <c r="Z33" s="67"/>
      <c r="AA33" s="67"/>
      <c r="AB33" s="99"/>
    </row>
    <row r="34" spans="1:29" ht="18" hidden="1" outlineLevel="1" x14ac:dyDescent="0.35">
      <c r="A34" s="99"/>
      <c r="B34" s="141"/>
      <c r="C34" s="67"/>
      <c r="D34" s="175" t="s">
        <v>150</v>
      </c>
      <c r="E34" s="175"/>
      <c r="F34" s="175"/>
      <c r="G34" s="175"/>
      <c r="H34" s="175"/>
      <c r="I34" s="175"/>
      <c r="J34" s="176" t="str">
        <f t="shared" ref="J34:P34" si="11">IFERROR(J33/$P33,"-")</f>
        <v>-</v>
      </c>
      <c r="K34" s="176" t="str">
        <f t="shared" si="11"/>
        <v>-</v>
      </c>
      <c r="L34" s="176" t="str">
        <f t="shared" si="11"/>
        <v>-</v>
      </c>
      <c r="M34" s="176" t="str">
        <f t="shared" si="11"/>
        <v>-</v>
      </c>
      <c r="N34" s="176" t="str">
        <f t="shared" si="11"/>
        <v>-</v>
      </c>
      <c r="O34" s="176" t="str">
        <f t="shared" si="11"/>
        <v>-</v>
      </c>
      <c r="P34" s="176" t="str">
        <f t="shared" si="11"/>
        <v>-</v>
      </c>
      <c r="Q34" s="67"/>
      <c r="R34" s="67"/>
      <c r="S34" s="67"/>
      <c r="T34" s="67"/>
      <c r="U34" s="67"/>
      <c r="V34" s="67"/>
      <c r="W34" s="67"/>
      <c r="X34" s="67"/>
      <c r="Y34" s="67"/>
      <c r="Z34" s="67"/>
      <c r="AA34" s="67"/>
      <c r="AB34" s="99"/>
    </row>
    <row r="35" spans="1:29" ht="18" hidden="1" outlineLevel="1" x14ac:dyDescent="0.35">
      <c r="A35" s="99"/>
      <c r="B35" s="141"/>
      <c r="C35" s="67"/>
      <c r="D35" s="67"/>
      <c r="E35" s="67"/>
      <c r="F35" s="67"/>
      <c r="G35" s="67"/>
      <c r="H35" s="67"/>
      <c r="I35" s="67"/>
      <c r="J35" s="67"/>
      <c r="K35" s="67"/>
      <c r="L35" s="67"/>
      <c r="M35" s="67"/>
      <c r="N35" s="67"/>
      <c r="O35" s="67"/>
      <c r="P35" s="67"/>
      <c r="Q35" s="67"/>
      <c r="R35" s="67"/>
      <c r="S35" s="67"/>
      <c r="T35" s="67"/>
      <c r="U35" s="67"/>
      <c r="V35" s="67"/>
      <c r="W35" s="67"/>
      <c r="Y35" s="67"/>
      <c r="Z35" s="67"/>
      <c r="AA35" s="67"/>
      <c r="AB35" s="99"/>
    </row>
    <row r="36" spans="1:29" ht="18" collapsed="1" x14ac:dyDescent="0.35">
      <c r="A36" s="99"/>
      <c r="B36" s="12"/>
      <c r="C36" s="62" t="s">
        <v>151</v>
      </c>
      <c r="D36" s="12"/>
      <c r="E36" s="12"/>
      <c r="F36" s="12"/>
      <c r="G36" s="12"/>
      <c r="H36" s="12"/>
      <c r="I36" s="12"/>
      <c r="J36" s="12"/>
      <c r="K36" s="12"/>
      <c r="L36" s="12"/>
      <c r="M36" s="12"/>
      <c r="N36" s="12"/>
      <c r="O36" s="12"/>
      <c r="P36" s="12"/>
      <c r="Q36" s="12"/>
      <c r="R36" s="12"/>
      <c r="S36" s="12"/>
      <c r="T36" s="12"/>
      <c r="U36" s="12"/>
      <c r="V36" s="12"/>
      <c r="W36" s="12"/>
      <c r="X36" s="12"/>
      <c r="Y36" s="12"/>
      <c r="Z36" s="12"/>
      <c r="AA36" s="12"/>
      <c r="AB36" s="99"/>
    </row>
    <row r="37" spans="1:29" ht="9.6" hidden="1" customHeight="1" outlineLevel="1" x14ac:dyDescent="0.35">
      <c r="A37" s="99"/>
      <c r="B37" s="12"/>
      <c r="C37" s="67"/>
      <c r="D37" s="67"/>
      <c r="E37" s="67"/>
      <c r="F37" s="67"/>
      <c r="G37" s="67"/>
      <c r="H37" s="67"/>
      <c r="I37" s="67"/>
      <c r="J37" s="67"/>
      <c r="K37" s="67"/>
      <c r="L37" s="67"/>
      <c r="M37" s="67"/>
      <c r="N37" s="67"/>
      <c r="O37" s="67"/>
      <c r="P37" s="67"/>
      <c r="Q37" s="67"/>
      <c r="R37" s="67"/>
      <c r="S37" s="67"/>
      <c r="T37" s="67"/>
      <c r="U37" s="67"/>
      <c r="V37" s="67"/>
      <c r="W37" s="67"/>
      <c r="X37" s="67"/>
      <c r="Y37" s="67"/>
      <c r="Z37" s="67"/>
      <c r="AA37" s="67"/>
      <c r="AB37" s="99"/>
    </row>
    <row r="38" spans="1:29" ht="18" hidden="1" outlineLevel="1" x14ac:dyDescent="0.35">
      <c r="A38" s="99"/>
      <c r="B38" s="12"/>
      <c r="C38" s="67"/>
      <c r="D38" s="163" t="s">
        <v>98</v>
      </c>
      <c r="E38" s="164"/>
      <c r="F38" s="164"/>
      <c r="G38" s="164"/>
      <c r="H38" s="67"/>
      <c r="I38" s="161" t="s">
        <v>97</v>
      </c>
      <c r="J38" s="162"/>
      <c r="K38" s="162"/>
      <c r="L38" s="67"/>
      <c r="M38" s="67"/>
      <c r="N38" s="67"/>
      <c r="O38" s="67"/>
      <c r="P38" s="67"/>
      <c r="Q38" s="149" t="s">
        <v>152</v>
      </c>
      <c r="R38" s="150"/>
      <c r="S38" s="150"/>
      <c r="T38" s="150"/>
      <c r="U38" s="67"/>
      <c r="V38" s="149" t="s">
        <v>153</v>
      </c>
      <c r="W38" s="150"/>
      <c r="X38" s="150"/>
      <c r="Y38" s="67"/>
      <c r="Z38" s="67"/>
      <c r="AA38" s="67"/>
      <c r="AB38" s="99"/>
      <c r="AC38" s="67">
        <v>12</v>
      </c>
    </row>
    <row r="39" spans="1:29" ht="18" hidden="1" outlineLevel="1" x14ac:dyDescent="0.35">
      <c r="A39" s="99"/>
      <c r="B39" s="12"/>
      <c r="C39" s="67"/>
      <c r="D39" s="1" t="s">
        <v>154</v>
      </c>
      <c r="E39" s="200" t="s">
        <v>155</v>
      </c>
      <c r="F39" s="167" t="s">
        <v>156</v>
      </c>
      <c r="G39" s="165"/>
      <c r="H39" s="67"/>
      <c r="I39" s="152">
        <v>1</v>
      </c>
      <c r="J39" s="421" t="s">
        <v>101</v>
      </c>
      <c r="K39" s="422"/>
      <c r="L39" s="67"/>
      <c r="M39" s="67"/>
      <c r="N39" s="67"/>
      <c r="O39" s="67"/>
      <c r="P39" s="67"/>
      <c r="Q39" s="419" t="s">
        <v>106</v>
      </c>
      <c r="R39" s="419"/>
      <c r="S39" s="298" t="str">
        <f>IFERROR(S61/Q61,"-")</f>
        <v>-</v>
      </c>
      <c r="T39" s="299" t="s">
        <v>107</v>
      </c>
      <c r="U39" s="67"/>
      <c r="V39" s="8" t="s">
        <v>108</v>
      </c>
      <c r="W39" s="300">
        <f>IF(E39="No n'hi ha",0,VLOOKUP(E39,llistes!$L$5:$Q$11,5,0))</f>
        <v>0</v>
      </c>
      <c r="X39" s="301" t="s">
        <v>109</v>
      </c>
      <c r="Y39" s="67"/>
      <c r="Z39" s="67"/>
      <c r="AA39" s="67"/>
      <c r="AB39" s="99"/>
    </row>
    <row r="40" spans="1:29" ht="18" hidden="1" outlineLevel="1" x14ac:dyDescent="0.35">
      <c r="A40" s="99"/>
      <c r="B40" s="12"/>
      <c r="C40" s="67"/>
      <c r="D40" s="1" t="s">
        <v>157</v>
      </c>
      <c r="E40" s="201" t="s">
        <v>145</v>
      </c>
      <c r="F40" s="199" t="s">
        <v>158</v>
      </c>
      <c r="G40" s="166"/>
      <c r="H40" s="67"/>
      <c r="I40" s="154">
        <v>2</v>
      </c>
      <c r="J40" s="421" t="s">
        <v>101</v>
      </c>
      <c r="K40" s="422"/>
      <c r="L40" s="67"/>
      <c r="M40" s="67"/>
      <c r="N40" s="67"/>
      <c r="O40" s="67"/>
      <c r="P40" s="67"/>
      <c r="Q40" s="415" t="s">
        <v>111</v>
      </c>
      <c r="R40" s="415"/>
      <c r="S40" s="47">
        <f>IFERROR(S61/P61,0)</f>
        <v>0</v>
      </c>
      <c r="T40" t="s">
        <v>112</v>
      </c>
      <c r="U40" s="67"/>
      <c r="V40" s="1" t="s">
        <v>113</v>
      </c>
      <c r="W40" s="5">
        <f>+W39*Q61</f>
        <v>0</v>
      </c>
      <c r="X40" s="268" t="s">
        <v>114</v>
      </c>
      <c r="Y40" s="67"/>
      <c r="Z40" s="67"/>
      <c r="AA40" s="67"/>
      <c r="AB40" s="99"/>
    </row>
    <row r="41" spans="1:29" ht="18" hidden="1" outlineLevel="1" x14ac:dyDescent="0.35">
      <c r="A41" s="99"/>
      <c r="B41" s="12"/>
      <c r="C41" s="67"/>
      <c r="D41" s="1" t="s">
        <v>159</v>
      </c>
      <c r="E41" s="168">
        <f>IF(E39="No n'hi ha",0,VLOOKUP(E40,_xlfn.IFS(E39="Gas Natural",llistes!$F$4:$H$4,E39="Gasoil C",llistes!$F$7:$H$8,E39="GLP",llistes!$F$11:$H$15,E39="Biomassa",llistes!$F$18:$H$24,E39="No n'hi ha",llistes!$F$26:$H$26),2,0))</f>
        <v>0</v>
      </c>
      <c r="F41" s="67"/>
      <c r="G41" s="67"/>
      <c r="H41" s="67"/>
      <c r="I41" s="154">
        <v>3</v>
      </c>
      <c r="J41" s="421" t="s">
        <v>101</v>
      </c>
      <c r="K41" s="422"/>
      <c r="L41" s="67"/>
      <c r="M41" s="67"/>
      <c r="N41" s="67"/>
      <c r="O41" s="67"/>
      <c r="P41" s="67"/>
      <c r="Q41" s="419" t="s">
        <v>116</v>
      </c>
      <c r="R41" s="419"/>
      <c r="S41" s="302" t="str" cm="1">
        <f t="array" aca="1" ref="S41" ca="1">IFERROR(Q61/INDIRECT("'Introducció dades Grals'!G"&amp;AC38),"-")</f>
        <v>-</v>
      </c>
      <c r="T41" s="303" t="s">
        <v>117</v>
      </c>
      <c r="U41" s="67"/>
      <c r="V41" s="1" t="s">
        <v>118</v>
      </c>
      <c r="W41" s="7" t="str" cm="1">
        <f t="array" aca="1" ref="W41" ca="1">IFERROR(W40/INDIRECT("'Introducció dades Grals'!G"&amp;AC38),"-")</f>
        <v>-</v>
      </c>
      <c r="X41" s="268" t="s">
        <v>119</v>
      </c>
      <c r="Y41" s="67"/>
      <c r="Z41" s="67"/>
      <c r="AA41" s="67"/>
      <c r="AB41" s="99"/>
    </row>
    <row r="42" spans="1:29" ht="18" hidden="1" outlineLevel="1" x14ac:dyDescent="0.35">
      <c r="A42" s="99"/>
      <c r="B42" s="12"/>
      <c r="C42" s="67"/>
      <c r="D42" s="67"/>
      <c r="E42" s="67"/>
      <c r="F42" s="67"/>
      <c r="G42" s="67"/>
      <c r="H42" s="67"/>
      <c r="I42" s="152">
        <v>4</v>
      </c>
      <c r="J42" s="416" t="s">
        <v>101</v>
      </c>
      <c r="K42" s="417"/>
      <c r="L42" s="67"/>
      <c r="M42" s="67"/>
      <c r="N42" s="67"/>
      <c r="O42" s="67"/>
      <c r="P42" s="67"/>
      <c r="Q42" s="415" t="s">
        <v>121</v>
      </c>
      <c r="R42" s="415"/>
      <c r="S42" s="47" t="str" cm="1">
        <f t="array" aca="1" ref="S42" ca="1">IFERROR(Q61/INDIRECT("'Introducció dades Grals'!I"&amp;AC38),"-")</f>
        <v>-</v>
      </c>
      <c r="T42" s="11" t="s">
        <v>122</v>
      </c>
      <c r="U42" s="67"/>
      <c r="V42" s="67"/>
      <c r="W42" s="67"/>
      <c r="X42" s="67"/>
      <c r="Y42" s="67"/>
      <c r="Z42" s="67"/>
      <c r="AA42" s="67"/>
      <c r="AB42" s="99"/>
    </row>
    <row r="43" spans="1:29" ht="18" hidden="1" outlineLevel="1" x14ac:dyDescent="0.35">
      <c r="A43" s="99"/>
      <c r="B43" s="12"/>
      <c r="C43" s="67"/>
      <c r="D43" s="67"/>
      <c r="E43" s="67"/>
      <c r="F43" s="67"/>
      <c r="G43" s="67"/>
      <c r="H43" s="67"/>
      <c r="I43" s="67"/>
      <c r="J43" s="67"/>
      <c r="K43" s="67"/>
      <c r="L43" s="67"/>
      <c r="M43" s="67"/>
      <c r="N43" s="67"/>
      <c r="O43" s="67"/>
      <c r="P43" s="67"/>
      <c r="Q43" s="67"/>
      <c r="R43" s="67"/>
      <c r="S43" s="67"/>
      <c r="T43" s="67"/>
      <c r="U43" s="67"/>
      <c r="V43" s="67"/>
      <c r="W43" s="67"/>
      <c r="X43" s="67"/>
      <c r="Y43" s="67"/>
      <c r="Z43" s="67"/>
      <c r="AA43" s="67"/>
      <c r="AB43" s="99"/>
    </row>
    <row r="44" spans="1:29" ht="18" hidden="1" outlineLevel="1" x14ac:dyDescent="0.35">
      <c r="A44" s="99"/>
      <c r="B44" s="12"/>
      <c r="C44" s="67"/>
      <c r="D44" s="147" t="s">
        <v>126</v>
      </c>
      <c r="E44" s="148"/>
      <c r="F44" s="148"/>
      <c r="G44" s="148"/>
      <c r="H44" s="148"/>
      <c r="I44" s="148"/>
      <c r="J44" s="148"/>
      <c r="K44" s="148"/>
      <c r="L44" s="148"/>
      <c r="M44" s="148"/>
      <c r="N44" s="148"/>
      <c r="O44" s="148"/>
      <c r="P44" s="423" t="s">
        <v>127</v>
      </c>
      <c r="Q44" s="423"/>
      <c r="R44" s="423"/>
      <c r="S44" s="423"/>
      <c r="T44" s="67"/>
      <c r="U44" s="67"/>
      <c r="V44" s="67"/>
      <c r="W44" s="67"/>
      <c r="X44" s="67"/>
      <c r="Y44" s="67"/>
      <c r="Z44" s="67"/>
      <c r="AA44" s="67"/>
      <c r="AB44" s="99"/>
    </row>
    <row r="45" spans="1:29" s="159" customFormat="1" ht="28.8" hidden="1" outlineLevel="1" x14ac:dyDescent="0.35">
      <c r="A45" s="99"/>
      <c r="B45" s="12"/>
      <c r="C45" s="67"/>
      <c r="D45" s="188" t="s">
        <v>128</v>
      </c>
      <c r="E45" s="188" t="s">
        <v>129</v>
      </c>
      <c r="F45" s="188" t="s">
        <v>130</v>
      </c>
      <c r="G45" s="188" t="s">
        <v>131</v>
      </c>
      <c r="H45" s="188" t="s">
        <v>160</v>
      </c>
      <c r="I45" s="188" t="s">
        <v>161</v>
      </c>
      <c r="J45" s="188"/>
      <c r="K45" s="188" t="s">
        <v>106</v>
      </c>
      <c r="L45" s="188" t="s">
        <v>162</v>
      </c>
      <c r="M45" s="188" t="s">
        <v>137</v>
      </c>
      <c r="N45" s="188" t="s">
        <v>138</v>
      </c>
      <c r="O45" s="188" t="s">
        <v>139</v>
      </c>
      <c r="P45" s="193" t="s">
        <v>163</v>
      </c>
      <c r="Q45" s="193" t="s">
        <v>141</v>
      </c>
      <c r="R45" s="193" t="s">
        <v>142</v>
      </c>
      <c r="S45" s="193" t="s">
        <v>143</v>
      </c>
      <c r="T45" s="67"/>
      <c r="U45" s="159" t="e" vm="1">
        <v>#VALUE!</v>
      </c>
      <c r="V45" s="426" t="s">
        <v>144</v>
      </c>
      <c r="W45" s="426"/>
      <c r="X45" s="426"/>
      <c r="Y45" s="426"/>
      <c r="Z45" s="426"/>
      <c r="AA45" s="67"/>
      <c r="AB45" s="99"/>
    </row>
    <row r="46" spans="1:29" s="160" customFormat="1" ht="18" hidden="1" outlineLevel="1" x14ac:dyDescent="0.35">
      <c r="A46" s="99"/>
      <c r="B46" s="12"/>
      <c r="C46" s="67"/>
      <c r="D46" s="194"/>
      <c r="E46" s="195"/>
      <c r="F46" s="195"/>
      <c r="G46" s="194"/>
      <c r="H46" s="188" t="str">
        <f>+E40</f>
        <v>kWh</v>
      </c>
      <c r="I46" s="196" t="s">
        <v>145</v>
      </c>
      <c r="J46" s="196" t="s">
        <v>146</v>
      </c>
      <c r="K46" s="196" t="s">
        <v>147</v>
      </c>
      <c r="L46" s="196" t="s">
        <v>147</v>
      </c>
      <c r="M46" s="196" t="s">
        <v>147</v>
      </c>
      <c r="N46" s="196" t="s">
        <v>147</v>
      </c>
      <c r="O46" s="196" t="s">
        <v>147</v>
      </c>
      <c r="P46" s="197" t="s">
        <v>148</v>
      </c>
      <c r="Q46" s="198" t="s">
        <v>145</v>
      </c>
      <c r="R46" s="198" t="s">
        <v>147</v>
      </c>
      <c r="S46" s="198" t="s">
        <v>147</v>
      </c>
      <c r="T46" s="67"/>
      <c r="U46" s="67"/>
      <c r="V46" s="67"/>
      <c r="W46" s="67"/>
      <c r="X46" s="67"/>
      <c r="Y46" s="67"/>
      <c r="Z46" s="67"/>
      <c r="AA46" s="67"/>
      <c r="AB46" s="99"/>
    </row>
    <row r="47" spans="1:29" ht="18" hidden="1" outlineLevel="1" x14ac:dyDescent="0.35">
      <c r="A47" s="99"/>
      <c r="B47" s="12"/>
      <c r="C47" s="67"/>
      <c r="D47" s="2">
        <v>0</v>
      </c>
      <c r="E47" s="145"/>
      <c r="F47" s="145">
        <f>+E47</f>
        <v>0</v>
      </c>
      <c r="G47" s="49">
        <f>IF(F47-E47=0,0,F47-E47+1)</f>
        <v>0</v>
      </c>
      <c r="H47" s="155"/>
      <c r="I47" s="4">
        <f>+H47*E$41</f>
        <v>0</v>
      </c>
      <c r="J47" s="48" t="str">
        <f>IFERROR(I47/G47,"-")</f>
        <v>-</v>
      </c>
      <c r="K47" s="157"/>
      <c r="L47" s="157"/>
      <c r="M47" s="157"/>
      <c r="N47" s="157"/>
      <c r="O47" s="6">
        <f t="shared" ref="O47:O60" si="12">+SUM(K47:N47)</f>
        <v>0</v>
      </c>
      <c r="P47" s="38">
        <f>IFERROR((_xlfn.DAYS(F47,"1/1/"&amp;YEAR(F47))+1)/G47,0)</f>
        <v>0</v>
      </c>
      <c r="Q47" s="4">
        <f t="shared" ref="Q47:Q60" si="13">+I47*P47</f>
        <v>0</v>
      </c>
      <c r="R47" s="4">
        <f t="shared" ref="R47:R60" si="14">+K47*P47</f>
        <v>0</v>
      </c>
      <c r="S47" s="39">
        <f t="shared" ref="S47:S60" si="15">+O47*P47</f>
        <v>0</v>
      </c>
      <c r="T47" s="67"/>
      <c r="U47" s="67"/>
      <c r="V47" s="67"/>
      <c r="W47" s="67"/>
      <c r="X47" s="67"/>
      <c r="Y47" s="67"/>
      <c r="Z47" s="67"/>
      <c r="AA47" s="67"/>
      <c r="AB47" s="99"/>
    </row>
    <row r="48" spans="1:29" ht="18" hidden="1" outlineLevel="1" x14ac:dyDescent="0.35">
      <c r="A48" s="99"/>
      <c r="B48" s="12"/>
      <c r="C48" s="67"/>
      <c r="D48" s="2">
        <v>1</v>
      </c>
      <c r="E48" s="3">
        <f>+F47+1</f>
        <v>1</v>
      </c>
      <c r="F48" s="145"/>
      <c r="G48" s="49">
        <f t="shared" ref="G48:G60" si="16">IF(F48-E48=0,0,F48-E48+1)</f>
        <v>0</v>
      </c>
      <c r="H48" s="155">
        <v>6625</v>
      </c>
      <c r="I48" s="4">
        <f t="shared" ref="I48:I60" si="17">+H48*E$41</f>
        <v>0</v>
      </c>
      <c r="J48" s="48" t="str">
        <f t="shared" ref="J48:J60" si="18">IFERROR(I48/G48,"-")</f>
        <v>-</v>
      </c>
      <c r="K48" s="157"/>
      <c r="L48" s="157"/>
      <c r="M48" s="157"/>
      <c r="N48" s="157"/>
      <c r="O48" s="6">
        <f t="shared" si="12"/>
        <v>0</v>
      </c>
      <c r="P48" s="38">
        <v>1</v>
      </c>
      <c r="Q48" s="4">
        <f t="shared" si="13"/>
        <v>0</v>
      </c>
      <c r="R48" s="4">
        <f t="shared" si="14"/>
        <v>0</v>
      </c>
      <c r="S48" s="39">
        <f t="shared" si="15"/>
        <v>0</v>
      </c>
      <c r="T48" s="67"/>
      <c r="U48" s="67"/>
      <c r="V48" s="67"/>
      <c r="W48" s="67"/>
      <c r="X48" s="67"/>
      <c r="Y48" s="67"/>
      <c r="Z48" s="67"/>
      <c r="AA48" s="67"/>
      <c r="AB48" s="99"/>
    </row>
    <row r="49" spans="1:28" ht="18" hidden="1" outlineLevel="1" x14ac:dyDescent="0.35">
      <c r="A49" s="99"/>
      <c r="B49" s="12"/>
      <c r="C49" s="67"/>
      <c r="D49" s="2">
        <v>2</v>
      </c>
      <c r="E49" s="3">
        <f t="shared" ref="E49:E60" si="19">+F48+1</f>
        <v>1</v>
      </c>
      <c r="F49" s="146"/>
      <c r="G49" s="49">
        <f t="shared" si="16"/>
        <v>0</v>
      </c>
      <c r="H49" s="155">
        <v>28311</v>
      </c>
      <c r="I49" s="4">
        <f t="shared" si="17"/>
        <v>0</v>
      </c>
      <c r="J49" s="48" t="str">
        <f t="shared" si="18"/>
        <v>-</v>
      </c>
      <c r="K49" s="157"/>
      <c r="L49" s="157"/>
      <c r="M49" s="157"/>
      <c r="N49" s="157"/>
      <c r="O49" s="6">
        <f t="shared" si="12"/>
        <v>0</v>
      </c>
      <c r="P49" s="40">
        <v>1</v>
      </c>
      <c r="Q49" s="4">
        <f t="shared" si="13"/>
        <v>0</v>
      </c>
      <c r="R49" s="4">
        <f t="shared" si="14"/>
        <v>0</v>
      </c>
      <c r="S49" s="41">
        <f t="shared" si="15"/>
        <v>0</v>
      </c>
      <c r="T49" s="67"/>
      <c r="U49" s="67"/>
      <c r="V49" s="67"/>
      <c r="W49" s="67"/>
      <c r="X49" s="67"/>
      <c r="Y49" s="67"/>
      <c r="Z49" s="67"/>
      <c r="AA49" s="67"/>
      <c r="AB49" s="99"/>
    </row>
    <row r="50" spans="1:28" ht="18" hidden="1" outlineLevel="1" x14ac:dyDescent="0.35">
      <c r="A50" s="99"/>
      <c r="B50" s="12"/>
      <c r="C50" s="67"/>
      <c r="D50" s="2">
        <v>3</v>
      </c>
      <c r="E50" s="3">
        <f t="shared" si="19"/>
        <v>1</v>
      </c>
      <c r="F50" s="146"/>
      <c r="G50" s="49">
        <f t="shared" si="16"/>
        <v>0</v>
      </c>
      <c r="H50" s="155">
        <v>9208</v>
      </c>
      <c r="I50" s="4">
        <f t="shared" si="17"/>
        <v>0</v>
      </c>
      <c r="J50" s="48" t="str">
        <f t="shared" si="18"/>
        <v>-</v>
      </c>
      <c r="K50" s="157"/>
      <c r="L50" s="157"/>
      <c r="M50" s="157"/>
      <c r="N50" s="157"/>
      <c r="O50" s="6">
        <f t="shared" si="12"/>
        <v>0</v>
      </c>
      <c r="P50" s="40">
        <v>1</v>
      </c>
      <c r="Q50" s="4">
        <f t="shared" si="13"/>
        <v>0</v>
      </c>
      <c r="R50" s="4">
        <f t="shared" si="14"/>
        <v>0</v>
      </c>
      <c r="S50" s="41">
        <f t="shared" si="15"/>
        <v>0</v>
      </c>
      <c r="T50" s="67"/>
      <c r="U50" s="67"/>
      <c r="V50" s="67"/>
      <c r="W50" s="67"/>
      <c r="X50" s="67"/>
      <c r="Y50" s="67"/>
      <c r="Z50" s="67"/>
      <c r="AA50" s="67"/>
      <c r="AB50" s="99"/>
    </row>
    <row r="51" spans="1:28" ht="18" hidden="1" outlineLevel="1" x14ac:dyDescent="0.35">
      <c r="A51" s="99"/>
      <c r="B51" s="12"/>
      <c r="C51" s="67"/>
      <c r="D51" s="2">
        <v>4</v>
      </c>
      <c r="E51" s="3">
        <f t="shared" si="19"/>
        <v>1</v>
      </c>
      <c r="F51" s="146"/>
      <c r="G51" s="49">
        <f t="shared" si="16"/>
        <v>0</v>
      </c>
      <c r="H51" s="155">
        <v>2872</v>
      </c>
      <c r="I51" s="4">
        <f t="shared" si="17"/>
        <v>0</v>
      </c>
      <c r="J51" s="48" t="str">
        <f t="shared" si="18"/>
        <v>-</v>
      </c>
      <c r="K51" s="157"/>
      <c r="L51" s="157"/>
      <c r="M51" s="157"/>
      <c r="N51" s="157"/>
      <c r="O51" s="6">
        <f t="shared" si="12"/>
        <v>0</v>
      </c>
      <c r="P51" s="40">
        <v>1</v>
      </c>
      <c r="Q51" s="4">
        <f t="shared" si="13"/>
        <v>0</v>
      </c>
      <c r="R51" s="4">
        <f t="shared" si="14"/>
        <v>0</v>
      </c>
      <c r="S51" s="41">
        <f t="shared" si="15"/>
        <v>0</v>
      </c>
      <c r="T51" s="67"/>
      <c r="U51" s="67"/>
      <c r="V51" s="67"/>
      <c r="W51" s="67"/>
      <c r="X51" s="67"/>
      <c r="Y51" s="67"/>
      <c r="Z51" s="67"/>
      <c r="AA51" s="67"/>
      <c r="AB51" s="99"/>
    </row>
    <row r="52" spans="1:28" ht="18" hidden="1" outlineLevel="1" x14ac:dyDescent="0.35">
      <c r="A52" s="99"/>
      <c r="B52" s="12"/>
      <c r="C52" s="67"/>
      <c r="D52" s="2">
        <v>5</v>
      </c>
      <c r="E52" s="3">
        <f t="shared" si="19"/>
        <v>1</v>
      </c>
      <c r="F52" s="146"/>
      <c r="G52" s="49">
        <f t="shared" si="16"/>
        <v>0</v>
      </c>
      <c r="H52" s="155">
        <v>0</v>
      </c>
      <c r="I52" s="4">
        <f t="shared" si="17"/>
        <v>0</v>
      </c>
      <c r="J52" s="48" t="str">
        <f t="shared" si="18"/>
        <v>-</v>
      </c>
      <c r="K52" s="157"/>
      <c r="L52" s="157"/>
      <c r="M52" s="157"/>
      <c r="N52" s="157"/>
      <c r="O52" s="6">
        <f t="shared" si="12"/>
        <v>0</v>
      </c>
      <c r="P52" s="40">
        <v>1</v>
      </c>
      <c r="Q52" s="4">
        <f t="shared" si="13"/>
        <v>0</v>
      </c>
      <c r="R52" s="4">
        <f t="shared" si="14"/>
        <v>0</v>
      </c>
      <c r="S52" s="41">
        <f t="shared" si="15"/>
        <v>0</v>
      </c>
      <c r="T52" s="67"/>
      <c r="U52" s="67"/>
      <c r="V52" s="67"/>
      <c r="W52" s="67"/>
      <c r="X52" s="67"/>
      <c r="Y52" s="67"/>
      <c r="Z52" s="67"/>
      <c r="AA52" s="67"/>
      <c r="AB52" s="99"/>
    </row>
    <row r="53" spans="1:28" ht="18" hidden="1" outlineLevel="1" x14ac:dyDescent="0.35">
      <c r="A53" s="99"/>
      <c r="B53" s="12"/>
      <c r="C53" s="67"/>
      <c r="D53" s="2">
        <v>6</v>
      </c>
      <c r="E53" s="3">
        <f t="shared" si="19"/>
        <v>1</v>
      </c>
      <c r="F53" s="146"/>
      <c r="G53" s="49">
        <f t="shared" si="16"/>
        <v>0</v>
      </c>
      <c r="H53" s="155"/>
      <c r="I53" s="4">
        <f t="shared" si="17"/>
        <v>0</v>
      </c>
      <c r="J53" s="48" t="str">
        <f t="shared" si="18"/>
        <v>-</v>
      </c>
      <c r="K53" s="157"/>
      <c r="L53" s="157"/>
      <c r="M53" s="157"/>
      <c r="N53" s="157"/>
      <c r="O53" s="6">
        <f t="shared" si="12"/>
        <v>0</v>
      </c>
      <c r="P53" s="40">
        <v>1</v>
      </c>
      <c r="Q53" s="4">
        <f t="shared" si="13"/>
        <v>0</v>
      </c>
      <c r="R53" s="4">
        <f t="shared" si="14"/>
        <v>0</v>
      </c>
      <c r="S53" s="41">
        <f t="shared" si="15"/>
        <v>0</v>
      </c>
      <c r="T53" s="67"/>
      <c r="U53" s="67"/>
      <c r="V53" s="67"/>
      <c r="W53" s="67"/>
      <c r="X53" s="67"/>
      <c r="Y53" s="67"/>
      <c r="Z53" s="67"/>
      <c r="AA53" s="67"/>
      <c r="AB53" s="99"/>
    </row>
    <row r="54" spans="1:28" ht="18" hidden="1" outlineLevel="1" x14ac:dyDescent="0.35">
      <c r="A54" s="99"/>
      <c r="B54" s="12"/>
      <c r="C54" s="67"/>
      <c r="D54" s="2">
        <v>7</v>
      </c>
      <c r="E54" s="3">
        <f t="shared" si="19"/>
        <v>1</v>
      </c>
      <c r="F54" s="146"/>
      <c r="G54" s="49">
        <f t="shared" si="16"/>
        <v>0</v>
      </c>
      <c r="H54" s="155">
        <v>5434</v>
      </c>
      <c r="I54" s="4">
        <f t="shared" si="17"/>
        <v>0</v>
      </c>
      <c r="J54" s="48" t="str">
        <f t="shared" si="18"/>
        <v>-</v>
      </c>
      <c r="K54" s="157"/>
      <c r="L54" s="157"/>
      <c r="M54" s="157"/>
      <c r="N54" s="157"/>
      <c r="O54" s="6">
        <f t="shared" si="12"/>
        <v>0</v>
      </c>
      <c r="P54" s="40">
        <v>1</v>
      </c>
      <c r="Q54" s="4">
        <f t="shared" si="13"/>
        <v>0</v>
      </c>
      <c r="R54" s="4">
        <f t="shared" si="14"/>
        <v>0</v>
      </c>
      <c r="S54" s="41">
        <f t="shared" si="15"/>
        <v>0</v>
      </c>
      <c r="T54" s="67"/>
      <c r="U54" s="67"/>
      <c r="V54" s="67"/>
      <c r="W54" s="67"/>
      <c r="X54" s="67"/>
      <c r="Y54" s="67"/>
      <c r="Z54" s="67"/>
      <c r="AA54" s="67"/>
      <c r="AB54" s="99"/>
    </row>
    <row r="55" spans="1:28" ht="18" hidden="1" outlineLevel="1" x14ac:dyDescent="0.35">
      <c r="A55" s="99"/>
      <c r="B55" s="12"/>
      <c r="C55" s="67"/>
      <c r="D55" s="2">
        <v>8</v>
      </c>
      <c r="E55" s="3">
        <f t="shared" si="19"/>
        <v>1</v>
      </c>
      <c r="F55" s="146"/>
      <c r="G55" s="49">
        <f t="shared" si="16"/>
        <v>0</v>
      </c>
      <c r="H55" s="155">
        <v>21343</v>
      </c>
      <c r="I55" s="4">
        <f t="shared" si="17"/>
        <v>0</v>
      </c>
      <c r="J55" s="48" t="str">
        <f t="shared" si="18"/>
        <v>-</v>
      </c>
      <c r="K55" s="157"/>
      <c r="L55" s="157"/>
      <c r="M55" s="157"/>
      <c r="N55" s="157"/>
      <c r="O55" s="6">
        <f t="shared" si="12"/>
        <v>0</v>
      </c>
      <c r="P55" s="40">
        <v>1</v>
      </c>
      <c r="Q55" s="4">
        <f t="shared" si="13"/>
        <v>0</v>
      </c>
      <c r="R55" s="4">
        <f t="shared" si="14"/>
        <v>0</v>
      </c>
      <c r="S55" s="41">
        <f t="shared" si="15"/>
        <v>0</v>
      </c>
      <c r="T55" s="67"/>
      <c r="U55" s="67"/>
      <c r="V55" s="67"/>
      <c r="W55" s="67"/>
      <c r="X55" s="67"/>
      <c r="Y55" s="67"/>
      <c r="Z55" s="67"/>
      <c r="AA55" s="67"/>
      <c r="AB55" s="99"/>
    </row>
    <row r="56" spans="1:28" ht="18" hidden="1" outlineLevel="1" x14ac:dyDescent="0.35">
      <c r="A56" s="99"/>
      <c r="B56" s="12"/>
      <c r="C56" s="67"/>
      <c r="D56" s="2">
        <v>9</v>
      </c>
      <c r="E56" s="3">
        <f t="shared" si="19"/>
        <v>1</v>
      </c>
      <c r="F56" s="146"/>
      <c r="G56" s="49">
        <f t="shared" si="16"/>
        <v>0</v>
      </c>
      <c r="H56" s="155"/>
      <c r="I56" s="4">
        <f t="shared" si="17"/>
        <v>0</v>
      </c>
      <c r="J56" s="48" t="str">
        <f t="shared" si="18"/>
        <v>-</v>
      </c>
      <c r="K56" s="157"/>
      <c r="L56" s="157"/>
      <c r="M56" s="157"/>
      <c r="N56" s="157"/>
      <c r="O56" s="6">
        <f t="shared" si="12"/>
        <v>0</v>
      </c>
      <c r="P56" s="40">
        <v>1</v>
      </c>
      <c r="Q56" s="4">
        <f t="shared" si="13"/>
        <v>0</v>
      </c>
      <c r="R56" s="4">
        <f t="shared" si="14"/>
        <v>0</v>
      </c>
      <c r="S56" s="41">
        <f t="shared" si="15"/>
        <v>0</v>
      </c>
      <c r="T56" s="67"/>
      <c r="U56" s="67"/>
      <c r="V56" s="67"/>
      <c r="W56" s="67"/>
      <c r="X56" s="67"/>
      <c r="Y56" s="67"/>
      <c r="Z56" s="67"/>
      <c r="AA56" s="67"/>
      <c r="AB56" s="99"/>
    </row>
    <row r="57" spans="1:28" ht="18" hidden="1" outlineLevel="1" x14ac:dyDescent="0.35">
      <c r="A57" s="99"/>
      <c r="B57" s="12"/>
      <c r="C57" s="67"/>
      <c r="D57" s="2">
        <v>10</v>
      </c>
      <c r="E57" s="3">
        <f t="shared" si="19"/>
        <v>1</v>
      </c>
      <c r="F57" s="146"/>
      <c r="G57" s="49">
        <f t="shared" si="16"/>
        <v>0</v>
      </c>
      <c r="H57" s="155"/>
      <c r="I57" s="4">
        <f t="shared" si="17"/>
        <v>0</v>
      </c>
      <c r="J57" s="48" t="str">
        <f t="shared" si="18"/>
        <v>-</v>
      </c>
      <c r="K57" s="157"/>
      <c r="L57" s="157"/>
      <c r="M57" s="157"/>
      <c r="N57" s="157"/>
      <c r="O57" s="6">
        <f t="shared" si="12"/>
        <v>0</v>
      </c>
      <c r="P57" s="40">
        <v>1</v>
      </c>
      <c r="Q57" s="4">
        <f t="shared" si="13"/>
        <v>0</v>
      </c>
      <c r="R57" s="4">
        <f t="shared" si="14"/>
        <v>0</v>
      </c>
      <c r="S57" s="41">
        <f t="shared" si="15"/>
        <v>0</v>
      </c>
      <c r="T57" s="67"/>
      <c r="U57" s="67"/>
      <c r="V57" s="67"/>
      <c r="W57" s="67"/>
      <c r="X57" s="67"/>
      <c r="Y57" s="67"/>
      <c r="Z57" s="67"/>
      <c r="AA57" s="67"/>
      <c r="AB57" s="99"/>
    </row>
    <row r="58" spans="1:28" ht="18" hidden="1" outlineLevel="1" x14ac:dyDescent="0.35">
      <c r="A58" s="99"/>
      <c r="B58" s="12"/>
      <c r="C58" s="67"/>
      <c r="D58" s="2">
        <v>11</v>
      </c>
      <c r="E58" s="3">
        <f t="shared" si="19"/>
        <v>1</v>
      </c>
      <c r="F58" s="146"/>
      <c r="G58" s="49">
        <f t="shared" si="16"/>
        <v>0</v>
      </c>
      <c r="H58" s="155"/>
      <c r="I58" s="4">
        <f t="shared" si="17"/>
        <v>0</v>
      </c>
      <c r="J58" s="48" t="str">
        <f t="shared" si="18"/>
        <v>-</v>
      </c>
      <c r="K58" s="157"/>
      <c r="L58" s="157"/>
      <c r="M58" s="157"/>
      <c r="N58" s="157"/>
      <c r="O58" s="6">
        <f t="shared" si="12"/>
        <v>0</v>
      </c>
      <c r="P58" s="40">
        <v>1</v>
      </c>
      <c r="Q58" s="4">
        <f t="shared" si="13"/>
        <v>0</v>
      </c>
      <c r="R58" s="4">
        <f t="shared" si="14"/>
        <v>0</v>
      </c>
      <c r="S58" s="41">
        <f t="shared" si="15"/>
        <v>0</v>
      </c>
      <c r="T58" s="67"/>
      <c r="U58" s="67"/>
      <c r="V58" s="67"/>
      <c r="W58" s="67"/>
      <c r="X58" s="67"/>
      <c r="Y58" s="67"/>
      <c r="Z58" s="67"/>
      <c r="AA58" s="67"/>
      <c r="AB58" s="99"/>
    </row>
    <row r="59" spans="1:28" ht="18" hidden="1" outlineLevel="1" x14ac:dyDescent="0.35">
      <c r="A59" s="99"/>
      <c r="B59" s="12"/>
      <c r="C59" s="67"/>
      <c r="D59" s="2">
        <v>12</v>
      </c>
      <c r="E59" s="3">
        <f t="shared" si="19"/>
        <v>1</v>
      </c>
      <c r="F59" s="146"/>
      <c r="G59" s="49">
        <f t="shared" si="16"/>
        <v>0</v>
      </c>
      <c r="H59" s="155"/>
      <c r="I59" s="4">
        <f t="shared" si="17"/>
        <v>0</v>
      </c>
      <c r="J59" s="48" t="str">
        <f t="shared" si="18"/>
        <v>-</v>
      </c>
      <c r="K59" s="157"/>
      <c r="L59" s="157"/>
      <c r="M59" s="157"/>
      <c r="N59" s="157"/>
      <c r="O59" s="6">
        <f t="shared" si="12"/>
        <v>0</v>
      </c>
      <c r="P59" s="40">
        <v>1</v>
      </c>
      <c r="Q59" s="4">
        <f t="shared" si="13"/>
        <v>0</v>
      </c>
      <c r="R59" s="4">
        <f t="shared" si="14"/>
        <v>0</v>
      </c>
      <c r="S59" s="41">
        <f t="shared" si="15"/>
        <v>0</v>
      </c>
      <c r="T59" s="67"/>
      <c r="U59" s="67"/>
      <c r="V59" s="67"/>
      <c r="W59" s="67"/>
      <c r="X59" s="67"/>
      <c r="Y59" s="67"/>
      <c r="Z59" s="67"/>
      <c r="AA59" s="67"/>
      <c r="AB59" s="99"/>
    </row>
    <row r="60" spans="1:28" ht="18" hidden="1" outlineLevel="1" x14ac:dyDescent="0.35">
      <c r="A60" s="99"/>
      <c r="B60" s="12"/>
      <c r="C60" s="67"/>
      <c r="D60" s="2">
        <v>13</v>
      </c>
      <c r="E60" s="3">
        <f t="shared" si="19"/>
        <v>1</v>
      </c>
      <c r="F60" s="146">
        <f>+E60</f>
        <v>1</v>
      </c>
      <c r="G60" s="49">
        <f t="shared" si="16"/>
        <v>0</v>
      </c>
      <c r="H60" s="156"/>
      <c r="I60" s="4">
        <f t="shared" si="17"/>
        <v>0</v>
      </c>
      <c r="J60" s="48" t="str">
        <f t="shared" si="18"/>
        <v>-</v>
      </c>
      <c r="K60" s="157"/>
      <c r="L60" s="157"/>
      <c r="M60" s="157"/>
      <c r="N60" s="157"/>
      <c r="O60" s="6">
        <f t="shared" si="12"/>
        <v>0</v>
      </c>
      <c r="P60" s="38">
        <f>IFERROR((_xlfn.DAYS("31/12/"&amp;YEAR(E60),E60))/G60,0)</f>
        <v>0</v>
      </c>
      <c r="Q60" s="4">
        <f t="shared" si="13"/>
        <v>0</v>
      </c>
      <c r="R60" s="4">
        <f t="shared" si="14"/>
        <v>0</v>
      </c>
      <c r="S60" s="41">
        <f t="shared" si="15"/>
        <v>0</v>
      </c>
      <c r="T60" s="67"/>
      <c r="U60" s="67"/>
      <c r="V60" s="67"/>
      <c r="W60" s="67"/>
      <c r="X60" s="67"/>
      <c r="Y60" s="67"/>
      <c r="Z60" s="67"/>
      <c r="AA60" s="67"/>
      <c r="AB60" s="99"/>
    </row>
    <row r="61" spans="1:28" ht="18" hidden="1" outlineLevel="1" x14ac:dyDescent="0.35">
      <c r="A61" s="99"/>
      <c r="B61" s="12"/>
      <c r="C61" s="67"/>
      <c r="D61" s="42" t="s">
        <v>164</v>
      </c>
      <c r="E61" s="8"/>
      <c r="F61" s="8"/>
      <c r="G61" s="50">
        <f>SUM(G47:G60)</f>
        <v>0</v>
      </c>
      <c r="H61" s="5"/>
      <c r="I61" s="5">
        <f>SUM(I47:I60)</f>
        <v>0</v>
      </c>
      <c r="J61" s="48" t="str">
        <f>IFERROR(I61/G61,"-")</f>
        <v>-</v>
      </c>
      <c r="K61" s="5">
        <f>SUM(K47:K60)</f>
        <v>0</v>
      </c>
      <c r="L61" s="5">
        <f t="shared" ref="L61:O61" si="20">SUM(L47:L60)</f>
        <v>0</v>
      </c>
      <c r="M61" s="5">
        <f t="shared" si="20"/>
        <v>0</v>
      </c>
      <c r="N61" s="5">
        <f t="shared" si="20"/>
        <v>0</v>
      </c>
      <c r="O61" s="5">
        <f t="shared" si="20"/>
        <v>0</v>
      </c>
      <c r="P61" s="42">
        <f>+SUMPRODUCT(G47:G60,P47:P60)</f>
        <v>0</v>
      </c>
      <c r="Q61" s="9">
        <f>SUM(Q47:Q60)</f>
        <v>0</v>
      </c>
      <c r="R61" s="9">
        <f t="shared" ref="R61:S61" si="21">SUM(R47:R60)</f>
        <v>0</v>
      </c>
      <c r="S61" s="10">
        <f t="shared" si="21"/>
        <v>0</v>
      </c>
      <c r="T61" s="67"/>
      <c r="U61" s="67"/>
      <c r="V61" s="67"/>
      <c r="W61" s="67"/>
      <c r="X61" s="67"/>
      <c r="Y61" s="67"/>
      <c r="Z61" s="67"/>
      <c r="AA61" s="67"/>
      <c r="AB61" s="99"/>
    </row>
    <row r="62" spans="1:28" ht="18" hidden="1" outlineLevel="1" x14ac:dyDescent="0.35">
      <c r="A62" s="99"/>
      <c r="B62" s="12"/>
      <c r="C62" s="67"/>
      <c r="D62" s="25" t="s">
        <v>150</v>
      </c>
      <c r="E62" s="1"/>
      <c r="F62" s="1"/>
      <c r="G62" s="1"/>
      <c r="H62" s="1"/>
      <c r="I62" s="1"/>
      <c r="J62" s="1"/>
      <c r="K62" s="51" t="str">
        <f>IFERROR(K61/$O61,"-")</f>
        <v>-</v>
      </c>
      <c r="L62" s="51" t="str">
        <f>IFERROR(L61/$O61,"-")</f>
        <v>-</v>
      </c>
      <c r="M62" s="51" t="str">
        <f>IFERROR(M61/$O61,"-")</f>
        <v>-</v>
      </c>
      <c r="N62" s="51" t="str">
        <f>IFERROR(N61/$O61,"-")</f>
        <v>-</v>
      </c>
      <c r="O62" s="51" t="str">
        <f>IFERROR(O61/$O61,"-")</f>
        <v>-</v>
      </c>
      <c r="P62" s="43"/>
      <c r="Q62" s="2"/>
      <c r="R62" s="2"/>
      <c r="S62" s="44"/>
      <c r="T62" s="67"/>
      <c r="U62" s="67"/>
      <c r="V62" s="67"/>
      <c r="W62" s="67"/>
      <c r="X62" s="67"/>
      <c r="Y62" s="67"/>
      <c r="Z62" s="67"/>
      <c r="AA62" s="67"/>
      <c r="AB62" s="99"/>
    </row>
    <row r="63" spans="1:28" ht="18" hidden="1" outlineLevel="1" x14ac:dyDescent="0.35">
      <c r="A63" s="99"/>
      <c r="B63" s="12"/>
      <c r="C63" s="67"/>
      <c r="D63" s="67"/>
      <c r="E63" s="67"/>
      <c r="F63" s="67"/>
      <c r="G63" s="67"/>
      <c r="H63" s="67"/>
      <c r="I63" s="67"/>
      <c r="J63" s="67"/>
      <c r="K63" s="67"/>
      <c r="L63" s="67"/>
      <c r="M63" s="67"/>
      <c r="N63" s="67"/>
      <c r="O63" s="67"/>
      <c r="P63" s="67"/>
      <c r="Q63" s="67"/>
      <c r="R63" s="67"/>
      <c r="S63" s="67"/>
      <c r="T63" s="67"/>
      <c r="U63" s="67"/>
      <c r="V63" s="67"/>
      <c r="W63" s="67"/>
      <c r="X63" s="67"/>
      <c r="Y63" s="67"/>
      <c r="Z63" s="67"/>
      <c r="AA63" s="67"/>
      <c r="AB63" s="99"/>
    </row>
    <row r="64" spans="1:28" ht="18" collapsed="1" x14ac:dyDescent="0.35">
      <c r="A64" s="99"/>
      <c r="B64" s="12"/>
      <c r="C64" s="62" t="s">
        <v>165</v>
      </c>
      <c r="D64" s="12"/>
      <c r="E64" s="12"/>
      <c r="F64" s="12"/>
      <c r="G64" s="12"/>
      <c r="H64" s="12"/>
      <c r="I64" s="12"/>
      <c r="J64" s="12"/>
      <c r="K64" s="12"/>
      <c r="L64" s="12"/>
      <c r="M64" s="12"/>
      <c r="N64" s="12"/>
      <c r="O64" s="12"/>
      <c r="P64" s="12"/>
      <c r="Q64" s="12"/>
      <c r="R64" s="12"/>
      <c r="S64" s="12"/>
      <c r="T64" s="12"/>
      <c r="U64" s="12"/>
      <c r="V64" s="12"/>
      <c r="W64" s="12"/>
      <c r="X64" s="12"/>
      <c r="Y64" s="12"/>
      <c r="Z64" s="12"/>
      <c r="AA64" s="12"/>
      <c r="AB64" s="99"/>
    </row>
    <row r="65" spans="1:29" ht="9.6" hidden="1" customHeight="1" outlineLevel="1" x14ac:dyDescent="0.35">
      <c r="A65" s="99"/>
      <c r="B65" s="12"/>
      <c r="C65" s="67"/>
      <c r="D65" s="67"/>
      <c r="E65" s="67"/>
      <c r="F65" s="67"/>
      <c r="G65" s="67"/>
      <c r="H65" s="67"/>
      <c r="I65" s="67"/>
      <c r="J65" s="67"/>
      <c r="K65" s="67"/>
      <c r="L65" s="67"/>
      <c r="M65" s="67"/>
      <c r="N65" s="67"/>
      <c r="O65" s="67"/>
      <c r="P65" s="67"/>
      <c r="Q65" s="67"/>
      <c r="R65" s="67"/>
      <c r="S65" s="67"/>
      <c r="T65" s="67"/>
      <c r="U65" s="67"/>
      <c r="V65" s="67"/>
      <c r="W65" s="67"/>
      <c r="X65" s="67"/>
      <c r="Y65" s="67"/>
      <c r="Z65" s="67"/>
      <c r="AA65" s="67"/>
      <c r="AB65" s="99"/>
    </row>
    <row r="66" spans="1:29" ht="18" hidden="1" outlineLevel="1" x14ac:dyDescent="0.35">
      <c r="A66" s="99"/>
      <c r="B66" s="12"/>
      <c r="C66" s="67"/>
      <c r="D66" s="163" t="s">
        <v>98</v>
      </c>
      <c r="E66" s="164"/>
      <c r="F66" s="164"/>
      <c r="G66" s="164"/>
      <c r="H66" s="67"/>
      <c r="I66" s="161" t="s">
        <v>97</v>
      </c>
      <c r="J66" s="162"/>
      <c r="K66" s="162"/>
      <c r="L66" s="67"/>
      <c r="M66" s="67"/>
      <c r="N66" s="67"/>
      <c r="O66" s="67"/>
      <c r="P66" s="67"/>
      <c r="Q66" s="149" t="s">
        <v>152</v>
      </c>
      <c r="R66" s="150"/>
      <c r="S66" s="150"/>
      <c r="T66" s="150"/>
      <c r="U66" s="67"/>
      <c r="V66" s="149" t="s">
        <v>153</v>
      </c>
      <c r="W66" s="150"/>
      <c r="X66" s="150"/>
      <c r="Y66" s="67"/>
      <c r="Z66" s="67"/>
      <c r="AA66" s="67"/>
      <c r="AB66" s="99"/>
      <c r="AC66" s="67">
        <v>12</v>
      </c>
    </row>
    <row r="67" spans="1:29" ht="18" hidden="1" outlineLevel="1" x14ac:dyDescent="0.35">
      <c r="A67" s="99"/>
      <c r="B67" s="12"/>
      <c r="C67" s="67"/>
      <c r="D67" s="1" t="s">
        <v>154</v>
      </c>
      <c r="E67" s="200" t="s">
        <v>155</v>
      </c>
      <c r="F67" s="167" t="s">
        <v>156</v>
      </c>
      <c r="G67" s="165"/>
      <c r="H67" s="67"/>
      <c r="I67" s="152">
        <v>1</v>
      </c>
      <c r="J67" s="421" t="s">
        <v>101</v>
      </c>
      <c r="K67" s="422"/>
      <c r="L67" s="67"/>
      <c r="M67" s="67"/>
      <c r="N67" s="67"/>
      <c r="O67" s="67"/>
      <c r="P67" s="67"/>
      <c r="Q67" s="419" t="s">
        <v>106</v>
      </c>
      <c r="R67" s="419"/>
      <c r="S67" s="298" t="str">
        <f>IFERROR(S89/Q89,"-")</f>
        <v>-</v>
      </c>
      <c r="T67" s="299" t="s">
        <v>107</v>
      </c>
      <c r="U67" s="67"/>
      <c r="V67" s="8" t="s">
        <v>108</v>
      </c>
      <c r="W67" s="300">
        <f>IF(E67="No n'hi ha",0,VLOOKUP(E67,llistes!$L$5:$Q$11,5,0))</f>
        <v>0</v>
      </c>
      <c r="X67" s="301" t="s">
        <v>109</v>
      </c>
      <c r="Y67" s="67"/>
      <c r="Z67" s="67"/>
      <c r="AA67" s="67"/>
      <c r="AB67" s="99"/>
    </row>
    <row r="68" spans="1:29" ht="18" hidden="1" outlineLevel="1" x14ac:dyDescent="0.35">
      <c r="A68" s="99"/>
      <c r="B68" s="12"/>
      <c r="C68" s="67"/>
      <c r="D68" s="1" t="s">
        <v>157</v>
      </c>
      <c r="E68" s="201" t="s">
        <v>145</v>
      </c>
      <c r="F68" s="199" t="s">
        <v>158</v>
      </c>
      <c r="G68" s="166"/>
      <c r="H68" s="67"/>
      <c r="I68" s="154">
        <v>2</v>
      </c>
      <c r="J68" s="421" t="s">
        <v>101</v>
      </c>
      <c r="K68" s="422"/>
      <c r="L68" s="67"/>
      <c r="M68" s="67"/>
      <c r="N68" s="67"/>
      <c r="O68" s="67"/>
      <c r="P68" s="67"/>
      <c r="Q68" s="415" t="s">
        <v>111</v>
      </c>
      <c r="R68" s="415"/>
      <c r="S68" s="47">
        <f>IFERROR(S89/P89,0)</f>
        <v>0</v>
      </c>
      <c r="T68" t="s">
        <v>112</v>
      </c>
      <c r="U68" s="67"/>
      <c r="V68" s="1" t="s">
        <v>113</v>
      </c>
      <c r="W68" s="5">
        <f>+W67*Q89</f>
        <v>0</v>
      </c>
      <c r="X68" s="268" t="s">
        <v>114</v>
      </c>
      <c r="Y68" s="67"/>
      <c r="Z68" s="67"/>
      <c r="AA68" s="67"/>
      <c r="AB68" s="99"/>
    </row>
    <row r="69" spans="1:29" ht="18" hidden="1" outlineLevel="1" x14ac:dyDescent="0.35">
      <c r="A69" s="99"/>
      <c r="B69" s="12"/>
      <c r="C69" s="67"/>
      <c r="D69" s="1" t="s">
        <v>159</v>
      </c>
      <c r="E69" s="168">
        <f>IF(E67="No n'hi ha",0,VLOOKUP(E68,_xlfn.IFS(E67="Gas Natural",llistes!$F$4:$H$4,E67="Gasoil C",llistes!$F$7:$H$8,E67="GLP",llistes!$F$11:$H$15,E67="Biomassa",llistes!$F$18:$H$24,E67="No n'hi ha",llistes!$F$26:$H$26),2,0))</f>
        <v>0</v>
      </c>
      <c r="F69" s="67"/>
      <c r="G69" s="67"/>
      <c r="H69" s="67"/>
      <c r="I69" s="154">
        <v>3</v>
      </c>
      <c r="J69" s="421" t="s">
        <v>101</v>
      </c>
      <c r="K69" s="422"/>
      <c r="L69" s="67"/>
      <c r="M69" s="67"/>
      <c r="N69" s="67"/>
      <c r="O69" s="67"/>
      <c r="P69" s="67"/>
      <c r="Q69" s="419" t="s">
        <v>116</v>
      </c>
      <c r="R69" s="419"/>
      <c r="S69" s="302" t="str" cm="1">
        <f t="array" aca="1" ref="S69" ca="1">IFERROR(Q89/INDIRECT("'Introducció dades Grals'!G"&amp;AC66),"-")</f>
        <v>-</v>
      </c>
      <c r="T69" s="303" t="s">
        <v>117</v>
      </c>
      <c r="U69" s="67"/>
      <c r="V69" s="1" t="s">
        <v>118</v>
      </c>
      <c r="W69" s="7" t="str" cm="1">
        <f t="array" aca="1" ref="W69" ca="1">IFERROR(W68/INDIRECT("'Introducció dades Grals'!G"&amp;AC66),"-")</f>
        <v>-</v>
      </c>
      <c r="X69" s="268" t="s">
        <v>119</v>
      </c>
      <c r="Y69" s="67"/>
      <c r="Z69" s="67"/>
      <c r="AA69" s="67"/>
      <c r="AB69" s="99"/>
    </row>
    <row r="70" spans="1:29" ht="18" hidden="1" outlineLevel="1" x14ac:dyDescent="0.35">
      <c r="A70" s="99"/>
      <c r="B70" s="12"/>
      <c r="C70" s="67"/>
      <c r="D70" s="67"/>
      <c r="E70" s="67"/>
      <c r="F70" s="67"/>
      <c r="G70" s="67"/>
      <c r="H70" s="67"/>
      <c r="I70" s="152">
        <v>4</v>
      </c>
      <c r="J70" s="416" t="s">
        <v>101</v>
      </c>
      <c r="K70" s="417"/>
      <c r="L70" s="67"/>
      <c r="M70" s="67"/>
      <c r="N70" s="67"/>
      <c r="O70" s="67"/>
      <c r="P70" s="67"/>
      <c r="Q70" s="415" t="s">
        <v>121</v>
      </c>
      <c r="R70" s="415"/>
      <c r="S70" s="47" t="str" cm="1">
        <f t="array" aca="1" ref="S70" ca="1">IFERROR(Q89/INDIRECT("'Introducció dades Grals'!I"&amp;AC66),"-")</f>
        <v>-</v>
      </c>
      <c r="T70" s="11" t="s">
        <v>122</v>
      </c>
      <c r="U70" s="67"/>
      <c r="V70" s="67"/>
      <c r="W70" s="67"/>
      <c r="X70" s="67"/>
      <c r="Y70" s="67"/>
      <c r="Z70" s="67"/>
      <c r="AA70" s="67"/>
      <c r="AB70" s="99"/>
    </row>
    <row r="71" spans="1:29" ht="18" hidden="1" outlineLevel="1" x14ac:dyDescent="0.35">
      <c r="A71" s="99"/>
      <c r="B71" s="12"/>
      <c r="C71" s="67"/>
      <c r="D71" s="67"/>
      <c r="E71" s="67"/>
      <c r="F71" s="67"/>
      <c r="G71" s="67"/>
      <c r="H71" s="67"/>
      <c r="I71" s="67"/>
      <c r="J71" s="67"/>
      <c r="K71" s="67"/>
      <c r="L71" s="67"/>
      <c r="M71" s="67"/>
      <c r="N71" s="67"/>
      <c r="O71" s="67"/>
      <c r="P71" s="67"/>
      <c r="Q71" s="67"/>
      <c r="R71" s="67"/>
      <c r="S71" s="67"/>
      <c r="T71" s="67"/>
      <c r="U71" s="67"/>
      <c r="V71" s="67"/>
      <c r="W71" s="67"/>
      <c r="X71" s="67"/>
      <c r="Y71" s="67"/>
      <c r="Z71" s="67"/>
      <c r="AA71" s="67"/>
      <c r="AB71" s="99"/>
    </row>
    <row r="72" spans="1:29" ht="18" hidden="1" outlineLevel="1" x14ac:dyDescent="0.35">
      <c r="A72" s="99"/>
      <c r="B72" s="12"/>
      <c r="C72" s="67"/>
      <c r="D72" s="147" t="s">
        <v>126</v>
      </c>
      <c r="E72" s="148"/>
      <c r="F72" s="148"/>
      <c r="G72" s="148"/>
      <c r="H72" s="148"/>
      <c r="I72" s="148"/>
      <c r="J72" s="148"/>
      <c r="K72" s="148"/>
      <c r="L72" s="148"/>
      <c r="M72" s="148"/>
      <c r="N72" s="148"/>
      <c r="O72" s="148"/>
      <c r="P72" s="423" t="s">
        <v>166</v>
      </c>
      <c r="Q72" s="423"/>
      <c r="R72" s="423"/>
      <c r="S72" s="423"/>
      <c r="T72" s="67"/>
      <c r="U72" s="67"/>
      <c r="V72" s="67"/>
      <c r="W72" s="67"/>
      <c r="X72" s="67"/>
      <c r="Y72" s="67"/>
      <c r="Z72" s="67"/>
      <c r="AA72" s="67"/>
      <c r="AB72" s="99"/>
    </row>
    <row r="73" spans="1:29" s="159" customFormat="1" ht="28.8" hidden="1" outlineLevel="1" x14ac:dyDescent="0.35">
      <c r="A73" s="99"/>
      <c r="B73" s="12"/>
      <c r="C73" s="67"/>
      <c r="D73" s="188" t="s">
        <v>128</v>
      </c>
      <c r="E73" s="188" t="s">
        <v>129</v>
      </c>
      <c r="F73" s="188" t="s">
        <v>130</v>
      </c>
      <c r="G73" s="188" t="s">
        <v>131</v>
      </c>
      <c r="H73" s="188" t="s">
        <v>160</v>
      </c>
      <c r="I73" s="188" t="s">
        <v>161</v>
      </c>
      <c r="J73" s="188"/>
      <c r="K73" s="188" t="s">
        <v>106</v>
      </c>
      <c r="L73" s="188" t="s">
        <v>162</v>
      </c>
      <c r="M73" s="188" t="s">
        <v>137</v>
      </c>
      <c r="N73" s="188" t="s">
        <v>138</v>
      </c>
      <c r="O73" s="188" t="s">
        <v>139</v>
      </c>
      <c r="P73" s="193" t="s">
        <v>163</v>
      </c>
      <c r="Q73" s="193" t="s">
        <v>141</v>
      </c>
      <c r="R73" s="193" t="s">
        <v>142</v>
      </c>
      <c r="S73" s="193" t="s">
        <v>143</v>
      </c>
      <c r="U73" s="159" t="e" vm="1">
        <v>#VALUE!</v>
      </c>
      <c r="V73" s="426" t="s">
        <v>144</v>
      </c>
      <c r="W73" s="426"/>
      <c r="X73" s="426"/>
      <c r="Y73" s="426"/>
      <c r="Z73" s="426"/>
      <c r="AB73" s="99"/>
    </row>
    <row r="74" spans="1:29" s="160" customFormat="1" ht="18" hidden="1" outlineLevel="1" x14ac:dyDescent="0.35">
      <c r="A74" s="99"/>
      <c r="B74" s="12"/>
      <c r="C74" s="67"/>
      <c r="D74" s="194"/>
      <c r="E74" s="195"/>
      <c r="F74" s="195"/>
      <c r="G74" s="194"/>
      <c r="H74" s="188" t="str">
        <f>+E68</f>
        <v>kWh</v>
      </c>
      <c r="I74" s="196" t="s">
        <v>145</v>
      </c>
      <c r="J74" s="196" t="s">
        <v>146</v>
      </c>
      <c r="K74" s="196" t="s">
        <v>147</v>
      </c>
      <c r="L74" s="196" t="s">
        <v>147</v>
      </c>
      <c r="M74" s="196" t="s">
        <v>147</v>
      </c>
      <c r="N74" s="196" t="s">
        <v>147</v>
      </c>
      <c r="O74" s="196" t="s">
        <v>147</v>
      </c>
      <c r="P74" s="197" t="s">
        <v>148</v>
      </c>
      <c r="Q74" s="198" t="s">
        <v>145</v>
      </c>
      <c r="R74" s="198" t="s">
        <v>147</v>
      </c>
      <c r="S74" s="198" t="s">
        <v>147</v>
      </c>
      <c r="U74" s="67"/>
      <c r="V74" s="67"/>
      <c r="W74" s="67"/>
      <c r="X74" s="67"/>
      <c r="Y74" s="67"/>
      <c r="Z74" s="67"/>
      <c r="AB74" s="99"/>
    </row>
    <row r="75" spans="1:29" ht="18" hidden="1" outlineLevel="1" x14ac:dyDescent="0.35">
      <c r="A75" s="99"/>
      <c r="B75" s="12"/>
      <c r="C75" s="67"/>
      <c r="D75" s="2">
        <v>0</v>
      </c>
      <c r="E75" s="145"/>
      <c r="F75" s="145">
        <f>+E75</f>
        <v>0</v>
      </c>
      <c r="G75" s="49">
        <f>IF(F75-E75=0,0,F75-E75+1)</f>
        <v>0</v>
      </c>
      <c r="H75" s="155"/>
      <c r="I75" s="4">
        <f t="shared" ref="I75:I88" si="22">+H75*$E$69</f>
        <v>0</v>
      </c>
      <c r="J75" s="48" t="str">
        <f>IFERROR(I75/G75,"-")</f>
        <v>-</v>
      </c>
      <c r="K75" s="157"/>
      <c r="L75" s="157"/>
      <c r="M75" s="157"/>
      <c r="N75" s="157"/>
      <c r="O75" s="6">
        <f t="shared" ref="O75:O88" si="23">+SUM(K75:N75)</f>
        <v>0</v>
      </c>
      <c r="P75" s="38">
        <f>IFERROR((_xlfn.DAYS(F75,"1/1/"&amp;YEAR(F75))+1)/G75,0)</f>
        <v>0</v>
      </c>
      <c r="Q75" s="4">
        <f t="shared" ref="Q75:Q88" si="24">+I75*P75</f>
        <v>0</v>
      </c>
      <c r="R75" s="4">
        <f t="shared" ref="R75:R88" si="25">+K75*P75</f>
        <v>0</v>
      </c>
      <c r="S75" s="39">
        <f t="shared" ref="S75:S88" si="26">+O75*P75</f>
        <v>0</v>
      </c>
      <c r="T75" s="160"/>
      <c r="U75" s="67"/>
      <c r="V75" s="67"/>
      <c r="W75" s="67"/>
      <c r="X75" s="67"/>
      <c r="Y75" s="67"/>
      <c r="Z75" s="67"/>
      <c r="AA75" s="67"/>
      <c r="AB75" s="99"/>
    </row>
    <row r="76" spans="1:29" ht="18" hidden="1" outlineLevel="1" x14ac:dyDescent="0.35">
      <c r="A76" s="99"/>
      <c r="B76" s="12"/>
      <c r="C76" s="67"/>
      <c r="D76" s="2">
        <v>1</v>
      </c>
      <c r="E76" s="3">
        <f>+F75+1</f>
        <v>1</v>
      </c>
      <c r="F76" s="145"/>
      <c r="G76" s="49">
        <f t="shared" ref="G76:G88" si="27">IF(F76-E76=0,0,F76-E76+1)</f>
        <v>0</v>
      </c>
      <c r="H76" s="155"/>
      <c r="I76" s="4">
        <f t="shared" si="22"/>
        <v>0</v>
      </c>
      <c r="J76" s="48" t="str">
        <f t="shared" ref="J76:J88" si="28">IFERROR(I76/G76,"-")</f>
        <v>-</v>
      </c>
      <c r="K76" s="157"/>
      <c r="L76" s="157"/>
      <c r="M76" s="157"/>
      <c r="N76" s="157"/>
      <c r="O76" s="6">
        <f t="shared" si="23"/>
        <v>0</v>
      </c>
      <c r="P76" s="38">
        <v>1</v>
      </c>
      <c r="Q76" s="4">
        <f t="shared" si="24"/>
        <v>0</v>
      </c>
      <c r="R76" s="4">
        <f t="shared" si="25"/>
        <v>0</v>
      </c>
      <c r="S76" s="39">
        <f t="shared" si="26"/>
        <v>0</v>
      </c>
      <c r="T76" s="160"/>
      <c r="U76" s="67"/>
      <c r="V76" s="67"/>
      <c r="W76" s="67"/>
      <c r="X76" s="67"/>
      <c r="Y76" s="67"/>
      <c r="Z76" s="67"/>
      <c r="AA76" s="67"/>
      <c r="AB76" s="99"/>
    </row>
    <row r="77" spans="1:29" ht="18" hidden="1" outlineLevel="1" x14ac:dyDescent="0.35">
      <c r="A77" s="99"/>
      <c r="B77" s="12"/>
      <c r="C77" s="67"/>
      <c r="D77" s="2">
        <v>2</v>
      </c>
      <c r="E77" s="3">
        <f t="shared" ref="E77:E88" si="29">+F76+1</f>
        <v>1</v>
      </c>
      <c r="F77" s="146"/>
      <c r="G77" s="49">
        <f t="shared" si="27"/>
        <v>0</v>
      </c>
      <c r="H77" s="156"/>
      <c r="I77" s="4">
        <f t="shared" si="22"/>
        <v>0</v>
      </c>
      <c r="J77" s="48" t="str">
        <f t="shared" si="28"/>
        <v>-</v>
      </c>
      <c r="K77" s="157"/>
      <c r="L77" s="158"/>
      <c r="M77" s="158"/>
      <c r="N77" s="158"/>
      <c r="O77" s="6">
        <f t="shared" si="23"/>
        <v>0</v>
      </c>
      <c r="P77" s="40">
        <v>1</v>
      </c>
      <c r="Q77" s="4">
        <f t="shared" si="24"/>
        <v>0</v>
      </c>
      <c r="R77" s="4">
        <f t="shared" si="25"/>
        <v>0</v>
      </c>
      <c r="S77" s="41">
        <f t="shared" si="26"/>
        <v>0</v>
      </c>
      <c r="T77" s="160"/>
      <c r="U77" s="67"/>
      <c r="V77" s="67"/>
      <c r="W77" s="67"/>
      <c r="X77" s="67"/>
      <c r="Y77" s="67"/>
      <c r="Z77" s="67"/>
      <c r="AA77" s="67"/>
      <c r="AB77" s="99"/>
    </row>
    <row r="78" spans="1:29" ht="18" hidden="1" outlineLevel="1" x14ac:dyDescent="0.35">
      <c r="A78" s="99"/>
      <c r="B78" s="12"/>
      <c r="C78" s="67"/>
      <c r="D78" s="2">
        <v>3</v>
      </c>
      <c r="E78" s="3">
        <f t="shared" si="29"/>
        <v>1</v>
      </c>
      <c r="F78" s="146"/>
      <c r="G78" s="49">
        <f t="shared" si="27"/>
        <v>0</v>
      </c>
      <c r="H78" s="156"/>
      <c r="I78" s="4">
        <f t="shared" si="22"/>
        <v>0</v>
      </c>
      <c r="J78" s="48" t="str">
        <f t="shared" si="28"/>
        <v>-</v>
      </c>
      <c r="K78" s="157"/>
      <c r="L78" s="158"/>
      <c r="M78" s="158"/>
      <c r="N78" s="158"/>
      <c r="O78" s="6">
        <f t="shared" si="23"/>
        <v>0</v>
      </c>
      <c r="P78" s="40">
        <v>1</v>
      </c>
      <c r="Q78" s="4">
        <f t="shared" si="24"/>
        <v>0</v>
      </c>
      <c r="R78" s="4">
        <f t="shared" si="25"/>
        <v>0</v>
      </c>
      <c r="S78" s="41">
        <f t="shared" si="26"/>
        <v>0</v>
      </c>
      <c r="T78" s="67"/>
      <c r="U78" s="67"/>
      <c r="V78" s="67"/>
      <c r="W78" s="67"/>
      <c r="X78" s="67"/>
      <c r="Y78" s="67"/>
      <c r="Z78" s="67"/>
      <c r="AA78" s="67"/>
      <c r="AB78" s="99"/>
    </row>
    <row r="79" spans="1:29" ht="18" hidden="1" outlineLevel="1" x14ac:dyDescent="0.35">
      <c r="A79" s="99"/>
      <c r="B79" s="12"/>
      <c r="C79" s="67"/>
      <c r="D79" s="2">
        <v>4</v>
      </c>
      <c r="E79" s="3">
        <f t="shared" si="29"/>
        <v>1</v>
      </c>
      <c r="F79" s="146"/>
      <c r="G79" s="49">
        <f t="shared" si="27"/>
        <v>0</v>
      </c>
      <c r="H79" s="156"/>
      <c r="I79" s="4">
        <f t="shared" si="22"/>
        <v>0</v>
      </c>
      <c r="J79" s="48" t="str">
        <f t="shared" si="28"/>
        <v>-</v>
      </c>
      <c r="K79" s="157"/>
      <c r="L79" s="158"/>
      <c r="M79" s="158"/>
      <c r="N79" s="158"/>
      <c r="O79" s="6">
        <f t="shared" si="23"/>
        <v>0</v>
      </c>
      <c r="P79" s="40">
        <v>1</v>
      </c>
      <c r="Q79" s="4">
        <f t="shared" si="24"/>
        <v>0</v>
      </c>
      <c r="R79" s="4">
        <f t="shared" si="25"/>
        <v>0</v>
      </c>
      <c r="S79" s="41">
        <f t="shared" si="26"/>
        <v>0</v>
      </c>
      <c r="T79" s="67"/>
      <c r="U79" s="67"/>
      <c r="V79" s="67"/>
      <c r="W79" s="67"/>
      <c r="X79" s="67"/>
      <c r="Y79" s="67"/>
      <c r="Z79" s="67"/>
      <c r="AA79" s="67"/>
      <c r="AB79" s="99"/>
    </row>
    <row r="80" spans="1:29" ht="18" hidden="1" outlineLevel="1" x14ac:dyDescent="0.35">
      <c r="A80" s="99"/>
      <c r="B80" s="12"/>
      <c r="C80" s="67"/>
      <c r="D80" s="2">
        <v>5</v>
      </c>
      <c r="E80" s="3">
        <f t="shared" si="29"/>
        <v>1</v>
      </c>
      <c r="F80" s="146"/>
      <c r="G80" s="49">
        <f t="shared" si="27"/>
        <v>0</v>
      </c>
      <c r="H80" s="156"/>
      <c r="I80" s="4">
        <f t="shared" si="22"/>
        <v>0</v>
      </c>
      <c r="J80" s="48" t="str">
        <f t="shared" si="28"/>
        <v>-</v>
      </c>
      <c r="K80" s="157"/>
      <c r="L80" s="158"/>
      <c r="M80" s="158"/>
      <c r="N80" s="158"/>
      <c r="O80" s="6">
        <f t="shared" si="23"/>
        <v>0</v>
      </c>
      <c r="P80" s="40">
        <v>1</v>
      </c>
      <c r="Q80" s="4">
        <f t="shared" si="24"/>
        <v>0</v>
      </c>
      <c r="R80" s="4">
        <f t="shared" si="25"/>
        <v>0</v>
      </c>
      <c r="S80" s="41">
        <f t="shared" si="26"/>
        <v>0</v>
      </c>
      <c r="T80" s="67"/>
      <c r="U80" s="67"/>
      <c r="V80" s="67"/>
      <c r="W80" s="67"/>
      <c r="X80" s="67"/>
      <c r="Y80" s="67"/>
      <c r="Z80" s="67"/>
      <c r="AA80" s="67"/>
      <c r="AB80" s="99"/>
    </row>
    <row r="81" spans="1:29" ht="18" hidden="1" outlineLevel="1" x14ac:dyDescent="0.35">
      <c r="A81" s="99"/>
      <c r="B81" s="12"/>
      <c r="C81" s="67"/>
      <c r="D81" s="2">
        <v>6</v>
      </c>
      <c r="E81" s="3">
        <f t="shared" si="29"/>
        <v>1</v>
      </c>
      <c r="F81" s="146"/>
      <c r="G81" s="49">
        <f t="shared" si="27"/>
        <v>0</v>
      </c>
      <c r="H81" s="156"/>
      <c r="I81" s="4">
        <f t="shared" si="22"/>
        <v>0</v>
      </c>
      <c r="J81" s="48" t="str">
        <f t="shared" si="28"/>
        <v>-</v>
      </c>
      <c r="K81" s="157"/>
      <c r="L81" s="158"/>
      <c r="M81" s="158"/>
      <c r="N81" s="158"/>
      <c r="O81" s="6">
        <f t="shared" si="23"/>
        <v>0</v>
      </c>
      <c r="P81" s="40">
        <v>1</v>
      </c>
      <c r="Q81" s="4">
        <f t="shared" si="24"/>
        <v>0</v>
      </c>
      <c r="R81" s="4">
        <f t="shared" si="25"/>
        <v>0</v>
      </c>
      <c r="S81" s="41">
        <f t="shared" si="26"/>
        <v>0</v>
      </c>
      <c r="T81" s="67"/>
      <c r="U81" s="67"/>
      <c r="V81" s="67"/>
      <c r="W81" s="67"/>
      <c r="X81" s="67"/>
      <c r="Y81" s="67"/>
      <c r="Z81" s="67"/>
      <c r="AA81" s="67"/>
      <c r="AB81" s="99"/>
    </row>
    <row r="82" spans="1:29" ht="18" hidden="1" outlineLevel="1" x14ac:dyDescent="0.35">
      <c r="A82" s="99"/>
      <c r="B82" s="12"/>
      <c r="C82" s="67"/>
      <c r="D82" s="2">
        <v>7</v>
      </c>
      <c r="E82" s="3">
        <f t="shared" si="29"/>
        <v>1</v>
      </c>
      <c r="F82" s="146"/>
      <c r="G82" s="49">
        <f t="shared" si="27"/>
        <v>0</v>
      </c>
      <c r="H82" s="156"/>
      <c r="I82" s="4">
        <f t="shared" si="22"/>
        <v>0</v>
      </c>
      <c r="J82" s="48" t="str">
        <f t="shared" si="28"/>
        <v>-</v>
      </c>
      <c r="K82" s="157"/>
      <c r="L82" s="158"/>
      <c r="M82" s="158"/>
      <c r="N82" s="158"/>
      <c r="O82" s="6">
        <f t="shared" si="23"/>
        <v>0</v>
      </c>
      <c r="P82" s="40">
        <v>1</v>
      </c>
      <c r="Q82" s="4">
        <f t="shared" si="24"/>
        <v>0</v>
      </c>
      <c r="R82" s="4">
        <f t="shared" si="25"/>
        <v>0</v>
      </c>
      <c r="S82" s="41">
        <f t="shared" si="26"/>
        <v>0</v>
      </c>
      <c r="T82" s="67"/>
      <c r="U82" s="67"/>
      <c r="V82" s="67"/>
      <c r="W82" s="67"/>
      <c r="X82" s="67"/>
      <c r="Y82" s="67"/>
      <c r="Z82" s="67"/>
      <c r="AA82" s="67"/>
      <c r="AB82" s="99"/>
    </row>
    <row r="83" spans="1:29" ht="18" hidden="1" outlineLevel="1" x14ac:dyDescent="0.35">
      <c r="A83" s="99"/>
      <c r="B83" s="12"/>
      <c r="C83" s="67"/>
      <c r="D83" s="2">
        <v>8</v>
      </c>
      <c r="E83" s="3">
        <f t="shared" si="29"/>
        <v>1</v>
      </c>
      <c r="F83" s="146"/>
      <c r="G83" s="49">
        <f t="shared" si="27"/>
        <v>0</v>
      </c>
      <c r="H83" s="156"/>
      <c r="I83" s="4">
        <f t="shared" si="22"/>
        <v>0</v>
      </c>
      <c r="J83" s="48" t="str">
        <f t="shared" si="28"/>
        <v>-</v>
      </c>
      <c r="K83" s="157"/>
      <c r="L83" s="158"/>
      <c r="M83" s="158"/>
      <c r="N83" s="158"/>
      <c r="O83" s="6">
        <f t="shared" si="23"/>
        <v>0</v>
      </c>
      <c r="P83" s="40">
        <v>1</v>
      </c>
      <c r="Q83" s="4">
        <f t="shared" si="24"/>
        <v>0</v>
      </c>
      <c r="R83" s="4">
        <f t="shared" si="25"/>
        <v>0</v>
      </c>
      <c r="S83" s="41">
        <f t="shared" si="26"/>
        <v>0</v>
      </c>
      <c r="T83" s="67"/>
      <c r="U83" s="67"/>
      <c r="V83" s="67"/>
      <c r="W83" s="67"/>
      <c r="X83" s="67"/>
      <c r="Y83" s="67"/>
      <c r="Z83" s="67"/>
      <c r="AA83" s="67"/>
      <c r="AB83" s="99"/>
    </row>
    <row r="84" spans="1:29" ht="18" hidden="1" outlineLevel="1" x14ac:dyDescent="0.35">
      <c r="A84" s="99"/>
      <c r="B84" s="12"/>
      <c r="C84" s="67"/>
      <c r="D84" s="2">
        <v>9</v>
      </c>
      <c r="E84" s="3">
        <f t="shared" si="29"/>
        <v>1</v>
      </c>
      <c r="F84" s="146"/>
      <c r="G84" s="49">
        <f t="shared" si="27"/>
        <v>0</v>
      </c>
      <c r="H84" s="156"/>
      <c r="I84" s="4">
        <f t="shared" si="22"/>
        <v>0</v>
      </c>
      <c r="J84" s="48" t="str">
        <f t="shared" si="28"/>
        <v>-</v>
      </c>
      <c r="K84" s="157"/>
      <c r="L84" s="158"/>
      <c r="M84" s="158"/>
      <c r="N84" s="158"/>
      <c r="O84" s="6">
        <f t="shared" si="23"/>
        <v>0</v>
      </c>
      <c r="P84" s="40">
        <v>1</v>
      </c>
      <c r="Q84" s="4">
        <f t="shared" si="24"/>
        <v>0</v>
      </c>
      <c r="R84" s="4">
        <f t="shared" si="25"/>
        <v>0</v>
      </c>
      <c r="S84" s="41">
        <f t="shared" si="26"/>
        <v>0</v>
      </c>
      <c r="T84" s="67"/>
      <c r="U84" s="67"/>
      <c r="V84" s="67"/>
      <c r="W84" s="67"/>
      <c r="X84" s="67"/>
      <c r="Y84" s="67"/>
      <c r="Z84" s="67"/>
      <c r="AA84" s="67"/>
      <c r="AB84" s="99"/>
    </row>
    <row r="85" spans="1:29" ht="18" hidden="1" outlineLevel="1" x14ac:dyDescent="0.35">
      <c r="A85" s="99"/>
      <c r="B85" s="12"/>
      <c r="C85" s="67"/>
      <c r="D85" s="2">
        <v>10</v>
      </c>
      <c r="E85" s="3">
        <f t="shared" si="29"/>
        <v>1</v>
      </c>
      <c r="F85" s="146"/>
      <c r="G85" s="49">
        <f t="shared" si="27"/>
        <v>0</v>
      </c>
      <c r="H85" s="156"/>
      <c r="I85" s="4">
        <f t="shared" si="22"/>
        <v>0</v>
      </c>
      <c r="J85" s="48" t="str">
        <f t="shared" si="28"/>
        <v>-</v>
      </c>
      <c r="K85" s="157"/>
      <c r="L85" s="158"/>
      <c r="M85" s="158"/>
      <c r="N85" s="158"/>
      <c r="O85" s="6">
        <f t="shared" si="23"/>
        <v>0</v>
      </c>
      <c r="P85" s="40">
        <v>1</v>
      </c>
      <c r="Q85" s="4">
        <f t="shared" si="24"/>
        <v>0</v>
      </c>
      <c r="R85" s="4">
        <f t="shared" si="25"/>
        <v>0</v>
      </c>
      <c r="S85" s="41">
        <f t="shared" si="26"/>
        <v>0</v>
      </c>
      <c r="T85" s="67"/>
      <c r="U85" s="67"/>
      <c r="V85" s="67"/>
      <c r="W85" s="67"/>
      <c r="X85" s="67"/>
      <c r="Y85" s="67"/>
      <c r="Z85" s="67"/>
      <c r="AA85" s="67"/>
      <c r="AB85" s="99"/>
    </row>
    <row r="86" spans="1:29" ht="18" hidden="1" outlineLevel="1" x14ac:dyDescent="0.35">
      <c r="A86" s="99"/>
      <c r="B86" s="12"/>
      <c r="C86" s="67"/>
      <c r="D86" s="2">
        <v>11</v>
      </c>
      <c r="E86" s="3">
        <f t="shared" si="29"/>
        <v>1</v>
      </c>
      <c r="F86" s="146"/>
      <c r="G86" s="49">
        <f t="shared" si="27"/>
        <v>0</v>
      </c>
      <c r="H86" s="156"/>
      <c r="I86" s="4">
        <f t="shared" si="22"/>
        <v>0</v>
      </c>
      <c r="J86" s="48" t="str">
        <f t="shared" si="28"/>
        <v>-</v>
      </c>
      <c r="K86" s="157"/>
      <c r="L86" s="158"/>
      <c r="M86" s="158"/>
      <c r="N86" s="158"/>
      <c r="O86" s="6">
        <f t="shared" si="23"/>
        <v>0</v>
      </c>
      <c r="P86" s="40">
        <v>1</v>
      </c>
      <c r="Q86" s="4">
        <f t="shared" si="24"/>
        <v>0</v>
      </c>
      <c r="R86" s="4">
        <f t="shared" si="25"/>
        <v>0</v>
      </c>
      <c r="S86" s="41">
        <f t="shared" si="26"/>
        <v>0</v>
      </c>
      <c r="T86" s="67"/>
      <c r="U86" s="67"/>
      <c r="V86" s="67"/>
      <c r="W86" s="67"/>
      <c r="X86" s="67"/>
      <c r="Y86" s="67"/>
      <c r="Z86" s="67"/>
      <c r="AA86" s="67"/>
      <c r="AB86" s="99"/>
    </row>
    <row r="87" spans="1:29" ht="18" hidden="1" outlineLevel="1" x14ac:dyDescent="0.35">
      <c r="A87" s="99"/>
      <c r="B87" s="12"/>
      <c r="C87" s="67"/>
      <c r="D87" s="2">
        <v>12</v>
      </c>
      <c r="E87" s="3">
        <f t="shared" si="29"/>
        <v>1</v>
      </c>
      <c r="F87" s="146"/>
      <c r="G87" s="49">
        <f t="shared" si="27"/>
        <v>0</v>
      </c>
      <c r="H87" s="156"/>
      <c r="I87" s="4">
        <f t="shared" si="22"/>
        <v>0</v>
      </c>
      <c r="J87" s="48" t="str">
        <f t="shared" si="28"/>
        <v>-</v>
      </c>
      <c r="K87" s="157"/>
      <c r="L87" s="158"/>
      <c r="M87" s="158"/>
      <c r="N87" s="158"/>
      <c r="O87" s="6">
        <f t="shared" si="23"/>
        <v>0</v>
      </c>
      <c r="P87" s="40">
        <v>1</v>
      </c>
      <c r="Q87" s="4">
        <f t="shared" si="24"/>
        <v>0</v>
      </c>
      <c r="R87" s="4">
        <f t="shared" si="25"/>
        <v>0</v>
      </c>
      <c r="S87" s="41">
        <f t="shared" si="26"/>
        <v>0</v>
      </c>
      <c r="T87" s="67"/>
      <c r="U87" s="67"/>
      <c r="V87" s="67"/>
      <c r="W87" s="67"/>
      <c r="X87" s="67"/>
      <c r="Y87" s="67"/>
      <c r="Z87" s="67"/>
      <c r="AA87" s="67"/>
      <c r="AB87" s="99"/>
    </row>
    <row r="88" spans="1:29" ht="18" hidden="1" outlineLevel="1" x14ac:dyDescent="0.35">
      <c r="A88" s="99"/>
      <c r="B88" s="12"/>
      <c r="C88" s="67"/>
      <c r="D88" s="2">
        <v>13</v>
      </c>
      <c r="E88" s="3">
        <f t="shared" si="29"/>
        <v>1</v>
      </c>
      <c r="F88" s="146">
        <f>+E88</f>
        <v>1</v>
      </c>
      <c r="G88" s="49">
        <f t="shared" si="27"/>
        <v>0</v>
      </c>
      <c r="H88" s="156"/>
      <c r="I88" s="4">
        <f t="shared" si="22"/>
        <v>0</v>
      </c>
      <c r="J88" s="48" t="str">
        <f t="shared" si="28"/>
        <v>-</v>
      </c>
      <c r="K88" s="157"/>
      <c r="L88" s="158"/>
      <c r="M88" s="158"/>
      <c r="N88" s="158"/>
      <c r="O88" s="6">
        <f t="shared" si="23"/>
        <v>0</v>
      </c>
      <c r="P88" s="38">
        <f>IFERROR((_xlfn.DAYS("31/12/"&amp;YEAR(E88),E88))/G88,0)</f>
        <v>0</v>
      </c>
      <c r="Q88" s="4">
        <f t="shared" si="24"/>
        <v>0</v>
      </c>
      <c r="R88" s="4">
        <f t="shared" si="25"/>
        <v>0</v>
      </c>
      <c r="S88" s="41">
        <f t="shared" si="26"/>
        <v>0</v>
      </c>
      <c r="T88" s="67"/>
      <c r="U88" s="67"/>
      <c r="V88" s="67"/>
      <c r="W88" s="67"/>
      <c r="X88" s="67"/>
      <c r="Y88" s="67"/>
      <c r="Z88" s="67"/>
      <c r="AA88" s="67"/>
      <c r="AB88" s="99"/>
    </row>
    <row r="89" spans="1:29" ht="18" hidden="1" outlineLevel="1" x14ac:dyDescent="0.35">
      <c r="A89" s="99"/>
      <c r="B89" s="12"/>
      <c r="C89" s="67"/>
      <c r="D89" s="42" t="s">
        <v>164</v>
      </c>
      <c r="E89" s="8"/>
      <c r="F89" s="8"/>
      <c r="G89" s="50">
        <f>SUM(G75:G88)</f>
        <v>0</v>
      </c>
      <c r="H89" s="1"/>
      <c r="I89" s="5">
        <f>SUM(I75:I88)</f>
        <v>0</v>
      </c>
      <c r="J89" s="48" t="str">
        <f>IFERROR(I89/G89,"-")</f>
        <v>-</v>
      </c>
      <c r="K89" s="5">
        <f>SUM(K75:K88)</f>
        <v>0</v>
      </c>
      <c r="L89" s="5">
        <f t="shared" ref="L89:O89" si="30">SUM(L75:L88)</f>
        <v>0</v>
      </c>
      <c r="M89" s="5">
        <f t="shared" si="30"/>
        <v>0</v>
      </c>
      <c r="N89" s="5">
        <f t="shared" si="30"/>
        <v>0</v>
      </c>
      <c r="O89" s="5">
        <f t="shared" si="30"/>
        <v>0</v>
      </c>
      <c r="P89" s="42">
        <f>+SUMPRODUCT(G75:G88,P75:P88)</f>
        <v>0</v>
      </c>
      <c r="Q89" s="9">
        <f>SUM(Q75:Q88)</f>
        <v>0</v>
      </c>
      <c r="R89" s="9">
        <f t="shared" ref="R89:S89" si="31">SUM(R75:R88)</f>
        <v>0</v>
      </c>
      <c r="S89" s="10">
        <f t="shared" si="31"/>
        <v>0</v>
      </c>
      <c r="T89" s="67"/>
      <c r="U89" s="67"/>
      <c r="V89" s="67"/>
      <c r="W89" s="67"/>
      <c r="X89" s="67"/>
      <c r="Y89" s="67"/>
      <c r="Z89" s="67"/>
      <c r="AA89" s="67"/>
      <c r="AB89" s="99"/>
    </row>
    <row r="90" spans="1:29" ht="18" hidden="1" outlineLevel="1" x14ac:dyDescent="0.35">
      <c r="A90" s="99"/>
      <c r="B90" s="12"/>
      <c r="C90" s="67"/>
      <c r="D90" s="25" t="s">
        <v>150</v>
      </c>
      <c r="E90" s="1"/>
      <c r="F90" s="1"/>
      <c r="G90" s="1"/>
      <c r="H90" s="1"/>
      <c r="I90" s="1"/>
      <c r="J90" s="1"/>
      <c r="K90" s="51" t="str">
        <f>IFERROR(K89/$O89,"-")</f>
        <v>-</v>
      </c>
      <c r="L90" s="51" t="str">
        <f>IFERROR(L89/$O89,"-")</f>
        <v>-</v>
      </c>
      <c r="M90" s="51" t="str">
        <f>IFERROR(M89/$O89,"-")</f>
        <v>-</v>
      </c>
      <c r="N90" s="51" t="str">
        <f>IFERROR(N89/$O89,"-")</f>
        <v>-</v>
      </c>
      <c r="O90" s="51" t="str">
        <f>IFERROR(O89/$O89,"-")</f>
        <v>-</v>
      </c>
      <c r="P90" s="43"/>
      <c r="Q90" s="2"/>
      <c r="R90" s="2"/>
      <c r="S90" s="44"/>
      <c r="T90" s="67"/>
      <c r="U90" s="67"/>
      <c r="V90" s="67"/>
      <c r="W90" s="67"/>
      <c r="X90" s="67"/>
      <c r="Y90" s="67"/>
      <c r="Z90" s="67"/>
      <c r="AA90" s="67"/>
      <c r="AB90" s="99"/>
    </row>
    <row r="91" spans="1:29" ht="18" hidden="1" outlineLevel="1" x14ac:dyDescent="0.35">
      <c r="A91" s="99"/>
      <c r="B91" s="12"/>
      <c r="C91" s="67"/>
      <c r="D91" s="67"/>
      <c r="E91" s="67"/>
      <c r="F91" s="67"/>
      <c r="G91" s="67"/>
      <c r="H91" s="67"/>
      <c r="I91" s="67"/>
      <c r="J91" s="67"/>
      <c r="K91" s="67"/>
      <c r="L91" s="67"/>
      <c r="M91" s="67"/>
      <c r="N91" s="67"/>
      <c r="O91" s="67"/>
      <c r="P91" s="67"/>
      <c r="Q91" s="67"/>
      <c r="R91" s="67"/>
      <c r="S91" s="67"/>
      <c r="T91" s="67"/>
      <c r="U91" s="67"/>
      <c r="V91" s="67"/>
      <c r="W91" s="67"/>
      <c r="X91" s="67"/>
      <c r="Y91" s="67"/>
      <c r="Z91" s="67"/>
      <c r="AA91" s="67"/>
      <c r="AB91" s="99"/>
    </row>
    <row r="92" spans="1:29" ht="18" collapsed="1" x14ac:dyDescent="0.35">
      <c r="A92" s="99"/>
      <c r="B92" s="12"/>
      <c r="C92" s="62" t="s">
        <v>167</v>
      </c>
      <c r="D92" s="12"/>
      <c r="E92" s="12"/>
      <c r="F92" s="12"/>
      <c r="G92" s="12"/>
      <c r="H92" s="12"/>
      <c r="I92" s="12"/>
      <c r="J92" s="12"/>
      <c r="K92" s="12"/>
      <c r="L92" s="12"/>
      <c r="M92" s="12"/>
      <c r="N92" s="12"/>
      <c r="O92" s="12"/>
      <c r="P92" s="12"/>
      <c r="Q92" s="12"/>
      <c r="R92" s="12"/>
      <c r="S92" s="12"/>
      <c r="T92" s="12"/>
      <c r="U92" s="12"/>
      <c r="V92" s="12"/>
      <c r="W92" s="12"/>
      <c r="X92" s="12"/>
      <c r="Y92" s="12"/>
      <c r="Z92" s="12"/>
      <c r="AA92" s="12"/>
      <c r="AB92" s="99"/>
    </row>
    <row r="93" spans="1:29" ht="9.6" hidden="1" customHeight="1" outlineLevel="1" x14ac:dyDescent="0.35">
      <c r="A93" s="99"/>
      <c r="B93" s="12"/>
      <c r="C93" s="67"/>
      <c r="D93" s="67"/>
      <c r="E93" s="67"/>
      <c r="F93" s="67"/>
      <c r="G93" s="67"/>
      <c r="H93" s="67"/>
      <c r="I93" s="67"/>
      <c r="J93" s="67"/>
      <c r="K93" s="67"/>
      <c r="L93" s="67"/>
      <c r="M93" s="67"/>
      <c r="N93" s="67"/>
      <c r="O93" s="67"/>
      <c r="P93" s="67"/>
      <c r="Q93" s="67"/>
      <c r="R93" s="67"/>
      <c r="S93" s="67"/>
      <c r="T93" s="67"/>
      <c r="U93" s="67"/>
      <c r="V93" s="67"/>
      <c r="W93" s="67"/>
      <c r="X93" s="67"/>
      <c r="Y93" s="67"/>
      <c r="Z93" s="67"/>
      <c r="AA93" s="67"/>
      <c r="AB93" s="99"/>
    </row>
    <row r="94" spans="1:29" ht="18" hidden="1" outlineLevel="1" x14ac:dyDescent="0.35">
      <c r="A94" s="99"/>
      <c r="B94" s="12"/>
      <c r="C94" s="67"/>
      <c r="D94" s="163" t="s">
        <v>98</v>
      </c>
      <c r="E94" s="164"/>
      <c r="F94" s="164"/>
      <c r="G94" s="164"/>
      <c r="H94" s="67"/>
      <c r="I94" s="161" t="s">
        <v>97</v>
      </c>
      <c r="J94" s="162"/>
      <c r="K94" s="162"/>
      <c r="L94" s="67"/>
      <c r="M94" s="67"/>
      <c r="N94" s="67"/>
      <c r="O94" s="67"/>
      <c r="P94" s="67"/>
      <c r="Q94" s="149" t="s">
        <v>152</v>
      </c>
      <c r="R94" s="150"/>
      <c r="S94" s="150"/>
      <c r="T94" s="150"/>
      <c r="U94" s="67"/>
      <c r="V94" s="149" t="s">
        <v>153</v>
      </c>
      <c r="W94" s="150"/>
      <c r="X94" s="150"/>
      <c r="Y94" s="67"/>
      <c r="Z94" s="67"/>
      <c r="AA94" s="67"/>
      <c r="AB94" s="99"/>
      <c r="AC94" s="67">
        <v>12</v>
      </c>
    </row>
    <row r="95" spans="1:29" ht="18" hidden="1" outlineLevel="1" x14ac:dyDescent="0.35">
      <c r="A95" s="99"/>
      <c r="B95" s="12"/>
      <c r="C95" s="67"/>
      <c r="D95" s="1" t="s">
        <v>154</v>
      </c>
      <c r="E95" s="200" t="s">
        <v>155</v>
      </c>
      <c r="F95" s="167" t="s">
        <v>156</v>
      </c>
      <c r="G95" s="165"/>
      <c r="H95" s="67"/>
      <c r="I95" s="152">
        <v>1</v>
      </c>
      <c r="J95" s="421" t="s">
        <v>101</v>
      </c>
      <c r="K95" s="422"/>
      <c r="L95" s="67"/>
      <c r="M95" s="67"/>
      <c r="N95" s="67"/>
      <c r="O95" s="67"/>
      <c r="P95" s="67"/>
      <c r="Q95" s="419" t="s">
        <v>106</v>
      </c>
      <c r="R95" s="419"/>
      <c r="S95" s="298" t="str">
        <f>IFERROR(S117/Q117,"-")</f>
        <v>-</v>
      </c>
      <c r="T95" s="299" t="s">
        <v>107</v>
      </c>
      <c r="U95" s="67"/>
      <c r="V95" s="8" t="s">
        <v>108</v>
      </c>
      <c r="W95" s="300">
        <f>IF(E95="No n'hi ha",0,VLOOKUP(E95,llistes!$L$5:$Q$11,5,0))</f>
        <v>0</v>
      </c>
      <c r="X95" s="301" t="s">
        <v>109</v>
      </c>
      <c r="Y95" s="67"/>
      <c r="Z95" s="67"/>
      <c r="AA95" s="67"/>
      <c r="AB95" s="99"/>
    </row>
    <row r="96" spans="1:29" ht="18" hidden="1" outlineLevel="1" x14ac:dyDescent="0.35">
      <c r="A96" s="99"/>
      <c r="B96" s="12"/>
      <c r="C96" s="67"/>
      <c r="D96" s="1" t="s">
        <v>157</v>
      </c>
      <c r="E96" s="201" t="s">
        <v>145</v>
      </c>
      <c r="F96" s="199" t="s">
        <v>158</v>
      </c>
      <c r="G96" s="166"/>
      <c r="H96" s="67"/>
      <c r="I96" s="154">
        <v>2</v>
      </c>
      <c r="J96" s="421" t="s">
        <v>101</v>
      </c>
      <c r="K96" s="422"/>
      <c r="L96" s="67"/>
      <c r="M96" s="67"/>
      <c r="N96" s="67"/>
      <c r="O96" s="67"/>
      <c r="P96" s="67"/>
      <c r="Q96" s="415" t="s">
        <v>111</v>
      </c>
      <c r="R96" s="415"/>
      <c r="S96" s="47">
        <f>IFERROR(S117/P117,0)</f>
        <v>0</v>
      </c>
      <c r="T96" t="s">
        <v>112</v>
      </c>
      <c r="U96" s="67"/>
      <c r="V96" s="1" t="s">
        <v>113</v>
      </c>
      <c r="W96" s="5">
        <f>+W95*Q117</f>
        <v>0</v>
      </c>
      <c r="X96" s="268" t="s">
        <v>114</v>
      </c>
      <c r="Y96" s="67"/>
      <c r="Z96" s="67"/>
      <c r="AA96" s="67"/>
      <c r="AB96" s="99"/>
    </row>
    <row r="97" spans="1:28" ht="18" hidden="1" outlineLevel="1" x14ac:dyDescent="0.35">
      <c r="A97" s="99"/>
      <c r="B97" s="12"/>
      <c r="C97" s="67"/>
      <c r="D97" s="1" t="s">
        <v>159</v>
      </c>
      <c r="E97" s="168">
        <f>IF(E95="No n'hi ha",0,VLOOKUP(E96,_xlfn.IFS(E95="Gas Natural",llistes!$F$4:$H$4,E95="Gasoil C",llistes!$F$7:$H$8,E95="GLP",llistes!$F$11:$H$15,E95="Biomassa",llistes!$F$18:$H$24,E95="No n'hi ha",llistes!$F$26:$H$26),2,0))</f>
        <v>0</v>
      </c>
      <c r="F97" s="67"/>
      <c r="G97" s="67"/>
      <c r="H97" s="67"/>
      <c r="I97" s="154">
        <v>3</v>
      </c>
      <c r="J97" s="421" t="s">
        <v>101</v>
      </c>
      <c r="K97" s="422"/>
      <c r="L97" s="67"/>
      <c r="M97" s="67"/>
      <c r="N97" s="67"/>
      <c r="O97" s="67"/>
      <c r="P97" s="67"/>
      <c r="Q97" s="419" t="s">
        <v>116</v>
      </c>
      <c r="R97" s="419"/>
      <c r="S97" s="302" t="str" cm="1">
        <f t="array" aca="1" ref="S97" ca="1">IFERROR(Q117/INDIRECT("'Introducció dades Grals'!G"&amp;AC94),"-")</f>
        <v>-</v>
      </c>
      <c r="T97" s="303" t="s">
        <v>117</v>
      </c>
      <c r="U97" s="67"/>
      <c r="V97" s="1" t="s">
        <v>118</v>
      </c>
      <c r="W97" s="7" t="str" cm="1">
        <f t="array" aca="1" ref="W97" ca="1">IFERROR(W96/INDIRECT("'Introducció dades Grals'!G"&amp;AC94),"-")</f>
        <v>-</v>
      </c>
      <c r="X97" s="268" t="s">
        <v>119</v>
      </c>
      <c r="Y97" s="67"/>
      <c r="Z97" s="67"/>
      <c r="AA97" s="67"/>
      <c r="AB97" s="99"/>
    </row>
    <row r="98" spans="1:28" ht="18" hidden="1" outlineLevel="1" x14ac:dyDescent="0.35">
      <c r="A98" s="99"/>
      <c r="B98" s="12"/>
      <c r="C98" s="67"/>
      <c r="D98" s="67"/>
      <c r="E98" s="67"/>
      <c r="F98" s="67"/>
      <c r="G98" s="67"/>
      <c r="H98" s="67"/>
      <c r="I98" s="152">
        <v>4</v>
      </c>
      <c r="J98" s="416" t="s">
        <v>101</v>
      </c>
      <c r="K98" s="417"/>
      <c r="L98" s="67"/>
      <c r="M98" s="67"/>
      <c r="N98" s="67"/>
      <c r="O98" s="67"/>
      <c r="P98" s="67"/>
      <c r="Q98" s="415" t="s">
        <v>121</v>
      </c>
      <c r="R98" s="415"/>
      <c r="S98" s="47" t="str" cm="1">
        <f t="array" aca="1" ref="S98" ca="1">IFERROR(Q117/INDIRECT("'Introducció dades Grals'!I"&amp;AC94),"-")</f>
        <v>-</v>
      </c>
      <c r="T98" s="11" t="s">
        <v>122</v>
      </c>
      <c r="U98" s="67"/>
      <c r="V98" s="67"/>
      <c r="W98" s="67"/>
      <c r="X98" s="67"/>
      <c r="Y98" s="67"/>
      <c r="Z98" s="67"/>
      <c r="AA98" s="67"/>
      <c r="AB98" s="99"/>
    </row>
    <row r="99" spans="1:28" ht="18" hidden="1" outlineLevel="1" x14ac:dyDescent="0.35">
      <c r="A99" s="99"/>
      <c r="B99" s="12"/>
      <c r="C99" s="67"/>
      <c r="D99" s="67"/>
      <c r="E99" s="67"/>
      <c r="F99" s="67"/>
      <c r="G99" s="67"/>
      <c r="H99" s="67"/>
      <c r="I99" s="67"/>
      <c r="J99" s="67"/>
      <c r="K99" s="67"/>
      <c r="L99" s="67"/>
      <c r="M99" s="67"/>
      <c r="N99" s="67"/>
      <c r="O99" s="67"/>
      <c r="P99" s="67"/>
      <c r="Q99" s="67"/>
      <c r="R99" s="67"/>
      <c r="S99" s="67"/>
      <c r="T99" s="67"/>
      <c r="U99" s="67"/>
      <c r="V99" s="67"/>
      <c r="W99" s="67"/>
      <c r="X99" s="67"/>
      <c r="Y99" s="67"/>
      <c r="Z99" s="67"/>
      <c r="AA99" s="67"/>
      <c r="AB99" s="99"/>
    </row>
    <row r="100" spans="1:28" ht="18" hidden="1" outlineLevel="1" x14ac:dyDescent="0.35">
      <c r="A100" s="99"/>
      <c r="B100" s="12"/>
      <c r="C100" s="67"/>
      <c r="D100" s="147" t="s">
        <v>126</v>
      </c>
      <c r="E100" s="148"/>
      <c r="F100" s="148"/>
      <c r="G100" s="148"/>
      <c r="H100" s="148"/>
      <c r="I100" s="148"/>
      <c r="J100" s="148"/>
      <c r="K100" s="148"/>
      <c r="L100" s="148"/>
      <c r="M100" s="148"/>
      <c r="N100" s="148"/>
      <c r="O100" s="148"/>
      <c r="P100" s="423" t="s">
        <v>166</v>
      </c>
      <c r="Q100" s="423"/>
      <c r="R100" s="423"/>
      <c r="S100" s="423"/>
      <c r="T100" s="67"/>
      <c r="U100" s="67"/>
      <c r="V100" s="67"/>
      <c r="W100" s="67"/>
      <c r="X100" s="67"/>
      <c r="Y100" s="67"/>
      <c r="Z100" s="67"/>
      <c r="AA100" s="67"/>
      <c r="AB100" s="99"/>
    </row>
    <row r="101" spans="1:28" s="159" customFormat="1" ht="28.8" hidden="1" outlineLevel="1" x14ac:dyDescent="0.35">
      <c r="A101" s="99"/>
      <c r="B101" s="12"/>
      <c r="C101" s="67"/>
      <c r="D101" s="188" t="s">
        <v>128</v>
      </c>
      <c r="E101" s="188" t="s">
        <v>129</v>
      </c>
      <c r="F101" s="188" t="s">
        <v>130</v>
      </c>
      <c r="G101" s="188" t="s">
        <v>131</v>
      </c>
      <c r="H101" s="188" t="s">
        <v>160</v>
      </c>
      <c r="I101" s="188" t="s">
        <v>161</v>
      </c>
      <c r="J101" s="188"/>
      <c r="K101" s="188" t="s">
        <v>106</v>
      </c>
      <c r="L101" s="188" t="s">
        <v>162</v>
      </c>
      <c r="M101" s="188" t="s">
        <v>137</v>
      </c>
      <c r="N101" s="188" t="s">
        <v>138</v>
      </c>
      <c r="O101" s="188" t="s">
        <v>139</v>
      </c>
      <c r="P101" s="193" t="s">
        <v>163</v>
      </c>
      <c r="Q101" s="193" t="s">
        <v>141</v>
      </c>
      <c r="R101" s="193" t="s">
        <v>142</v>
      </c>
      <c r="S101" s="193" t="s">
        <v>143</v>
      </c>
      <c r="U101" s="159" t="e" vm="1">
        <v>#VALUE!</v>
      </c>
      <c r="V101" s="426" t="s">
        <v>144</v>
      </c>
      <c r="W101" s="426"/>
      <c r="X101" s="426"/>
      <c r="Y101" s="426"/>
      <c r="Z101" s="426"/>
      <c r="AB101" s="99"/>
    </row>
    <row r="102" spans="1:28" s="160" customFormat="1" ht="27" hidden="1" customHeight="1" outlineLevel="1" x14ac:dyDescent="0.35">
      <c r="A102" s="99"/>
      <c r="B102" s="12"/>
      <c r="C102" s="67"/>
      <c r="D102" s="194"/>
      <c r="E102" s="195"/>
      <c r="F102" s="195"/>
      <c r="G102" s="194"/>
      <c r="H102" s="188" t="str">
        <f>+E96</f>
        <v>kWh</v>
      </c>
      <c r="I102" s="196" t="s">
        <v>145</v>
      </c>
      <c r="J102" s="196" t="s">
        <v>146</v>
      </c>
      <c r="K102" s="196" t="s">
        <v>147</v>
      </c>
      <c r="L102" s="196" t="s">
        <v>147</v>
      </c>
      <c r="M102" s="196" t="s">
        <v>147</v>
      </c>
      <c r="N102" s="196" t="s">
        <v>147</v>
      </c>
      <c r="O102" s="196" t="s">
        <v>147</v>
      </c>
      <c r="P102" s="197" t="s">
        <v>148</v>
      </c>
      <c r="Q102" s="198" t="s">
        <v>145</v>
      </c>
      <c r="R102" s="198" t="s">
        <v>147</v>
      </c>
      <c r="S102" s="198" t="s">
        <v>147</v>
      </c>
      <c r="U102" s="67"/>
      <c r="V102" s="67"/>
      <c r="W102" s="67"/>
      <c r="X102" s="67"/>
      <c r="Y102" s="67"/>
      <c r="Z102" s="67"/>
      <c r="AB102" s="99"/>
    </row>
    <row r="103" spans="1:28" ht="18" hidden="1" outlineLevel="1" x14ac:dyDescent="0.35">
      <c r="A103" s="99"/>
      <c r="B103" s="12"/>
      <c r="C103" s="67"/>
      <c r="D103" s="2">
        <v>0</v>
      </c>
      <c r="E103" s="145"/>
      <c r="F103" s="145">
        <f>+E103</f>
        <v>0</v>
      </c>
      <c r="G103" s="49">
        <f>IF(F103-E103=0,0,F103-E103+1)</f>
        <v>0</v>
      </c>
      <c r="H103" s="155"/>
      <c r="I103" s="4">
        <f>+H103*$E$97</f>
        <v>0</v>
      </c>
      <c r="J103" s="48" t="str">
        <f>IFERROR(I103/G103,"-")</f>
        <v>-</v>
      </c>
      <c r="K103" s="157"/>
      <c r="L103" s="157"/>
      <c r="M103" s="157"/>
      <c r="N103" s="157"/>
      <c r="O103" s="6">
        <f t="shared" ref="O103:O116" si="32">+SUM(K103:N103)</f>
        <v>0</v>
      </c>
      <c r="P103" s="38">
        <f>IFERROR((_xlfn.DAYS(F103,"1/1/"&amp;YEAR(F103))+1)/G103,0)</f>
        <v>0</v>
      </c>
      <c r="Q103" s="4">
        <f t="shared" ref="Q103:Q116" si="33">+I103*P103</f>
        <v>0</v>
      </c>
      <c r="R103" s="4">
        <f t="shared" ref="R103:R116" si="34">+K103*P103</f>
        <v>0</v>
      </c>
      <c r="S103" s="39">
        <f t="shared" ref="S103:S116" si="35">+O103*P103</f>
        <v>0</v>
      </c>
      <c r="T103" s="160"/>
      <c r="U103" s="67"/>
      <c r="V103" s="67"/>
      <c r="W103" s="67"/>
      <c r="X103" s="67"/>
      <c r="Y103" s="67"/>
      <c r="Z103" s="67"/>
      <c r="AA103" s="67"/>
      <c r="AB103" s="99"/>
    </row>
    <row r="104" spans="1:28" ht="18" hidden="1" outlineLevel="1" x14ac:dyDescent="0.35">
      <c r="A104" s="99"/>
      <c r="B104" s="12"/>
      <c r="C104" s="67"/>
      <c r="D104" s="2">
        <v>1</v>
      </c>
      <c r="E104" s="3">
        <f>+F103+1</f>
        <v>1</v>
      </c>
      <c r="F104" s="145"/>
      <c r="G104" s="49">
        <f t="shared" ref="G104:G116" si="36">IF(F104-E104=0,0,F104-E104+1)</f>
        <v>0</v>
      </c>
      <c r="H104" s="155"/>
      <c r="I104" s="4">
        <f t="shared" ref="I104:I116" si="37">+H104*$E$97</f>
        <v>0</v>
      </c>
      <c r="J104" s="48" t="str">
        <f t="shared" ref="J104:J116" si="38">IFERROR(I104/G104,"-")</f>
        <v>-</v>
      </c>
      <c r="K104" s="157"/>
      <c r="L104" s="157"/>
      <c r="M104" s="157"/>
      <c r="N104" s="157"/>
      <c r="O104" s="6">
        <f t="shared" si="32"/>
        <v>0</v>
      </c>
      <c r="P104" s="38">
        <v>1</v>
      </c>
      <c r="Q104" s="4">
        <f t="shared" si="33"/>
        <v>0</v>
      </c>
      <c r="R104" s="4">
        <f t="shared" si="34"/>
        <v>0</v>
      </c>
      <c r="S104" s="39">
        <f t="shared" si="35"/>
        <v>0</v>
      </c>
      <c r="T104" s="160"/>
      <c r="U104" s="67"/>
      <c r="V104" s="67"/>
      <c r="W104" s="67"/>
      <c r="X104" s="67"/>
      <c r="Y104" s="67"/>
      <c r="Z104" s="67"/>
      <c r="AA104" s="67"/>
      <c r="AB104" s="99"/>
    </row>
    <row r="105" spans="1:28" ht="18" hidden="1" outlineLevel="1" x14ac:dyDescent="0.35">
      <c r="A105" s="99"/>
      <c r="B105" s="12"/>
      <c r="C105" s="67"/>
      <c r="D105" s="2">
        <v>2</v>
      </c>
      <c r="E105" s="3">
        <f t="shared" ref="E105:E116" si="39">+F104+1</f>
        <v>1</v>
      </c>
      <c r="F105" s="146"/>
      <c r="G105" s="49">
        <f t="shared" si="36"/>
        <v>0</v>
      </c>
      <c r="H105" s="156"/>
      <c r="I105" s="4">
        <f t="shared" si="37"/>
        <v>0</v>
      </c>
      <c r="J105" s="48" t="str">
        <f t="shared" si="38"/>
        <v>-</v>
      </c>
      <c r="K105" s="157"/>
      <c r="L105" s="158"/>
      <c r="M105" s="158"/>
      <c r="N105" s="158"/>
      <c r="O105" s="6">
        <f t="shared" si="32"/>
        <v>0</v>
      </c>
      <c r="P105" s="40">
        <v>1</v>
      </c>
      <c r="Q105" s="4">
        <f t="shared" si="33"/>
        <v>0</v>
      </c>
      <c r="R105" s="4">
        <f t="shared" si="34"/>
        <v>0</v>
      </c>
      <c r="S105" s="41">
        <f t="shared" si="35"/>
        <v>0</v>
      </c>
      <c r="T105" s="160"/>
      <c r="U105" s="67"/>
      <c r="V105" s="67"/>
      <c r="W105" s="67"/>
      <c r="X105" s="67"/>
      <c r="Y105" s="67"/>
      <c r="Z105" s="67"/>
      <c r="AA105" s="67"/>
      <c r="AB105" s="99"/>
    </row>
    <row r="106" spans="1:28" ht="18" hidden="1" outlineLevel="1" x14ac:dyDescent="0.35">
      <c r="A106" s="99"/>
      <c r="B106" s="12"/>
      <c r="C106" s="67"/>
      <c r="D106" s="2">
        <v>3</v>
      </c>
      <c r="E106" s="3">
        <f t="shared" si="39"/>
        <v>1</v>
      </c>
      <c r="F106" s="146"/>
      <c r="G106" s="49">
        <f t="shared" si="36"/>
        <v>0</v>
      </c>
      <c r="H106" s="156"/>
      <c r="I106" s="4">
        <f t="shared" si="37"/>
        <v>0</v>
      </c>
      <c r="J106" s="48" t="str">
        <f t="shared" si="38"/>
        <v>-</v>
      </c>
      <c r="K106" s="157"/>
      <c r="L106" s="158"/>
      <c r="M106" s="158"/>
      <c r="N106" s="158"/>
      <c r="O106" s="6">
        <f t="shared" si="32"/>
        <v>0</v>
      </c>
      <c r="P106" s="40">
        <v>1</v>
      </c>
      <c r="Q106" s="4">
        <f t="shared" si="33"/>
        <v>0</v>
      </c>
      <c r="R106" s="4">
        <f t="shared" si="34"/>
        <v>0</v>
      </c>
      <c r="S106" s="41">
        <f t="shared" si="35"/>
        <v>0</v>
      </c>
      <c r="T106" s="67"/>
      <c r="U106" s="67"/>
      <c r="V106" s="67"/>
      <c r="W106" s="67"/>
      <c r="X106" s="67"/>
      <c r="Y106" s="67"/>
      <c r="Z106" s="67"/>
      <c r="AA106" s="67"/>
      <c r="AB106" s="99"/>
    </row>
    <row r="107" spans="1:28" ht="18" hidden="1" outlineLevel="1" x14ac:dyDescent="0.35">
      <c r="A107" s="99"/>
      <c r="B107" s="12"/>
      <c r="C107" s="67"/>
      <c r="D107" s="2">
        <v>4</v>
      </c>
      <c r="E107" s="3">
        <f t="shared" si="39"/>
        <v>1</v>
      </c>
      <c r="F107" s="146"/>
      <c r="G107" s="49">
        <f t="shared" si="36"/>
        <v>0</v>
      </c>
      <c r="H107" s="156"/>
      <c r="I107" s="4">
        <f t="shared" si="37"/>
        <v>0</v>
      </c>
      <c r="J107" s="48" t="str">
        <f t="shared" si="38"/>
        <v>-</v>
      </c>
      <c r="K107" s="157"/>
      <c r="L107" s="158"/>
      <c r="M107" s="158"/>
      <c r="N107" s="158"/>
      <c r="O107" s="6">
        <f t="shared" si="32"/>
        <v>0</v>
      </c>
      <c r="P107" s="40">
        <v>1</v>
      </c>
      <c r="Q107" s="4">
        <f t="shared" si="33"/>
        <v>0</v>
      </c>
      <c r="R107" s="4">
        <f t="shared" si="34"/>
        <v>0</v>
      </c>
      <c r="S107" s="41">
        <f t="shared" si="35"/>
        <v>0</v>
      </c>
      <c r="T107" s="67"/>
      <c r="U107" s="67"/>
      <c r="V107" s="67"/>
      <c r="W107" s="67"/>
      <c r="X107" s="67"/>
      <c r="Y107" s="67"/>
      <c r="Z107" s="67"/>
      <c r="AA107" s="67"/>
      <c r="AB107" s="99"/>
    </row>
    <row r="108" spans="1:28" ht="18" hidden="1" outlineLevel="1" x14ac:dyDescent="0.35">
      <c r="A108" s="99"/>
      <c r="B108" s="12"/>
      <c r="C108" s="67"/>
      <c r="D108" s="2">
        <v>5</v>
      </c>
      <c r="E108" s="3">
        <f t="shared" si="39"/>
        <v>1</v>
      </c>
      <c r="F108" s="146"/>
      <c r="G108" s="49">
        <f t="shared" si="36"/>
        <v>0</v>
      </c>
      <c r="H108" s="156"/>
      <c r="I108" s="4">
        <f t="shared" si="37"/>
        <v>0</v>
      </c>
      <c r="J108" s="48" t="str">
        <f t="shared" si="38"/>
        <v>-</v>
      </c>
      <c r="K108" s="157"/>
      <c r="L108" s="158"/>
      <c r="M108" s="158"/>
      <c r="N108" s="158"/>
      <c r="O108" s="6">
        <f t="shared" si="32"/>
        <v>0</v>
      </c>
      <c r="P108" s="40">
        <v>1</v>
      </c>
      <c r="Q108" s="4">
        <f t="shared" si="33"/>
        <v>0</v>
      </c>
      <c r="R108" s="4">
        <f t="shared" si="34"/>
        <v>0</v>
      </c>
      <c r="S108" s="41">
        <f t="shared" si="35"/>
        <v>0</v>
      </c>
      <c r="T108" s="67"/>
      <c r="U108" s="67"/>
      <c r="V108" s="67"/>
      <c r="W108" s="67"/>
      <c r="X108" s="67"/>
      <c r="Y108" s="67"/>
      <c r="Z108" s="67"/>
      <c r="AA108" s="67"/>
      <c r="AB108" s="99"/>
    </row>
    <row r="109" spans="1:28" ht="18" hidden="1" outlineLevel="1" x14ac:dyDescent="0.35">
      <c r="A109" s="99"/>
      <c r="B109" s="12"/>
      <c r="C109" s="67"/>
      <c r="D109" s="2">
        <v>6</v>
      </c>
      <c r="E109" s="3">
        <f t="shared" si="39"/>
        <v>1</v>
      </c>
      <c r="F109" s="146"/>
      <c r="G109" s="49">
        <f t="shared" si="36"/>
        <v>0</v>
      </c>
      <c r="H109" s="156"/>
      <c r="I109" s="4">
        <f t="shared" si="37"/>
        <v>0</v>
      </c>
      <c r="J109" s="48" t="str">
        <f t="shared" si="38"/>
        <v>-</v>
      </c>
      <c r="K109" s="157"/>
      <c r="L109" s="158"/>
      <c r="M109" s="158"/>
      <c r="N109" s="158"/>
      <c r="O109" s="6">
        <f t="shared" si="32"/>
        <v>0</v>
      </c>
      <c r="P109" s="40">
        <v>1</v>
      </c>
      <c r="Q109" s="4">
        <f t="shared" si="33"/>
        <v>0</v>
      </c>
      <c r="R109" s="4">
        <f t="shared" si="34"/>
        <v>0</v>
      </c>
      <c r="S109" s="41">
        <f t="shared" si="35"/>
        <v>0</v>
      </c>
      <c r="T109" s="67"/>
      <c r="U109" s="67"/>
      <c r="V109" s="67"/>
      <c r="W109" s="67"/>
      <c r="X109" s="67"/>
      <c r="Y109" s="67"/>
      <c r="Z109" s="67"/>
      <c r="AA109" s="67"/>
      <c r="AB109" s="99"/>
    </row>
    <row r="110" spans="1:28" ht="18" hidden="1" outlineLevel="1" x14ac:dyDescent="0.35">
      <c r="A110" s="99"/>
      <c r="B110" s="12"/>
      <c r="C110" s="67"/>
      <c r="D110" s="2">
        <v>7</v>
      </c>
      <c r="E110" s="3">
        <f t="shared" si="39"/>
        <v>1</v>
      </c>
      <c r="F110" s="146"/>
      <c r="G110" s="49">
        <f t="shared" si="36"/>
        <v>0</v>
      </c>
      <c r="H110" s="156"/>
      <c r="I110" s="4">
        <f t="shared" si="37"/>
        <v>0</v>
      </c>
      <c r="J110" s="48" t="str">
        <f t="shared" si="38"/>
        <v>-</v>
      </c>
      <c r="K110" s="157"/>
      <c r="L110" s="158"/>
      <c r="M110" s="158"/>
      <c r="N110" s="158"/>
      <c r="O110" s="6">
        <f t="shared" si="32"/>
        <v>0</v>
      </c>
      <c r="P110" s="40">
        <v>1</v>
      </c>
      <c r="Q110" s="4">
        <f t="shared" si="33"/>
        <v>0</v>
      </c>
      <c r="R110" s="4">
        <f t="shared" si="34"/>
        <v>0</v>
      </c>
      <c r="S110" s="41">
        <f t="shared" si="35"/>
        <v>0</v>
      </c>
      <c r="T110" s="67"/>
      <c r="U110" s="67"/>
      <c r="V110" s="67"/>
      <c r="W110" s="67"/>
      <c r="X110" s="67"/>
      <c r="Y110" s="67"/>
      <c r="Z110" s="67"/>
      <c r="AA110" s="67"/>
      <c r="AB110" s="99"/>
    </row>
    <row r="111" spans="1:28" ht="18" hidden="1" outlineLevel="1" x14ac:dyDescent="0.35">
      <c r="A111" s="99"/>
      <c r="B111" s="12"/>
      <c r="C111" s="67"/>
      <c r="D111" s="2">
        <v>8</v>
      </c>
      <c r="E111" s="3">
        <f t="shared" si="39"/>
        <v>1</v>
      </c>
      <c r="F111" s="146"/>
      <c r="G111" s="49">
        <f t="shared" si="36"/>
        <v>0</v>
      </c>
      <c r="H111" s="156"/>
      <c r="I111" s="4">
        <f t="shared" si="37"/>
        <v>0</v>
      </c>
      <c r="J111" s="48" t="str">
        <f t="shared" si="38"/>
        <v>-</v>
      </c>
      <c r="K111" s="157"/>
      <c r="L111" s="158"/>
      <c r="M111" s="158"/>
      <c r="N111" s="158"/>
      <c r="O111" s="6">
        <f t="shared" si="32"/>
        <v>0</v>
      </c>
      <c r="P111" s="40">
        <v>1</v>
      </c>
      <c r="Q111" s="4">
        <f t="shared" si="33"/>
        <v>0</v>
      </c>
      <c r="R111" s="4">
        <f t="shared" si="34"/>
        <v>0</v>
      </c>
      <c r="S111" s="41">
        <f t="shared" si="35"/>
        <v>0</v>
      </c>
      <c r="T111" s="67"/>
      <c r="U111" s="67"/>
      <c r="V111" s="67"/>
      <c r="W111" s="67"/>
      <c r="X111" s="67"/>
      <c r="Y111" s="67"/>
      <c r="Z111" s="67"/>
      <c r="AA111" s="67"/>
      <c r="AB111" s="99"/>
    </row>
    <row r="112" spans="1:28" ht="18" hidden="1" outlineLevel="1" x14ac:dyDescent="0.35">
      <c r="A112" s="99"/>
      <c r="B112" s="12"/>
      <c r="C112" s="67"/>
      <c r="D112" s="2">
        <v>9</v>
      </c>
      <c r="E112" s="3">
        <f t="shared" si="39"/>
        <v>1</v>
      </c>
      <c r="F112" s="146"/>
      <c r="G112" s="49">
        <f t="shared" si="36"/>
        <v>0</v>
      </c>
      <c r="H112" s="156"/>
      <c r="I112" s="4">
        <f t="shared" si="37"/>
        <v>0</v>
      </c>
      <c r="J112" s="48" t="str">
        <f t="shared" si="38"/>
        <v>-</v>
      </c>
      <c r="K112" s="157"/>
      <c r="L112" s="158"/>
      <c r="M112" s="158"/>
      <c r="N112" s="158"/>
      <c r="O112" s="6">
        <f t="shared" si="32"/>
        <v>0</v>
      </c>
      <c r="P112" s="40">
        <v>1</v>
      </c>
      <c r="Q112" s="4">
        <f t="shared" si="33"/>
        <v>0</v>
      </c>
      <c r="R112" s="4">
        <f t="shared" si="34"/>
        <v>0</v>
      </c>
      <c r="S112" s="41">
        <f t="shared" si="35"/>
        <v>0</v>
      </c>
      <c r="T112" s="67"/>
      <c r="U112" s="67"/>
      <c r="V112" s="67"/>
      <c r="W112" s="67"/>
      <c r="X112" s="67"/>
      <c r="Y112" s="67"/>
      <c r="Z112" s="67"/>
      <c r="AA112" s="67"/>
      <c r="AB112" s="99"/>
    </row>
    <row r="113" spans="1:29" ht="18" hidden="1" outlineLevel="1" x14ac:dyDescent="0.35">
      <c r="A113" s="99"/>
      <c r="B113" s="12"/>
      <c r="C113" s="67"/>
      <c r="D113" s="2">
        <v>10</v>
      </c>
      <c r="E113" s="3">
        <f t="shared" si="39"/>
        <v>1</v>
      </c>
      <c r="F113" s="146"/>
      <c r="G113" s="49">
        <f t="shared" si="36"/>
        <v>0</v>
      </c>
      <c r="H113" s="156"/>
      <c r="I113" s="4">
        <f t="shared" si="37"/>
        <v>0</v>
      </c>
      <c r="J113" s="48" t="str">
        <f t="shared" si="38"/>
        <v>-</v>
      </c>
      <c r="K113" s="157"/>
      <c r="L113" s="158"/>
      <c r="M113" s="158"/>
      <c r="N113" s="158"/>
      <c r="O113" s="6">
        <f t="shared" si="32"/>
        <v>0</v>
      </c>
      <c r="P113" s="40">
        <v>1</v>
      </c>
      <c r="Q113" s="4">
        <f t="shared" si="33"/>
        <v>0</v>
      </c>
      <c r="R113" s="4">
        <f t="shared" si="34"/>
        <v>0</v>
      </c>
      <c r="S113" s="41">
        <f t="shared" si="35"/>
        <v>0</v>
      </c>
      <c r="T113" s="67"/>
      <c r="U113" s="67"/>
      <c r="V113" s="67"/>
      <c r="W113" s="67"/>
      <c r="X113" s="67"/>
      <c r="Y113" s="67"/>
      <c r="Z113" s="67"/>
      <c r="AA113" s="67"/>
      <c r="AB113" s="99"/>
    </row>
    <row r="114" spans="1:29" ht="18" hidden="1" outlineLevel="1" x14ac:dyDescent="0.35">
      <c r="A114" s="99"/>
      <c r="B114" s="12"/>
      <c r="C114" s="67"/>
      <c r="D114" s="2">
        <v>11</v>
      </c>
      <c r="E114" s="3">
        <f t="shared" si="39"/>
        <v>1</v>
      </c>
      <c r="F114" s="146"/>
      <c r="G114" s="49">
        <f t="shared" si="36"/>
        <v>0</v>
      </c>
      <c r="H114" s="156"/>
      <c r="I114" s="4">
        <f t="shared" si="37"/>
        <v>0</v>
      </c>
      <c r="J114" s="48" t="str">
        <f t="shared" si="38"/>
        <v>-</v>
      </c>
      <c r="K114" s="157"/>
      <c r="L114" s="158"/>
      <c r="M114" s="158"/>
      <c r="N114" s="158"/>
      <c r="O114" s="6">
        <f t="shared" si="32"/>
        <v>0</v>
      </c>
      <c r="P114" s="40">
        <v>1</v>
      </c>
      <c r="Q114" s="4">
        <f t="shared" si="33"/>
        <v>0</v>
      </c>
      <c r="R114" s="4">
        <f t="shared" si="34"/>
        <v>0</v>
      </c>
      <c r="S114" s="41">
        <f t="shared" si="35"/>
        <v>0</v>
      </c>
      <c r="T114" s="67"/>
      <c r="U114" s="67"/>
      <c r="V114" s="67"/>
      <c r="W114" s="67"/>
      <c r="X114" s="67"/>
      <c r="Y114" s="67"/>
      <c r="Z114" s="67"/>
      <c r="AA114" s="67"/>
      <c r="AB114" s="99"/>
    </row>
    <row r="115" spans="1:29" ht="18" hidden="1" outlineLevel="1" x14ac:dyDescent="0.35">
      <c r="A115" s="99"/>
      <c r="B115" s="12"/>
      <c r="C115" s="67"/>
      <c r="D115" s="2">
        <v>12</v>
      </c>
      <c r="E115" s="3">
        <f t="shared" si="39"/>
        <v>1</v>
      </c>
      <c r="F115" s="146"/>
      <c r="G115" s="49">
        <f t="shared" si="36"/>
        <v>0</v>
      </c>
      <c r="H115" s="156"/>
      <c r="I115" s="4">
        <f t="shared" si="37"/>
        <v>0</v>
      </c>
      <c r="J115" s="48" t="str">
        <f t="shared" si="38"/>
        <v>-</v>
      </c>
      <c r="K115" s="157"/>
      <c r="L115" s="158"/>
      <c r="M115" s="158"/>
      <c r="N115" s="158"/>
      <c r="O115" s="6">
        <f t="shared" si="32"/>
        <v>0</v>
      </c>
      <c r="P115" s="40">
        <v>1</v>
      </c>
      <c r="Q115" s="4">
        <f t="shared" si="33"/>
        <v>0</v>
      </c>
      <c r="R115" s="4">
        <f t="shared" si="34"/>
        <v>0</v>
      </c>
      <c r="S115" s="41">
        <f t="shared" si="35"/>
        <v>0</v>
      </c>
      <c r="T115" s="67"/>
      <c r="U115" s="67"/>
      <c r="V115" s="67"/>
      <c r="W115" s="67"/>
      <c r="X115" s="67"/>
      <c r="Y115" s="67"/>
      <c r="Z115" s="67"/>
      <c r="AA115" s="67"/>
      <c r="AB115" s="99"/>
    </row>
    <row r="116" spans="1:29" ht="18" hidden="1" outlineLevel="1" x14ac:dyDescent="0.35">
      <c r="A116" s="99"/>
      <c r="B116" s="12"/>
      <c r="C116" s="67"/>
      <c r="D116" s="2">
        <v>13</v>
      </c>
      <c r="E116" s="3">
        <f t="shared" si="39"/>
        <v>1</v>
      </c>
      <c r="F116" s="146">
        <f>+E116</f>
        <v>1</v>
      </c>
      <c r="G116" s="49">
        <f t="shared" si="36"/>
        <v>0</v>
      </c>
      <c r="H116" s="156"/>
      <c r="I116" s="4">
        <f t="shared" si="37"/>
        <v>0</v>
      </c>
      <c r="J116" s="48" t="str">
        <f t="shared" si="38"/>
        <v>-</v>
      </c>
      <c r="K116" s="157"/>
      <c r="L116" s="158"/>
      <c r="M116" s="158"/>
      <c r="N116" s="158"/>
      <c r="O116" s="6">
        <f t="shared" si="32"/>
        <v>0</v>
      </c>
      <c r="P116" s="38">
        <f>IFERROR((_xlfn.DAYS("31/12/"&amp;YEAR(E116),E116))/G116,0)</f>
        <v>0</v>
      </c>
      <c r="Q116" s="4">
        <f t="shared" si="33"/>
        <v>0</v>
      </c>
      <c r="R116" s="4">
        <f t="shared" si="34"/>
        <v>0</v>
      </c>
      <c r="S116" s="41">
        <f t="shared" si="35"/>
        <v>0</v>
      </c>
      <c r="T116" s="67"/>
      <c r="U116" s="67"/>
      <c r="V116" s="67"/>
      <c r="W116" s="67"/>
      <c r="X116" s="67"/>
      <c r="Y116" s="67"/>
      <c r="Z116" s="67"/>
      <c r="AA116" s="67"/>
      <c r="AB116" s="99"/>
    </row>
    <row r="117" spans="1:29" ht="18" hidden="1" outlineLevel="1" x14ac:dyDescent="0.35">
      <c r="A117" s="99"/>
      <c r="B117" s="12"/>
      <c r="C117" s="67"/>
      <c r="D117" s="42" t="s">
        <v>164</v>
      </c>
      <c r="E117" s="8"/>
      <c r="F117" s="8"/>
      <c r="G117" s="50">
        <f>SUM(G103:G116)</f>
        <v>0</v>
      </c>
      <c r="H117" s="1"/>
      <c r="I117" s="5">
        <f>SUM(I103:I116)</f>
        <v>0</v>
      </c>
      <c r="J117" s="48" t="str">
        <f>IFERROR(I117/G117,"-")</f>
        <v>-</v>
      </c>
      <c r="K117" s="5">
        <f>SUM(K103:K116)</f>
        <v>0</v>
      </c>
      <c r="L117" s="5">
        <f t="shared" ref="L117:O117" si="40">SUM(L103:L116)</f>
        <v>0</v>
      </c>
      <c r="M117" s="5">
        <f t="shared" si="40"/>
        <v>0</v>
      </c>
      <c r="N117" s="5">
        <f t="shared" si="40"/>
        <v>0</v>
      </c>
      <c r="O117" s="5">
        <f t="shared" si="40"/>
        <v>0</v>
      </c>
      <c r="P117" s="42">
        <f>+SUMPRODUCT(G103:G116,P103:P116)</f>
        <v>0</v>
      </c>
      <c r="Q117" s="9">
        <f>SUM(Q103:Q116)</f>
        <v>0</v>
      </c>
      <c r="R117" s="9">
        <f t="shared" ref="R117:S117" si="41">SUM(R103:R116)</f>
        <v>0</v>
      </c>
      <c r="S117" s="10">
        <f t="shared" si="41"/>
        <v>0</v>
      </c>
      <c r="T117" s="67"/>
      <c r="U117" s="67"/>
      <c r="V117" s="67"/>
      <c r="W117" s="67"/>
      <c r="X117" s="67"/>
      <c r="Y117" s="67"/>
      <c r="Z117" s="67"/>
      <c r="AA117" s="67"/>
      <c r="AB117" s="99"/>
    </row>
    <row r="118" spans="1:29" ht="18" hidden="1" outlineLevel="1" x14ac:dyDescent="0.35">
      <c r="A118" s="99"/>
      <c r="B118" s="12"/>
      <c r="C118" s="67"/>
      <c r="D118" s="25" t="s">
        <v>150</v>
      </c>
      <c r="E118" s="1"/>
      <c r="F118" s="1"/>
      <c r="G118" s="1"/>
      <c r="H118" s="1"/>
      <c r="I118" s="1"/>
      <c r="J118" s="1"/>
      <c r="K118" s="51" t="str">
        <f>IFERROR(K117/$O117,"-")</f>
        <v>-</v>
      </c>
      <c r="L118" s="51" t="str">
        <f>IFERROR(L117/$O117,"-")</f>
        <v>-</v>
      </c>
      <c r="M118" s="51" t="str">
        <f>IFERROR(M117/$O117,"-")</f>
        <v>-</v>
      </c>
      <c r="N118" s="51" t="str">
        <f>IFERROR(N117/$O117,"-")</f>
        <v>-</v>
      </c>
      <c r="O118" s="51" t="str">
        <f>IFERROR(O117/$O117,"-")</f>
        <v>-</v>
      </c>
      <c r="P118" s="43"/>
      <c r="Q118" s="2"/>
      <c r="R118" s="2"/>
      <c r="S118" s="44"/>
      <c r="T118" s="67"/>
      <c r="U118" s="67"/>
      <c r="V118" s="67"/>
      <c r="W118" s="67"/>
      <c r="X118" s="67"/>
      <c r="Y118" s="67"/>
      <c r="Z118" s="67"/>
      <c r="AA118" s="67"/>
      <c r="AB118" s="99"/>
    </row>
    <row r="119" spans="1:29" ht="18" hidden="1" outlineLevel="1" x14ac:dyDescent="0.35">
      <c r="A119" s="99"/>
      <c r="B119" s="12"/>
      <c r="C119" s="67"/>
      <c r="D119" s="67"/>
      <c r="E119" s="67"/>
      <c r="F119" s="67"/>
      <c r="G119" s="67"/>
      <c r="H119" s="67"/>
      <c r="I119" s="67"/>
      <c r="J119" s="67"/>
      <c r="K119" s="67"/>
      <c r="L119" s="67"/>
      <c r="M119" s="67"/>
      <c r="N119" s="67"/>
      <c r="O119" s="67"/>
      <c r="P119" s="67"/>
      <c r="Q119" s="67"/>
      <c r="R119" s="67"/>
      <c r="S119" s="67"/>
      <c r="T119" s="67"/>
      <c r="U119" s="67"/>
      <c r="V119" s="67"/>
      <c r="W119" s="67"/>
      <c r="X119" s="67"/>
      <c r="Y119" s="67"/>
      <c r="Z119" s="67"/>
      <c r="AA119" s="67"/>
      <c r="AB119" s="99"/>
    </row>
    <row r="120" spans="1:29" ht="18" collapsed="1" x14ac:dyDescent="0.35">
      <c r="A120" s="99"/>
      <c r="B120" s="12"/>
      <c r="C120" s="62" t="s">
        <v>168</v>
      </c>
      <c r="D120" s="12"/>
      <c r="E120" s="12"/>
      <c r="F120" s="12"/>
      <c r="G120" s="12"/>
      <c r="H120" s="12"/>
      <c r="I120" s="12"/>
      <c r="J120" s="12"/>
      <c r="K120" s="12"/>
      <c r="L120" s="12"/>
      <c r="M120" s="12"/>
      <c r="N120" s="12"/>
      <c r="O120" s="12"/>
      <c r="P120" s="12"/>
      <c r="Q120" s="12"/>
      <c r="R120" s="12"/>
      <c r="S120" s="12"/>
      <c r="T120" s="12"/>
      <c r="U120" s="12"/>
      <c r="V120" s="12"/>
      <c r="W120" s="12"/>
      <c r="X120" s="12"/>
      <c r="Y120" s="12"/>
      <c r="Z120" s="12"/>
      <c r="AA120" s="12"/>
      <c r="AB120" s="99"/>
    </row>
    <row r="121" spans="1:29" ht="9.6" hidden="1" customHeight="1" outlineLevel="1" x14ac:dyDescent="0.35">
      <c r="A121" s="99"/>
      <c r="B121" s="12"/>
      <c r="C121" s="67"/>
      <c r="D121" s="67"/>
      <c r="E121" s="67"/>
      <c r="F121" s="67"/>
      <c r="G121" s="67"/>
      <c r="H121" s="67"/>
      <c r="I121" s="67"/>
      <c r="J121" s="67"/>
      <c r="K121" s="67"/>
      <c r="L121" s="67"/>
      <c r="M121" s="67"/>
      <c r="N121" s="67"/>
      <c r="O121" s="67"/>
      <c r="P121" s="67"/>
      <c r="Q121" s="67"/>
      <c r="R121" s="67"/>
      <c r="S121" s="67"/>
      <c r="T121" s="67"/>
      <c r="U121" s="67"/>
      <c r="V121" s="67"/>
      <c r="W121" s="67"/>
      <c r="X121" s="67"/>
      <c r="Y121" s="67"/>
      <c r="Z121" s="67"/>
      <c r="AA121" s="67"/>
      <c r="AB121" s="99"/>
    </row>
    <row r="122" spans="1:29" ht="18" hidden="1" outlineLevel="1" x14ac:dyDescent="0.35">
      <c r="A122" s="99"/>
      <c r="B122" s="12"/>
      <c r="C122" s="67"/>
      <c r="D122" s="163" t="s">
        <v>98</v>
      </c>
      <c r="E122" s="164"/>
      <c r="F122" s="164"/>
      <c r="G122" s="164"/>
      <c r="H122" s="67"/>
      <c r="I122" s="161" t="s">
        <v>97</v>
      </c>
      <c r="J122" s="162"/>
      <c r="K122" s="162"/>
      <c r="L122" s="67"/>
      <c r="M122" s="67"/>
      <c r="N122" s="67"/>
      <c r="O122" s="67"/>
      <c r="P122" s="67"/>
      <c r="Q122" s="149" t="s">
        <v>152</v>
      </c>
      <c r="R122" s="150"/>
      <c r="S122" s="150"/>
      <c r="T122" s="150"/>
      <c r="U122" s="67"/>
      <c r="V122" s="149" t="s">
        <v>153</v>
      </c>
      <c r="W122" s="150"/>
      <c r="X122" s="150"/>
      <c r="Y122" s="67"/>
      <c r="Z122" s="67"/>
      <c r="AA122" s="67"/>
      <c r="AB122" s="99"/>
      <c r="AC122" s="67">
        <v>12</v>
      </c>
    </row>
    <row r="123" spans="1:29" ht="18" hidden="1" outlineLevel="1" x14ac:dyDescent="0.35">
      <c r="A123" s="99"/>
      <c r="B123" s="12"/>
      <c r="C123" s="67"/>
      <c r="D123" s="1" t="s">
        <v>154</v>
      </c>
      <c r="E123" s="200" t="s">
        <v>155</v>
      </c>
      <c r="F123" s="167" t="s">
        <v>156</v>
      </c>
      <c r="G123" s="165"/>
      <c r="H123" s="67"/>
      <c r="I123" s="152">
        <v>1</v>
      </c>
      <c r="J123" s="421" t="s">
        <v>101</v>
      </c>
      <c r="K123" s="422"/>
      <c r="L123" s="67"/>
      <c r="M123" s="67"/>
      <c r="N123" s="67"/>
      <c r="O123" s="67"/>
      <c r="P123" s="67"/>
      <c r="Q123" s="419" t="s">
        <v>106</v>
      </c>
      <c r="R123" s="419"/>
      <c r="S123" s="298" t="str">
        <f>IFERROR(S145/Q145,"-")</f>
        <v>-</v>
      </c>
      <c r="T123" s="299" t="s">
        <v>107</v>
      </c>
      <c r="U123" s="67"/>
      <c r="V123" s="8" t="s">
        <v>108</v>
      </c>
      <c r="W123" s="300">
        <f>IF(E123="No n'hi ha",0,VLOOKUP(E123,llistes!$L$5:$Q$11,5,0))</f>
        <v>0</v>
      </c>
      <c r="X123" s="301" t="s">
        <v>109</v>
      </c>
      <c r="Y123" s="67"/>
      <c r="Z123" s="67"/>
      <c r="AA123" s="67"/>
      <c r="AB123" s="99"/>
    </row>
    <row r="124" spans="1:29" ht="18" hidden="1" outlineLevel="1" x14ac:dyDescent="0.35">
      <c r="A124" s="99"/>
      <c r="B124" s="12"/>
      <c r="C124" s="67"/>
      <c r="D124" s="1" t="s">
        <v>157</v>
      </c>
      <c r="E124" s="201"/>
      <c r="F124" s="199" t="s">
        <v>158</v>
      </c>
      <c r="G124" s="166"/>
      <c r="H124" s="67"/>
      <c r="I124" s="154">
        <v>2</v>
      </c>
      <c r="J124" s="421" t="s">
        <v>101</v>
      </c>
      <c r="K124" s="422"/>
      <c r="L124" s="67"/>
      <c r="M124" s="67"/>
      <c r="N124" s="67"/>
      <c r="O124" s="67"/>
      <c r="P124" s="67"/>
      <c r="Q124" s="415" t="s">
        <v>111</v>
      </c>
      <c r="R124" s="415"/>
      <c r="S124" s="47">
        <f>IFERROR(S145/P145,0)</f>
        <v>0</v>
      </c>
      <c r="T124" t="s">
        <v>112</v>
      </c>
      <c r="U124" s="67"/>
      <c r="V124" s="1" t="s">
        <v>113</v>
      </c>
      <c r="W124" s="5">
        <f>+W123*Q145</f>
        <v>0</v>
      </c>
      <c r="X124" s="268" t="s">
        <v>114</v>
      </c>
      <c r="Y124" s="67"/>
      <c r="Z124" s="67"/>
      <c r="AA124" s="67"/>
      <c r="AB124" s="99"/>
    </row>
    <row r="125" spans="1:29" ht="18" hidden="1" outlineLevel="1" x14ac:dyDescent="0.35">
      <c r="A125" s="99"/>
      <c r="B125" s="12"/>
      <c r="C125" s="67"/>
      <c r="D125" s="1" t="s">
        <v>159</v>
      </c>
      <c r="E125" s="168">
        <f>IF(E123="No n'hi ha",0,VLOOKUP(E124,_xlfn.IFS(E123="Gas Natural",llistes!$F$4:$H$4,E123="Gasoil C",llistes!$F$7:$H$8,E123="GLP",llistes!$F$11:$H$15,E123="Biomassa",llistes!$F$18:$H$24,E123="No n'hi ha",llistes!$F$26:$H$26),2,0))</f>
        <v>0</v>
      </c>
      <c r="F125" s="67"/>
      <c r="G125" s="67"/>
      <c r="H125" s="67"/>
      <c r="I125" s="154">
        <v>3</v>
      </c>
      <c r="J125" s="421" t="s">
        <v>101</v>
      </c>
      <c r="K125" s="422"/>
      <c r="L125" s="67"/>
      <c r="M125" s="67"/>
      <c r="N125" s="67"/>
      <c r="O125" s="67"/>
      <c r="P125" s="67"/>
      <c r="Q125" s="419" t="s">
        <v>116</v>
      </c>
      <c r="R125" s="419"/>
      <c r="S125" s="302" t="str" cm="1">
        <f t="array" aca="1" ref="S125" ca="1">IFERROR(Q145/INDIRECT("'Introducció dades Grals'!G"&amp;AC122),"-")</f>
        <v>-</v>
      </c>
      <c r="T125" s="303" t="s">
        <v>117</v>
      </c>
      <c r="U125" s="67"/>
      <c r="V125" s="1" t="s">
        <v>118</v>
      </c>
      <c r="W125" s="7" t="str" cm="1">
        <f t="array" aca="1" ref="W125" ca="1">IFERROR(W124/INDIRECT("'Introducció dades Grals'!G"&amp;AC122),"-")</f>
        <v>-</v>
      </c>
      <c r="X125" s="268" t="s">
        <v>119</v>
      </c>
      <c r="Y125" s="67"/>
      <c r="Z125" s="67"/>
      <c r="AA125" s="67"/>
      <c r="AB125" s="99"/>
    </row>
    <row r="126" spans="1:29" ht="18" hidden="1" outlineLevel="1" x14ac:dyDescent="0.35">
      <c r="A126" s="99"/>
      <c r="B126" s="12"/>
      <c r="C126" s="67"/>
      <c r="D126" s="67"/>
      <c r="E126" s="67"/>
      <c r="F126" s="67"/>
      <c r="G126" s="67"/>
      <c r="H126" s="67"/>
      <c r="I126" s="152">
        <v>4</v>
      </c>
      <c r="J126" s="416" t="s">
        <v>101</v>
      </c>
      <c r="K126" s="417"/>
      <c r="L126" s="67"/>
      <c r="M126" s="67"/>
      <c r="N126" s="67"/>
      <c r="O126" s="67"/>
      <c r="P126" s="67"/>
      <c r="Q126" s="415" t="s">
        <v>121</v>
      </c>
      <c r="R126" s="415"/>
      <c r="S126" s="47" t="str" cm="1">
        <f t="array" aca="1" ref="S126" ca="1">IFERROR(Q145/INDIRECT("'Introducció dades Grals'!I"&amp;AC122),"-")</f>
        <v>-</v>
      </c>
      <c r="T126" s="11" t="s">
        <v>122</v>
      </c>
      <c r="U126" s="67"/>
      <c r="V126" s="67"/>
      <c r="W126" s="67"/>
      <c r="X126" s="67"/>
      <c r="Y126" s="67"/>
      <c r="Z126" s="67"/>
      <c r="AA126" s="67"/>
      <c r="AB126" s="99"/>
    </row>
    <row r="127" spans="1:29" ht="18" hidden="1" outlineLevel="1" x14ac:dyDescent="0.35">
      <c r="A127" s="99"/>
      <c r="B127" s="12"/>
      <c r="C127" s="67"/>
      <c r="D127" s="67"/>
      <c r="E127" s="67"/>
      <c r="F127" s="67"/>
      <c r="G127" s="67"/>
      <c r="H127" s="67"/>
      <c r="I127" s="67"/>
      <c r="J127" s="67"/>
      <c r="K127" s="67"/>
      <c r="L127" s="67"/>
      <c r="M127" s="67"/>
      <c r="N127" s="67"/>
      <c r="O127" s="67"/>
      <c r="P127" s="67"/>
      <c r="Q127" s="67"/>
      <c r="R127" s="67"/>
      <c r="S127" s="67"/>
      <c r="T127" s="67"/>
      <c r="U127" s="67"/>
      <c r="V127" s="67"/>
      <c r="W127" s="67"/>
      <c r="X127" s="67"/>
      <c r="Y127" s="67"/>
      <c r="Z127" s="67"/>
      <c r="AA127" s="67"/>
      <c r="AB127" s="99"/>
    </row>
    <row r="128" spans="1:29" ht="18" hidden="1" outlineLevel="1" x14ac:dyDescent="0.35">
      <c r="A128" s="99"/>
      <c r="B128" s="12"/>
      <c r="C128" s="67"/>
      <c r="D128" s="147" t="s">
        <v>126</v>
      </c>
      <c r="E128" s="148"/>
      <c r="F128" s="148"/>
      <c r="G128" s="148"/>
      <c r="H128" s="148"/>
      <c r="I128" s="148"/>
      <c r="J128" s="148"/>
      <c r="K128" s="148"/>
      <c r="L128" s="148"/>
      <c r="M128" s="148"/>
      <c r="N128" s="148"/>
      <c r="O128" s="148"/>
      <c r="P128" s="423" t="s">
        <v>166</v>
      </c>
      <c r="Q128" s="423"/>
      <c r="R128" s="423"/>
      <c r="S128" s="423"/>
      <c r="T128" s="67"/>
      <c r="U128" s="67"/>
      <c r="V128" s="67"/>
      <c r="W128" s="67"/>
      <c r="X128" s="67"/>
      <c r="Y128" s="67"/>
      <c r="Z128" s="67"/>
      <c r="AA128" s="67"/>
      <c r="AB128" s="99"/>
    </row>
    <row r="129" spans="1:28" s="159" customFormat="1" ht="28.8" hidden="1" outlineLevel="1" x14ac:dyDescent="0.35">
      <c r="A129" s="99"/>
      <c r="B129" s="12"/>
      <c r="C129" s="67"/>
      <c r="D129" s="188" t="s">
        <v>128</v>
      </c>
      <c r="E129" s="188" t="s">
        <v>129</v>
      </c>
      <c r="F129" s="188" t="s">
        <v>130</v>
      </c>
      <c r="G129" s="188" t="s">
        <v>131</v>
      </c>
      <c r="H129" s="188" t="s">
        <v>160</v>
      </c>
      <c r="I129" s="188" t="s">
        <v>161</v>
      </c>
      <c r="J129" s="188"/>
      <c r="K129" s="188" t="s">
        <v>106</v>
      </c>
      <c r="L129" s="188" t="s">
        <v>162</v>
      </c>
      <c r="M129" s="188" t="s">
        <v>137</v>
      </c>
      <c r="N129" s="188" t="s">
        <v>138</v>
      </c>
      <c r="O129" s="188" t="s">
        <v>139</v>
      </c>
      <c r="P129" s="193" t="s">
        <v>163</v>
      </c>
      <c r="Q129" s="193" t="s">
        <v>141</v>
      </c>
      <c r="R129" s="193" t="s">
        <v>142</v>
      </c>
      <c r="S129" s="193" t="s">
        <v>143</v>
      </c>
      <c r="T129" s="67"/>
      <c r="U129" s="159" t="e" vm="1">
        <v>#VALUE!</v>
      </c>
      <c r="V129" s="426" t="s">
        <v>144</v>
      </c>
      <c r="W129" s="426"/>
      <c r="X129" s="426"/>
      <c r="Y129" s="426"/>
      <c r="Z129" s="426"/>
      <c r="AA129" s="67"/>
      <c r="AB129" s="99"/>
    </row>
    <row r="130" spans="1:28" s="160" customFormat="1" ht="18" hidden="1" outlineLevel="1" x14ac:dyDescent="0.35">
      <c r="A130" s="99"/>
      <c r="B130" s="12"/>
      <c r="C130" s="67"/>
      <c r="D130" s="194"/>
      <c r="E130" s="195"/>
      <c r="F130" s="195"/>
      <c r="G130" s="194"/>
      <c r="H130" s="188">
        <f>+E124</f>
        <v>0</v>
      </c>
      <c r="I130" s="196" t="s">
        <v>145</v>
      </c>
      <c r="J130" s="196" t="s">
        <v>146</v>
      </c>
      <c r="K130" s="196" t="s">
        <v>147</v>
      </c>
      <c r="L130" s="196" t="s">
        <v>147</v>
      </c>
      <c r="M130" s="196" t="s">
        <v>147</v>
      </c>
      <c r="N130" s="196" t="s">
        <v>147</v>
      </c>
      <c r="O130" s="196" t="s">
        <v>147</v>
      </c>
      <c r="P130" s="197" t="s">
        <v>148</v>
      </c>
      <c r="Q130" s="198" t="s">
        <v>145</v>
      </c>
      <c r="R130" s="198" t="s">
        <v>147</v>
      </c>
      <c r="S130" s="198" t="s">
        <v>147</v>
      </c>
      <c r="T130" s="67"/>
      <c r="U130" s="67"/>
      <c r="V130" s="67"/>
      <c r="W130" s="67"/>
      <c r="X130" s="67"/>
      <c r="Y130" s="67"/>
      <c r="Z130" s="67"/>
      <c r="AA130" s="67"/>
      <c r="AB130" s="99"/>
    </row>
    <row r="131" spans="1:28" ht="18" hidden="1" outlineLevel="1" x14ac:dyDescent="0.35">
      <c r="A131" s="99"/>
      <c r="B131" s="12"/>
      <c r="C131" s="67"/>
      <c r="D131" s="2">
        <v>0</v>
      </c>
      <c r="E131" s="145"/>
      <c r="F131" s="145">
        <f>+E131</f>
        <v>0</v>
      </c>
      <c r="G131" s="49">
        <f>IF(F131-E131=0,0,F131-E131+1)</f>
        <v>0</v>
      </c>
      <c r="H131" s="155"/>
      <c r="I131" s="4">
        <f>+H131*$E$125</f>
        <v>0</v>
      </c>
      <c r="J131" s="48" t="str">
        <f>IFERROR(I131/G131,"-")</f>
        <v>-</v>
      </c>
      <c r="K131" s="157"/>
      <c r="L131" s="157">
        <v>0</v>
      </c>
      <c r="M131" s="157">
        <v>0</v>
      </c>
      <c r="N131" s="157">
        <v>0</v>
      </c>
      <c r="O131" s="6">
        <f t="shared" ref="O131:O144" si="42">+SUM(K131:N131)</f>
        <v>0</v>
      </c>
      <c r="P131" s="38">
        <f>IFERROR((_xlfn.DAYS(F131,"1/1/"&amp;YEAR(F131))+1)/G131,0)</f>
        <v>0</v>
      </c>
      <c r="Q131" s="4">
        <f t="shared" ref="Q131:Q144" si="43">+I131*P131</f>
        <v>0</v>
      </c>
      <c r="R131" s="4">
        <f t="shared" ref="R131:R144" si="44">+K131*P131</f>
        <v>0</v>
      </c>
      <c r="S131" s="39">
        <f t="shared" ref="S131:S144" si="45">+O131*P131</f>
        <v>0</v>
      </c>
      <c r="T131" s="67"/>
      <c r="U131" s="67"/>
      <c r="V131" s="67"/>
      <c r="W131" s="67"/>
      <c r="X131" s="67"/>
      <c r="Y131" s="67"/>
      <c r="Z131" s="67"/>
      <c r="AA131" s="67"/>
      <c r="AB131" s="99"/>
    </row>
    <row r="132" spans="1:28" ht="18" hidden="1" outlineLevel="1" x14ac:dyDescent="0.35">
      <c r="A132" s="99"/>
      <c r="B132" s="12"/>
      <c r="C132" s="67"/>
      <c r="D132" s="2">
        <v>1</v>
      </c>
      <c r="E132" s="3">
        <f>+F131+1</f>
        <v>1</v>
      </c>
      <c r="F132" s="145"/>
      <c r="G132" s="49">
        <f t="shared" ref="G132:G144" si="46">IF(F132-E132=0,0,F132-E132+1)</f>
        <v>0</v>
      </c>
      <c r="H132" s="155"/>
      <c r="I132" s="4">
        <f>+H132*$E$125</f>
        <v>0</v>
      </c>
      <c r="J132" s="48" t="str">
        <f t="shared" ref="J132:J144" si="47">IFERROR(I132/G132,"-")</f>
        <v>-</v>
      </c>
      <c r="K132" s="157"/>
      <c r="L132" s="157">
        <v>0</v>
      </c>
      <c r="M132" s="157">
        <v>0</v>
      </c>
      <c r="N132" s="157">
        <v>0</v>
      </c>
      <c r="O132" s="6">
        <f t="shared" si="42"/>
        <v>0</v>
      </c>
      <c r="P132" s="38">
        <v>1</v>
      </c>
      <c r="Q132" s="4">
        <f t="shared" si="43"/>
        <v>0</v>
      </c>
      <c r="R132" s="4">
        <f t="shared" si="44"/>
        <v>0</v>
      </c>
      <c r="S132" s="39">
        <f t="shared" si="45"/>
        <v>0</v>
      </c>
      <c r="T132" s="67"/>
      <c r="U132" s="67"/>
      <c r="V132" s="67"/>
      <c r="W132" s="67"/>
      <c r="X132" s="67"/>
      <c r="Y132" s="67"/>
      <c r="Z132" s="67"/>
      <c r="AA132" s="67"/>
      <c r="AB132" s="99"/>
    </row>
    <row r="133" spans="1:28" ht="18" hidden="1" outlineLevel="1" x14ac:dyDescent="0.35">
      <c r="A133" s="99"/>
      <c r="B133" s="12"/>
      <c r="C133" s="67"/>
      <c r="D133" s="2">
        <v>2</v>
      </c>
      <c r="E133" s="3">
        <f t="shared" ref="E133:E144" si="48">+F132+1</f>
        <v>1</v>
      </c>
      <c r="F133" s="146"/>
      <c r="G133" s="49">
        <f t="shared" si="46"/>
        <v>0</v>
      </c>
      <c r="H133" s="156"/>
      <c r="I133" s="4">
        <f t="shared" ref="I133:I145" si="49">+H133*$E$125</f>
        <v>0</v>
      </c>
      <c r="J133" s="48" t="str">
        <f t="shared" si="47"/>
        <v>-</v>
      </c>
      <c r="K133" s="158"/>
      <c r="L133" s="158">
        <v>0</v>
      </c>
      <c r="M133" s="158">
        <v>0</v>
      </c>
      <c r="N133" s="158">
        <v>0</v>
      </c>
      <c r="O133" s="6">
        <f t="shared" si="42"/>
        <v>0</v>
      </c>
      <c r="P133" s="40">
        <v>1</v>
      </c>
      <c r="Q133" s="4">
        <f t="shared" si="43"/>
        <v>0</v>
      </c>
      <c r="R133" s="4">
        <f t="shared" si="44"/>
        <v>0</v>
      </c>
      <c r="S133" s="41">
        <f t="shared" si="45"/>
        <v>0</v>
      </c>
      <c r="T133" s="67"/>
      <c r="U133" s="67"/>
      <c r="V133" s="67"/>
      <c r="W133" s="67"/>
      <c r="X133" s="67"/>
      <c r="Y133" s="67"/>
      <c r="Z133" s="67"/>
      <c r="AA133" s="67"/>
      <c r="AB133" s="99"/>
    </row>
    <row r="134" spans="1:28" ht="18" hidden="1" outlineLevel="1" x14ac:dyDescent="0.35">
      <c r="A134" s="99"/>
      <c r="B134" s="12"/>
      <c r="C134" s="67"/>
      <c r="D134" s="2">
        <v>3</v>
      </c>
      <c r="E134" s="3">
        <f t="shared" si="48"/>
        <v>1</v>
      </c>
      <c r="F134" s="146"/>
      <c r="G134" s="49">
        <f t="shared" si="46"/>
        <v>0</v>
      </c>
      <c r="H134" s="156"/>
      <c r="I134" s="4">
        <f t="shared" si="49"/>
        <v>0</v>
      </c>
      <c r="J134" s="48" t="str">
        <f t="shared" si="47"/>
        <v>-</v>
      </c>
      <c r="K134" s="158"/>
      <c r="L134" s="158">
        <v>0</v>
      </c>
      <c r="M134" s="158">
        <v>0</v>
      </c>
      <c r="N134" s="158">
        <v>0</v>
      </c>
      <c r="O134" s="6">
        <f t="shared" si="42"/>
        <v>0</v>
      </c>
      <c r="P134" s="40">
        <v>1</v>
      </c>
      <c r="Q134" s="4">
        <f t="shared" si="43"/>
        <v>0</v>
      </c>
      <c r="R134" s="4">
        <f t="shared" si="44"/>
        <v>0</v>
      </c>
      <c r="S134" s="41">
        <f t="shared" si="45"/>
        <v>0</v>
      </c>
      <c r="T134" s="67"/>
      <c r="U134" s="67"/>
      <c r="V134" s="67"/>
      <c r="W134" s="67"/>
      <c r="X134" s="67"/>
      <c r="Y134" s="67"/>
      <c r="Z134" s="67"/>
      <c r="AA134" s="67"/>
      <c r="AB134" s="99"/>
    </row>
    <row r="135" spans="1:28" ht="18" hidden="1" outlineLevel="1" x14ac:dyDescent="0.35">
      <c r="A135" s="99"/>
      <c r="B135" s="12"/>
      <c r="C135" s="67"/>
      <c r="D135" s="2">
        <v>4</v>
      </c>
      <c r="E135" s="3">
        <f t="shared" si="48"/>
        <v>1</v>
      </c>
      <c r="F135" s="146"/>
      <c r="G135" s="49">
        <f t="shared" si="46"/>
        <v>0</v>
      </c>
      <c r="H135" s="156"/>
      <c r="I135" s="4">
        <f t="shared" si="49"/>
        <v>0</v>
      </c>
      <c r="J135" s="48" t="str">
        <f t="shared" si="47"/>
        <v>-</v>
      </c>
      <c r="K135" s="158"/>
      <c r="L135" s="158">
        <v>0</v>
      </c>
      <c r="M135" s="158">
        <v>0</v>
      </c>
      <c r="N135" s="158">
        <v>0</v>
      </c>
      <c r="O135" s="6">
        <f t="shared" si="42"/>
        <v>0</v>
      </c>
      <c r="P135" s="40">
        <v>1</v>
      </c>
      <c r="Q135" s="4">
        <f t="shared" si="43"/>
        <v>0</v>
      </c>
      <c r="R135" s="4">
        <f t="shared" si="44"/>
        <v>0</v>
      </c>
      <c r="S135" s="41">
        <f t="shared" si="45"/>
        <v>0</v>
      </c>
      <c r="T135" s="67"/>
      <c r="U135" s="67"/>
      <c r="V135" s="67"/>
      <c r="W135" s="67"/>
      <c r="X135" s="67"/>
      <c r="Y135" s="67"/>
      <c r="Z135" s="67"/>
      <c r="AA135" s="67"/>
      <c r="AB135" s="99"/>
    </row>
    <row r="136" spans="1:28" ht="18" hidden="1" outlineLevel="1" x14ac:dyDescent="0.35">
      <c r="A136" s="99"/>
      <c r="B136" s="12"/>
      <c r="C136" s="67"/>
      <c r="D136" s="2">
        <v>5</v>
      </c>
      <c r="E136" s="3">
        <f t="shared" si="48"/>
        <v>1</v>
      </c>
      <c r="F136" s="146"/>
      <c r="G136" s="49">
        <f t="shared" si="46"/>
        <v>0</v>
      </c>
      <c r="H136" s="156"/>
      <c r="I136" s="4">
        <f t="shared" si="49"/>
        <v>0</v>
      </c>
      <c r="J136" s="48" t="str">
        <f t="shared" si="47"/>
        <v>-</v>
      </c>
      <c r="K136" s="158"/>
      <c r="L136" s="158">
        <v>0</v>
      </c>
      <c r="M136" s="158">
        <v>0</v>
      </c>
      <c r="N136" s="158">
        <v>0</v>
      </c>
      <c r="O136" s="6">
        <f t="shared" si="42"/>
        <v>0</v>
      </c>
      <c r="P136" s="40">
        <v>1</v>
      </c>
      <c r="Q136" s="4">
        <f t="shared" si="43"/>
        <v>0</v>
      </c>
      <c r="R136" s="4">
        <f t="shared" si="44"/>
        <v>0</v>
      </c>
      <c r="S136" s="41">
        <f t="shared" si="45"/>
        <v>0</v>
      </c>
      <c r="T136" s="67"/>
      <c r="U136" s="67"/>
      <c r="V136" s="67"/>
      <c r="W136" s="67"/>
      <c r="X136" s="67"/>
      <c r="Y136" s="67"/>
      <c r="Z136" s="67"/>
      <c r="AA136" s="67"/>
      <c r="AB136" s="99"/>
    </row>
    <row r="137" spans="1:28" ht="18" hidden="1" outlineLevel="1" x14ac:dyDescent="0.35">
      <c r="A137" s="99"/>
      <c r="B137" s="12"/>
      <c r="C137" s="67"/>
      <c r="D137" s="2">
        <v>6</v>
      </c>
      <c r="E137" s="3">
        <f t="shared" si="48"/>
        <v>1</v>
      </c>
      <c r="F137" s="146"/>
      <c r="G137" s="49">
        <f t="shared" si="46"/>
        <v>0</v>
      </c>
      <c r="H137" s="156"/>
      <c r="I137" s="4">
        <f t="shared" si="49"/>
        <v>0</v>
      </c>
      <c r="J137" s="48" t="str">
        <f t="shared" si="47"/>
        <v>-</v>
      </c>
      <c r="K137" s="158"/>
      <c r="L137" s="158">
        <v>0</v>
      </c>
      <c r="M137" s="158">
        <v>0</v>
      </c>
      <c r="N137" s="158">
        <v>0</v>
      </c>
      <c r="O137" s="6">
        <f t="shared" si="42"/>
        <v>0</v>
      </c>
      <c r="P137" s="40">
        <v>1</v>
      </c>
      <c r="Q137" s="4">
        <f t="shared" si="43"/>
        <v>0</v>
      </c>
      <c r="R137" s="4">
        <f t="shared" si="44"/>
        <v>0</v>
      </c>
      <c r="S137" s="41">
        <f t="shared" si="45"/>
        <v>0</v>
      </c>
      <c r="T137" s="67"/>
      <c r="U137" s="67"/>
      <c r="V137" s="67"/>
      <c r="W137" s="67"/>
      <c r="X137" s="67"/>
      <c r="Y137" s="67"/>
      <c r="Z137" s="67"/>
      <c r="AA137" s="67"/>
      <c r="AB137" s="99"/>
    </row>
    <row r="138" spans="1:28" ht="18" hidden="1" outlineLevel="1" x14ac:dyDescent="0.35">
      <c r="A138" s="99"/>
      <c r="B138" s="12"/>
      <c r="C138" s="67"/>
      <c r="D138" s="2">
        <v>7</v>
      </c>
      <c r="E138" s="3">
        <f t="shared" si="48"/>
        <v>1</v>
      </c>
      <c r="F138" s="146"/>
      <c r="G138" s="49">
        <f t="shared" si="46"/>
        <v>0</v>
      </c>
      <c r="H138" s="156"/>
      <c r="I138" s="4">
        <f t="shared" si="49"/>
        <v>0</v>
      </c>
      <c r="J138" s="48" t="str">
        <f t="shared" si="47"/>
        <v>-</v>
      </c>
      <c r="K138" s="158"/>
      <c r="L138" s="158">
        <v>0</v>
      </c>
      <c r="M138" s="158">
        <v>0</v>
      </c>
      <c r="N138" s="158">
        <v>0</v>
      </c>
      <c r="O138" s="6">
        <f t="shared" si="42"/>
        <v>0</v>
      </c>
      <c r="P138" s="40">
        <v>1</v>
      </c>
      <c r="Q138" s="4">
        <f t="shared" si="43"/>
        <v>0</v>
      </c>
      <c r="R138" s="4">
        <f t="shared" si="44"/>
        <v>0</v>
      </c>
      <c r="S138" s="41">
        <f t="shared" si="45"/>
        <v>0</v>
      </c>
      <c r="T138" s="67"/>
      <c r="U138" s="67"/>
      <c r="V138" s="67"/>
      <c r="W138" s="67"/>
      <c r="X138" s="67"/>
      <c r="Y138" s="67"/>
      <c r="Z138" s="67"/>
      <c r="AA138" s="67"/>
      <c r="AB138" s="99"/>
    </row>
    <row r="139" spans="1:28" ht="18" hidden="1" outlineLevel="1" x14ac:dyDescent="0.35">
      <c r="A139" s="99"/>
      <c r="B139" s="12"/>
      <c r="C139" s="67"/>
      <c r="D139" s="2">
        <v>8</v>
      </c>
      <c r="E139" s="3">
        <f t="shared" si="48"/>
        <v>1</v>
      </c>
      <c r="F139" s="146"/>
      <c r="G139" s="49">
        <f t="shared" si="46"/>
        <v>0</v>
      </c>
      <c r="H139" s="156"/>
      <c r="I139" s="4">
        <f t="shared" si="49"/>
        <v>0</v>
      </c>
      <c r="J139" s="48" t="str">
        <f t="shared" si="47"/>
        <v>-</v>
      </c>
      <c r="K139" s="158"/>
      <c r="L139" s="158">
        <v>0</v>
      </c>
      <c r="M139" s="158">
        <v>0</v>
      </c>
      <c r="N139" s="158">
        <v>0</v>
      </c>
      <c r="O139" s="6">
        <f t="shared" si="42"/>
        <v>0</v>
      </c>
      <c r="P139" s="40">
        <v>1</v>
      </c>
      <c r="Q139" s="4">
        <f t="shared" si="43"/>
        <v>0</v>
      </c>
      <c r="R139" s="4">
        <f t="shared" si="44"/>
        <v>0</v>
      </c>
      <c r="S139" s="41">
        <f t="shared" si="45"/>
        <v>0</v>
      </c>
      <c r="T139" s="67"/>
      <c r="U139" s="67"/>
      <c r="V139" s="67"/>
      <c r="W139" s="67"/>
      <c r="X139" s="67"/>
      <c r="Y139" s="67"/>
      <c r="Z139" s="67"/>
      <c r="AA139" s="67"/>
      <c r="AB139" s="99"/>
    </row>
    <row r="140" spans="1:28" ht="18" hidden="1" outlineLevel="1" x14ac:dyDescent="0.35">
      <c r="A140" s="99"/>
      <c r="B140" s="12"/>
      <c r="C140" s="67"/>
      <c r="D140" s="2">
        <v>9</v>
      </c>
      <c r="E140" s="3">
        <f t="shared" si="48"/>
        <v>1</v>
      </c>
      <c r="F140" s="146"/>
      <c r="G140" s="49">
        <f t="shared" si="46"/>
        <v>0</v>
      </c>
      <c r="H140" s="156"/>
      <c r="I140" s="4">
        <f t="shared" si="49"/>
        <v>0</v>
      </c>
      <c r="J140" s="48" t="str">
        <f t="shared" si="47"/>
        <v>-</v>
      </c>
      <c r="K140" s="158"/>
      <c r="L140" s="158">
        <v>0</v>
      </c>
      <c r="M140" s="158">
        <v>0</v>
      </c>
      <c r="N140" s="158">
        <v>0</v>
      </c>
      <c r="O140" s="6">
        <f t="shared" si="42"/>
        <v>0</v>
      </c>
      <c r="P140" s="40">
        <v>1</v>
      </c>
      <c r="Q140" s="4">
        <f t="shared" si="43"/>
        <v>0</v>
      </c>
      <c r="R140" s="4">
        <f t="shared" si="44"/>
        <v>0</v>
      </c>
      <c r="S140" s="41">
        <f t="shared" si="45"/>
        <v>0</v>
      </c>
      <c r="T140" s="67"/>
      <c r="U140" s="67"/>
      <c r="V140" s="67"/>
      <c r="W140" s="67"/>
      <c r="X140" s="67"/>
      <c r="Y140" s="67"/>
      <c r="Z140" s="67"/>
      <c r="AA140" s="67"/>
      <c r="AB140" s="99"/>
    </row>
    <row r="141" spans="1:28" ht="18" hidden="1" outlineLevel="1" x14ac:dyDescent="0.35">
      <c r="A141" s="99"/>
      <c r="B141" s="12"/>
      <c r="C141" s="67"/>
      <c r="D141" s="2">
        <v>10</v>
      </c>
      <c r="E141" s="3">
        <f t="shared" si="48"/>
        <v>1</v>
      </c>
      <c r="F141" s="146"/>
      <c r="G141" s="49">
        <f t="shared" si="46"/>
        <v>0</v>
      </c>
      <c r="H141" s="156"/>
      <c r="I141" s="4">
        <f t="shared" si="49"/>
        <v>0</v>
      </c>
      <c r="J141" s="48" t="str">
        <f t="shared" si="47"/>
        <v>-</v>
      </c>
      <c r="K141" s="158"/>
      <c r="L141" s="158">
        <v>0</v>
      </c>
      <c r="M141" s="158">
        <v>0</v>
      </c>
      <c r="N141" s="158">
        <v>0</v>
      </c>
      <c r="O141" s="6">
        <f t="shared" si="42"/>
        <v>0</v>
      </c>
      <c r="P141" s="40">
        <v>1</v>
      </c>
      <c r="Q141" s="4">
        <f t="shared" si="43"/>
        <v>0</v>
      </c>
      <c r="R141" s="4">
        <f t="shared" si="44"/>
        <v>0</v>
      </c>
      <c r="S141" s="41">
        <f t="shared" si="45"/>
        <v>0</v>
      </c>
      <c r="T141" s="67"/>
      <c r="U141" s="67"/>
      <c r="V141" s="67"/>
      <c r="W141" s="67"/>
      <c r="X141" s="67"/>
      <c r="Y141" s="67"/>
      <c r="Z141" s="67"/>
      <c r="AA141" s="67"/>
      <c r="AB141" s="99"/>
    </row>
    <row r="142" spans="1:28" ht="18" hidden="1" outlineLevel="1" x14ac:dyDescent="0.35">
      <c r="A142" s="99"/>
      <c r="B142" s="12"/>
      <c r="C142" s="67"/>
      <c r="D142" s="2">
        <v>11</v>
      </c>
      <c r="E142" s="3">
        <f t="shared" si="48"/>
        <v>1</v>
      </c>
      <c r="F142" s="146"/>
      <c r="G142" s="49">
        <f t="shared" si="46"/>
        <v>0</v>
      </c>
      <c r="H142" s="156"/>
      <c r="I142" s="4">
        <f t="shared" si="49"/>
        <v>0</v>
      </c>
      <c r="J142" s="48" t="str">
        <f t="shared" si="47"/>
        <v>-</v>
      </c>
      <c r="K142" s="158"/>
      <c r="L142" s="158">
        <v>0</v>
      </c>
      <c r="M142" s="158">
        <v>0</v>
      </c>
      <c r="N142" s="158">
        <v>0</v>
      </c>
      <c r="O142" s="6">
        <f t="shared" si="42"/>
        <v>0</v>
      </c>
      <c r="P142" s="40">
        <v>1</v>
      </c>
      <c r="Q142" s="4">
        <f t="shared" si="43"/>
        <v>0</v>
      </c>
      <c r="R142" s="4">
        <f t="shared" si="44"/>
        <v>0</v>
      </c>
      <c r="S142" s="41">
        <f t="shared" si="45"/>
        <v>0</v>
      </c>
      <c r="T142" s="67"/>
      <c r="U142" s="67"/>
      <c r="V142" s="67"/>
      <c r="W142" s="67"/>
      <c r="X142" s="67"/>
      <c r="Y142" s="67"/>
      <c r="Z142" s="67"/>
      <c r="AA142" s="67"/>
      <c r="AB142" s="99"/>
    </row>
    <row r="143" spans="1:28" ht="18" hidden="1" outlineLevel="1" x14ac:dyDescent="0.35">
      <c r="A143" s="99"/>
      <c r="B143" s="12"/>
      <c r="C143" s="67"/>
      <c r="D143" s="2">
        <v>12</v>
      </c>
      <c r="E143" s="3">
        <f t="shared" si="48"/>
        <v>1</v>
      </c>
      <c r="F143" s="146"/>
      <c r="G143" s="49">
        <f t="shared" si="46"/>
        <v>0</v>
      </c>
      <c r="H143" s="156"/>
      <c r="I143" s="4">
        <f t="shared" si="49"/>
        <v>0</v>
      </c>
      <c r="J143" s="48" t="str">
        <f t="shared" si="47"/>
        <v>-</v>
      </c>
      <c r="K143" s="158"/>
      <c r="L143" s="158">
        <v>0</v>
      </c>
      <c r="M143" s="158">
        <v>0</v>
      </c>
      <c r="N143" s="158">
        <v>0</v>
      </c>
      <c r="O143" s="6">
        <f t="shared" si="42"/>
        <v>0</v>
      </c>
      <c r="P143" s="40">
        <v>1</v>
      </c>
      <c r="Q143" s="4">
        <f t="shared" si="43"/>
        <v>0</v>
      </c>
      <c r="R143" s="4">
        <f t="shared" si="44"/>
        <v>0</v>
      </c>
      <c r="S143" s="41">
        <f t="shared" si="45"/>
        <v>0</v>
      </c>
      <c r="T143" s="67"/>
      <c r="U143" s="67"/>
      <c r="V143" s="67"/>
      <c r="W143" s="67"/>
      <c r="X143" s="67"/>
      <c r="Y143" s="67"/>
      <c r="Z143" s="67"/>
      <c r="AA143" s="67"/>
      <c r="AB143" s="99"/>
    </row>
    <row r="144" spans="1:28" ht="18" hidden="1" outlineLevel="1" x14ac:dyDescent="0.35">
      <c r="A144" s="99"/>
      <c r="B144" s="12"/>
      <c r="C144" s="67"/>
      <c r="D144" s="2">
        <v>13</v>
      </c>
      <c r="E144" s="3">
        <f t="shared" si="48"/>
        <v>1</v>
      </c>
      <c r="F144" s="146">
        <f>+E144</f>
        <v>1</v>
      </c>
      <c r="G144" s="49">
        <f t="shared" si="46"/>
        <v>0</v>
      </c>
      <c r="H144" s="156"/>
      <c r="I144" s="4">
        <f t="shared" si="49"/>
        <v>0</v>
      </c>
      <c r="J144" s="48" t="str">
        <f t="shared" si="47"/>
        <v>-</v>
      </c>
      <c r="K144" s="158"/>
      <c r="L144" s="158">
        <v>0</v>
      </c>
      <c r="M144" s="158">
        <v>0</v>
      </c>
      <c r="N144" s="158">
        <v>0</v>
      </c>
      <c r="O144" s="6">
        <f t="shared" si="42"/>
        <v>0</v>
      </c>
      <c r="P144" s="38">
        <f>IFERROR((_xlfn.DAYS("31/12/"&amp;YEAR(E144),E144))/G144,0)</f>
        <v>0</v>
      </c>
      <c r="Q144" s="4">
        <f t="shared" si="43"/>
        <v>0</v>
      </c>
      <c r="R144" s="4">
        <f t="shared" si="44"/>
        <v>0</v>
      </c>
      <c r="S144" s="41">
        <f t="shared" si="45"/>
        <v>0</v>
      </c>
      <c r="T144" s="67"/>
      <c r="U144" s="67"/>
      <c r="V144" s="67"/>
      <c r="W144" s="67"/>
      <c r="X144" s="67"/>
      <c r="Y144" s="67"/>
      <c r="Z144" s="67"/>
      <c r="AA144" s="67"/>
      <c r="AB144" s="99"/>
    </row>
    <row r="145" spans="1:29" ht="18" hidden="1" outlineLevel="1" x14ac:dyDescent="0.35">
      <c r="A145" s="99"/>
      <c r="B145" s="12"/>
      <c r="C145" s="67"/>
      <c r="D145" s="42" t="s">
        <v>164</v>
      </c>
      <c r="E145" s="8"/>
      <c r="F145" s="8"/>
      <c r="G145" s="50">
        <f>SUM(G131:G144)</f>
        <v>0</v>
      </c>
      <c r="H145" s="1"/>
      <c r="I145" s="4">
        <f t="shared" si="49"/>
        <v>0</v>
      </c>
      <c r="J145" s="48" t="str">
        <f>IFERROR(I145/G145,"-")</f>
        <v>-</v>
      </c>
      <c r="K145" s="5">
        <f>SUM(K131:K144)</f>
        <v>0</v>
      </c>
      <c r="L145" s="5">
        <f t="shared" ref="L145:O145" si="50">SUM(L131:L144)</f>
        <v>0</v>
      </c>
      <c r="M145" s="5">
        <f t="shared" si="50"/>
        <v>0</v>
      </c>
      <c r="N145" s="5">
        <f t="shared" si="50"/>
        <v>0</v>
      </c>
      <c r="O145" s="5">
        <f t="shared" si="50"/>
        <v>0</v>
      </c>
      <c r="P145" s="42">
        <f>+SUMPRODUCT(G131:G144,P131:P144)</f>
        <v>0</v>
      </c>
      <c r="Q145" s="9">
        <f>SUM(Q131:Q144)</f>
        <v>0</v>
      </c>
      <c r="R145" s="9">
        <f t="shared" ref="R145:S145" si="51">SUM(R131:R144)</f>
        <v>0</v>
      </c>
      <c r="S145" s="10">
        <f t="shared" si="51"/>
        <v>0</v>
      </c>
      <c r="T145" s="67"/>
      <c r="U145" s="67"/>
      <c r="V145" s="67"/>
      <c r="W145" s="67"/>
      <c r="X145" s="67"/>
      <c r="Y145" s="67"/>
      <c r="Z145" s="67"/>
      <c r="AA145" s="67"/>
      <c r="AB145" s="99"/>
    </row>
    <row r="146" spans="1:29" ht="18" hidden="1" outlineLevel="1" x14ac:dyDescent="0.35">
      <c r="A146" s="99"/>
      <c r="B146" s="12"/>
      <c r="C146" s="67"/>
      <c r="D146" s="25" t="s">
        <v>150</v>
      </c>
      <c r="E146" s="1"/>
      <c r="F146" s="1"/>
      <c r="G146" s="1"/>
      <c r="H146" s="1"/>
      <c r="I146" s="1"/>
      <c r="J146" s="1"/>
      <c r="K146" s="51" t="str">
        <f>IFERROR(K145/$O145,"-")</f>
        <v>-</v>
      </c>
      <c r="L146" s="51" t="str">
        <f>IFERROR(L145/$O145,"-")</f>
        <v>-</v>
      </c>
      <c r="M146" s="51" t="str">
        <f>IFERROR(M145/$O145,"-")</f>
        <v>-</v>
      </c>
      <c r="N146" s="51" t="str">
        <f>IFERROR(N145/$O145,"-")</f>
        <v>-</v>
      </c>
      <c r="O146" s="51" t="str">
        <f>IFERROR(O145/$O145,"-")</f>
        <v>-</v>
      </c>
      <c r="P146" s="43"/>
      <c r="Q146" s="2"/>
      <c r="R146" s="2"/>
      <c r="S146" s="44"/>
      <c r="T146" s="67"/>
      <c r="U146" s="67"/>
      <c r="V146" s="67"/>
      <c r="W146" s="67"/>
      <c r="X146" s="67"/>
      <c r="Y146" s="67"/>
      <c r="Z146" s="67"/>
      <c r="AA146" s="67"/>
      <c r="AB146" s="99"/>
    </row>
    <row r="147" spans="1:29" ht="18" hidden="1" outlineLevel="1" x14ac:dyDescent="0.35">
      <c r="A147" s="99"/>
      <c r="B147" s="12"/>
      <c r="C147" s="67"/>
      <c r="D147" s="67"/>
      <c r="E147" s="67"/>
      <c r="F147" s="67"/>
      <c r="G147" s="67"/>
      <c r="H147" s="67"/>
      <c r="I147" s="67"/>
      <c r="J147" s="67"/>
      <c r="K147" s="67"/>
      <c r="L147" s="67"/>
      <c r="M147" s="67"/>
      <c r="N147" s="67"/>
      <c r="O147" s="67"/>
      <c r="P147" s="67"/>
      <c r="Q147" s="67"/>
      <c r="R147" s="67"/>
      <c r="S147" s="67"/>
      <c r="T147" s="67"/>
      <c r="U147" s="67"/>
      <c r="V147" s="67"/>
      <c r="W147" s="67"/>
      <c r="X147" s="67"/>
      <c r="Y147" s="67"/>
      <c r="Z147" s="67"/>
      <c r="AA147" s="67"/>
      <c r="AB147" s="99"/>
    </row>
    <row r="148" spans="1:29" ht="28.95" customHeight="1" collapsed="1" x14ac:dyDescent="0.35">
      <c r="A148" s="99"/>
      <c r="B148" s="206" t="str">
        <f>'Introducció dades Grals'!$B$14</f>
        <v>Equipament 02</v>
      </c>
      <c r="C148" s="202"/>
      <c r="D148" s="203"/>
      <c r="E148" s="204">
        <f>'Introducció dades Grals'!$C$14</f>
        <v>0</v>
      </c>
      <c r="F148" s="142"/>
      <c r="G148" s="142"/>
      <c r="H148" s="142"/>
      <c r="I148" s="142"/>
      <c r="J148" s="142"/>
      <c r="K148" s="142"/>
      <c r="L148" s="142"/>
      <c r="M148" s="142"/>
      <c r="N148" s="142"/>
      <c r="O148" s="142"/>
      <c r="P148" s="142"/>
      <c r="Q148" s="142"/>
      <c r="R148" s="142"/>
      <c r="S148" s="142"/>
      <c r="T148" s="142"/>
      <c r="U148" s="142"/>
      <c r="V148" s="142"/>
      <c r="W148" s="142"/>
      <c r="X148" s="142"/>
      <c r="Y148" s="142"/>
      <c r="Z148" s="142"/>
      <c r="AA148" s="142"/>
      <c r="AB148" s="99"/>
    </row>
    <row r="149" spans="1:29" ht="18" x14ac:dyDescent="0.35">
      <c r="A149" s="99"/>
      <c r="B149" s="141"/>
      <c r="C149" s="205" t="s">
        <v>96</v>
      </c>
      <c r="D149" s="141"/>
      <c r="E149" s="141"/>
      <c r="F149" s="141"/>
      <c r="G149" s="141"/>
      <c r="H149" s="141"/>
      <c r="I149" s="141"/>
      <c r="J149" s="141"/>
      <c r="K149" s="141"/>
      <c r="L149" s="141"/>
      <c r="M149" s="141"/>
      <c r="N149" s="141"/>
      <c r="O149" s="141"/>
      <c r="P149" s="141"/>
      <c r="Q149" s="141"/>
      <c r="R149" s="141"/>
      <c r="S149" s="141"/>
      <c r="T149" s="141"/>
      <c r="U149" s="141"/>
      <c r="V149" s="141"/>
      <c r="W149" s="141"/>
      <c r="X149" s="141"/>
      <c r="Y149" s="141"/>
      <c r="Z149" s="141"/>
      <c r="AA149" s="141"/>
      <c r="AB149" s="99"/>
    </row>
    <row r="150" spans="1:29" ht="9" hidden="1" customHeight="1" outlineLevel="1" x14ac:dyDescent="0.35">
      <c r="A150" s="99"/>
      <c r="B150" s="141"/>
      <c r="C150" s="67"/>
      <c r="D150" s="187"/>
      <c r="E150" s="67"/>
      <c r="F150" s="67"/>
      <c r="G150" s="67"/>
      <c r="H150" s="67"/>
      <c r="I150" s="67"/>
      <c r="J150" s="67"/>
      <c r="K150" s="67"/>
      <c r="L150" s="67"/>
      <c r="M150" s="67"/>
      <c r="N150" s="67"/>
      <c r="O150" s="67"/>
      <c r="P150" s="67"/>
      <c r="Q150" s="67"/>
      <c r="R150" s="67"/>
      <c r="S150" s="67"/>
      <c r="T150" s="67"/>
      <c r="U150" s="67"/>
      <c r="V150" s="67"/>
      <c r="W150" s="67"/>
      <c r="X150" s="67"/>
      <c r="Y150" s="67"/>
      <c r="Z150" s="67"/>
      <c r="AA150" s="67"/>
      <c r="AB150" s="99"/>
    </row>
    <row r="151" spans="1:29" ht="18" hidden="1" outlineLevel="1" x14ac:dyDescent="0.35">
      <c r="A151" s="99"/>
      <c r="B151" s="141"/>
      <c r="C151" s="67"/>
      <c r="D151" s="67"/>
      <c r="E151" s="161" t="s">
        <v>97</v>
      </c>
      <c r="F151" s="162"/>
      <c r="G151" s="162"/>
      <c r="H151" s="67"/>
      <c r="I151" s="67"/>
      <c r="J151" s="163" t="s">
        <v>98</v>
      </c>
      <c r="K151" s="164"/>
      <c r="L151" s="164"/>
      <c r="M151" s="164"/>
      <c r="N151" s="67"/>
      <c r="O151" s="67"/>
      <c r="P151" s="67"/>
      <c r="Q151" s="149" t="s">
        <v>99</v>
      </c>
      <c r="R151" s="150"/>
      <c r="S151" s="150"/>
      <c r="T151" s="150"/>
      <c r="U151" s="67"/>
      <c r="V151" s="149" t="s">
        <v>100</v>
      </c>
      <c r="W151" s="150"/>
      <c r="X151" s="150"/>
      <c r="Y151" s="67"/>
      <c r="Z151" s="67"/>
      <c r="AA151" s="67"/>
      <c r="AB151" s="99"/>
      <c r="AC151" s="67">
        <v>14</v>
      </c>
    </row>
    <row r="152" spans="1:29" ht="18" hidden="1" outlineLevel="1" x14ac:dyDescent="0.35">
      <c r="A152" s="99"/>
      <c r="B152" s="141"/>
      <c r="C152" s="67"/>
      <c r="D152" s="67"/>
      <c r="E152" s="152">
        <v>1</v>
      </c>
      <c r="F152" s="418" t="s">
        <v>101</v>
      </c>
      <c r="G152" s="418"/>
      <c r="H152" s="67"/>
      <c r="I152" s="67"/>
      <c r="J152" s="144" t="s">
        <v>102</v>
      </c>
      <c r="K152" s="144" t="s">
        <v>103</v>
      </c>
      <c r="L152" s="144" t="s">
        <v>104</v>
      </c>
      <c r="M152" s="144" t="s">
        <v>105</v>
      </c>
      <c r="N152" s="67"/>
      <c r="O152" s="67"/>
      <c r="P152" s="67"/>
      <c r="Q152" s="419" t="s">
        <v>106</v>
      </c>
      <c r="R152" s="419"/>
      <c r="S152" s="298" t="str">
        <f>IFERROR(T177/R177,"-")</f>
        <v>-</v>
      </c>
      <c r="T152" s="299" t="s">
        <v>107</v>
      </c>
      <c r="U152" s="67"/>
      <c r="V152" s="8" t="s">
        <v>108</v>
      </c>
      <c r="W152" s="300">
        <f>+llistes!$P$5</f>
        <v>0.26</v>
      </c>
      <c r="X152" s="301" t="s">
        <v>109</v>
      </c>
      <c r="Y152" s="67"/>
      <c r="Z152" s="67"/>
      <c r="AA152" s="67"/>
      <c r="AB152" s="99"/>
    </row>
    <row r="153" spans="1:29" ht="18" hidden="1" outlineLevel="1" x14ac:dyDescent="0.35">
      <c r="A153" s="99"/>
      <c r="B153" s="141"/>
      <c r="C153" s="67"/>
      <c r="D153" s="67"/>
      <c r="E153" s="153">
        <v>2</v>
      </c>
      <c r="F153" s="418" t="s">
        <v>101</v>
      </c>
      <c r="G153" s="418"/>
      <c r="H153" s="67"/>
      <c r="I153" s="67"/>
      <c r="J153" s="1" t="s">
        <v>110</v>
      </c>
      <c r="K153" s="143"/>
      <c r="L153" s="143"/>
      <c r="M153" s="52">
        <f>IFERROR(L153/K153,1)</f>
        <v>1</v>
      </c>
      <c r="N153" s="151"/>
      <c r="O153" s="67"/>
      <c r="P153" s="67"/>
      <c r="Q153" s="415" t="s">
        <v>111</v>
      </c>
      <c r="R153" s="415"/>
      <c r="S153" s="47" t="str">
        <f>IFERROR(T177/Q177,"-")</f>
        <v>-</v>
      </c>
      <c r="T153" t="s">
        <v>112</v>
      </c>
      <c r="U153" s="67"/>
      <c r="V153" s="1" t="s">
        <v>113</v>
      </c>
      <c r="W153" s="5">
        <f>+W152*R177</f>
        <v>0</v>
      </c>
      <c r="X153" s="268" t="s">
        <v>114</v>
      </c>
      <c r="Y153" s="67"/>
      <c r="Z153" s="67"/>
      <c r="AA153" s="67"/>
      <c r="AB153" s="99"/>
    </row>
    <row r="154" spans="1:29" ht="18" hidden="1" outlineLevel="1" x14ac:dyDescent="0.35">
      <c r="A154" s="99"/>
      <c r="B154" s="141"/>
      <c r="C154" s="67"/>
      <c r="D154" s="67"/>
      <c r="E154" s="153">
        <v>3</v>
      </c>
      <c r="F154" s="418" t="s">
        <v>101</v>
      </c>
      <c r="G154" s="418"/>
      <c r="H154" s="67"/>
      <c r="I154" s="67"/>
      <c r="J154" s="1" t="s">
        <v>115</v>
      </c>
      <c r="K154" s="143"/>
      <c r="L154" s="143"/>
      <c r="M154" s="52">
        <f t="shared" ref="M154:M158" si="52">IFERROR(L154/K154,1)</f>
        <v>1</v>
      </c>
      <c r="N154" s="151"/>
      <c r="O154" s="67"/>
      <c r="P154" s="67"/>
      <c r="Q154" s="419" t="s">
        <v>116</v>
      </c>
      <c r="R154" s="419"/>
      <c r="S154" s="302" t="str" cm="1">
        <f t="array" aca="1" ref="S154" ca="1">IFERROR(R177/INDIRECT("'Introducció dades Grals'!G"&amp;AC151),"-")</f>
        <v>-</v>
      </c>
      <c r="T154" s="303" t="s">
        <v>117</v>
      </c>
      <c r="U154" s="67"/>
      <c r="V154" s="8" t="s">
        <v>118</v>
      </c>
      <c r="W154" s="7" t="str" cm="1">
        <f t="array" aca="1" ref="W154" ca="1">IFERROR(W153/INDIRECT("'Introducció dades Grals'!G"&amp;AC151),"-")</f>
        <v>-</v>
      </c>
      <c r="X154" s="304" t="s">
        <v>119</v>
      </c>
      <c r="Y154" s="67"/>
      <c r="Z154" s="67"/>
      <c r="AA154" s="67"/>
      <c r="AB154" s="99"/>
    </row>
    <row r="155" spans="1:29" ht="18" hidden="1" outlineLevel="1" x14ac:dyDescent="0.35">
      <c r="A155" s="99"/>
      <c r="B155" s="141"/>
      <c r="C155" s="67"/>
      <c r="D155" s="67"/>
      <c r="E155" s="153">
        <v>4</v>
      </c>
      <c r="F155" s="418" t="s">
        <v>101</v>
      </c>
      <c r="G155" s="418"/>
      <c r="H155" s="67"/>
      <c r="I155" s="67"/>
      <c r="J155" s="1" t="s">
        <v>120</v>
      </c>
      <c r="K155" s="143"/>
      <c r="L155" s="143"/>
      <c r="M155" s="52">
        <f t="shared" si="52"/>
        <v>1</v>
      </c>
      <c r="N155" s="151"/>
      <c r="O155" s="67"/>
      <c r="P155" s="67"/>
      <c r="Q155" s="415" t="s">
        <v>121</v>
      </c>
      <c r="R155" s="415"/>
      <c r="S155" s="47" t="str" cm="1">
        <f t="array" aca="1" ref="S155" ca="1">IFERROR(R177/INDIRECT("'Introducció dades Grals'!I"&amp;AC151),"-")</f>
        <v>-</v>
      </c>
      <c r="T155" s="11" t="s">
        <v>122</v>
      </c>
      <c r="U155" s="67"/>
      <c r="V155" s="67"/>
      <c r="W155" s="67"/>
      <c r="X155" s="67"/>
      <c r="Y155" s="67"/>
      <c r="Z155" s="67"/>
      <c r="AA155" s="67"/>
      <c r="AB155" s="99"/>
    </row>
    <row r="156" spans="1:29" ht="18" hidden="1" outlineLevel="1" x14ac:dyDescent="0.35">
      <c r="A156" s="99"/>
      <c r="B156" s="141"/>
      <c r="C156" s="67"/>
      <c r="D156" s="67"/>
      <c r="E156" s="154">
        <v>5</v>
      </c>
      <c r="F156" s="418" t="s">
        <v>101</v>
      </c>
      <c r="G156" s="418"/>
      <c r="H156" s="67"/>
      <c r="I156" s="67"/>
      <c r="J156" s="1" t="s">
        <v>123</v>
      </c>
      <c r="K156" s="143"/>
      <c r="L156" s="143"/>
      <c r="M156" s="52">
        <f t="shared" si="52"/>
        <v>1</v>
      </c>
      <c r="N156" s="151"/>
      <c r="O156" s="67"/>
      <c r="P156" s="67"/>
      <c r="Q156" s="67"/>
      <c r="R156" s="67"/>
      <c r="S156" s="67"/>
      <c r="T156" s="67"/>
      <c r="U156" s="67"/>
      <c r="V156" s="67"/>
      <c r="W156" s="67"/>
      <c r="X156" s="67"/>
      <c r="Y156" s="67"/>
      <c r="Z156" s="67"/>
      <c r="AA156" s="67"/>
      <c r="AB156" s="99"/>
    </row>
    <row r="157" spans="1:29" ht="18" hidden="1" outlineLevel="1" x14ac:dyDescent="0.35">
      <c r="A157" s="99"/>
      <c r="B157" s="141"/>
      <c r="C157" s="67"/>
      <c r="D157" s="67"/>
      <c r="E157" s="153">
        <v>6</v>
      </c>
      <c r="F157" s="418" t="s">
        <v>101</v>
      </c>
      <c r="G157" s="418"/>
      <c r="H157" s="67"/>
      <c r="I157" s="67"/>
      <c r="J157" s="1" t="s">
        <v>124</v>
      </c>
      <c r="K157" s="143"/>
      <c r="L157" s="143"/>
      <c r="M157" s="52">
        <f t="shared" si="52"/>
        <v>1</v>
      </c>
      <c r="N157" s="151"/>
      <c r="O157" s="67"/>
      <c r="P157" s="67"/>
      <c r="Q157" s="67"/>
      <c r="R157" s="67"/>
      <c r="S157" s="67"/>
      <c r="T157" s="67"/>
      <c r="U157" s="67"/>
      <c r="V157" s="67"/>
      <c r="W157" s="67"/>
      <c r="X157" s="67"/>
      <c r="Y157" s="67"/>
      <c r="Z157" s="67"/>
      <c r="AA157" s="67"/>
      <c r="AB157" s="99"/>
    </row>
    <row r="158" spans="1:29" ht="18" hidden="1" outlineLevel="1" x14ac:dyDescent="0.35">
      <c r="A158" s="99"/>
      <c r="B158" s="141"/>
      <c r="C158" s="67"/>
      <c r="D158" s="67"/>
      <c r="E158" s="153">
        <v>7</v>
      </c>
      <c r="F158" s="418" t="s">
        <v>101</v>
      </c>
      <c r="G158" s="418"/>
      <c r="H158" s="67"/>
      <c r="I158" s="67"/>
      <c r="J158" s="1" t="s">
        <v>125</v>
      </c>
      <c r="K158" s="143"/>
      <c r="L158" s="143"/>
      <c r="M158" s="52">
        <f t="shared" si="52"/>
        <v>1</v>
      </c>
      <c r="N158" s="151"/>
      <c r="O158" s="67"/>
      <c r="P158" s="67"/>
      <c r="Q158" s="67"/>
      <c r="R158" s="67"/>
      <c r="S158" s="67"/>
      <c r="T158" s="67"/>
      <c r="U158" s="67"/>
      <c r="V158" s="67"/>
      <c r="W158" s="67"/>
      <c r="X158" s="67"/>
      <c r="Y158" s="67"/>
      <c r="Z158" s="67"/>
      <c r="AA158" s="67"/>
      <c r="AB158" s="99"/>
    </row>
    <row r="159" spans="1:29" ht="18" hidden="1" outlineLevel="1" x14ac:dyDescent="0.35">
      <c r="A159" s="99"/>
      <c r="B159" s="141"/>
      <c r="C159" s="67"/>
      <c r="D159" s="67"/>
      <c r="E159" s="67"/>
      <c r="F159" s="67"/>
      <c r="G159" s="67"/>
      <c r="H159" s="67"/>
      <c r="I159" s="67"/>
      <c r="J159" s="67"/>
      <c r="K159" s="67"/>
      <c r="L159" s="67"/>
      <c r="M159" s="67"/>
      <c r="N159" s="67"/>
      <c r="O159" s="67"/>
      <c r="P159" s="67"/>
      <c r="Q159" s="67"/>
      <c r="R159" s="67"/>
      <c r="S159" s="67"/>
      <c r="T159" s="67"/>
      <c r="U159" s="67"/>
      <c r="V159" s="67"/>
      <c r="W159" s="67"/>
      <c r="X159" s="67"/>
      <c r="Y159" s="67"/>
      <c r="Z159" s="67"/>
      <c r="AA159" s="67"/>
      <c r="AB159" s="99"/>
    </row>
    <row r="160" spans="1:29" ht="18" hidden="1" outlineLevel="1" x14ac:dyDescent="0.35">
      <c r="A160" s="99"/>
      <c r="B160" s="141"/>
      <c r="C160" s="67"/>
      <c r="D160" s="147" t="s">
        <v>126</v>
      </c>
      <c r="E160" s="148"/>
      <c r="F160" s="148"/>
      <c r="G160" s="148"/>
      <c r="H160" s="148"/>
      <c r="I160" s="148"/>
      <c r="J160" s="148"/>
      <c r="K160" s="148"/>
      <c r="L160" s="148"/>
      <c r="M160" s="148"/>
      <c r="N160" s="148"/>
      <c r="O160" s="148"/>
      <c r="P160" s="148"/>
      <c r="Q160" s="420" t="s">
        <v>127</v>
      </c>
      <c r="R160" s="420"/>
      <c r="S160" s="420"/>
      <c r="T160" s="420"/>
      <c r="U160" s="67"/>
      <c r="V160" s="159"/>
      <c r="W160" s="67"/>
      <c r="X160" s="67"/>
      <c r="Y160" s="67"/>
      <c r="Z160" s="67"/>
      <c r="AA160" s="67"/>
      <c r="AB160" s="99"/>
    </row>
    <row r="161" spans="1:28" s="159" customFormat="1" ht="43.2" hidden="1" outlineLevel="1" x14ac:dyDescent="0.35">
      <c r="A161" s="99"/>
      <c r="B161" s="141"/>
      <c r="C161" s="67"/>
      <c r="D161" s="188" t="s">
        <v>128</v>
      </c>
      <c r="E161" s="188" t="s">
        <v>129</v>
      </c>
      <c r="F161" s="188" t="s">
        <v>130</v>
      </c>
      <c r="G161" s="188" t="s">
        <v>131</v>
      </c>
      <c r="H161" s="188" t="s">
        <v>132</v>
      </c>
      <c r="I161" s="188"/>
      <c r="J161" s="188" t="s">
        <v>133</v>
      </c>
      <c r="K161" s="188" t="s">
        <v>134</v>
      </c>
      <c r="L161" s="188" t="s">
        <v>135</v>
      </c>
      <c r="M161" s="188" t="s">
        <v>136</v>
      </c>
      <c r="N161" s="188" t="s">
        <v>137</v>
      </c>
      <c r="O161" s="188" t="s">
        <v>138</v>
      </c>
      <c r="P161" s="189" t="s">
        <v>139</v>
      </c>
      <c r="Q161" s="183" t="s">
        <v>140</v>
      </c>
      <c r="R161" s="184" t="s">
        <v>141</v>
      </c>
      <c r="S161" s="184" t="s">
        <v>142</v>
      </c>
      <c r="T161" s="184" t="s">
        <v>143</v>
      </c>
      <c r="U161" s="159" t="e" vm="1">
        <v>#VALUE!</v>
      </c>
      <c r="V161" s="426" t="s">
        <v>144</v>
      </c>
      <c r="W161" s="426"/>
      <c r="X161" s="426"/>
      <c r="Y161" s="426"/>
      <c r="Z161" s="426"/>
      <c r="AA161" s="67"/>
      <c r="AB161" s="99"/>
    </row>
    <row r="162" spans="1:28" s="160" customFormat="1" ht="18" hidden="1" outlineLevel="1" x14ac:dyDescent="0.35">
      <c r="A162" s="99"/>
      <c r="B162" s="141"/>
      <c r="C162" s="67"/>
      <c r="D162" s="190"/>
      <c r="E162" s="191"/>
      <c r="F162" s="191"/>
      <c r="G162" s="190"/>
      <c r="H162" s="190" t="s">
        <v>145</v>
      </c>
      <c r="I162" s="190" t="s">
        <v>146</v>
      </c>
      <c r="J162" s="190" t="s">
        <v>147</v>
      </c>
      <c r="K162" s="190" t="s">
        <v>147</v>
      </c>
      <c r="L162" s="190" t="s">
        <v>147</v>
      </c>
      <c r="M162" s="190" t="s">
        <v>147</v>
      </c>
      <c r="N162" s="190" t="s">
        <v>147</v>
      </c>
      <c r="O162" s="190" t="s">
        <v>147</v>
      </c>
      <c r="P162" s="192" t="s">
        <v>147</v>
      </c>
      <c r="Q162" s="185" t="s">
        <v>148</v>
      </c>
      <c r="R162" s="186" t="s">
        <v>145</v>
      </c>
      <c r="S162" s="186" t="s">
        <v>147</v>
      </c>
      <c r="T162" s="186" t="s">
        <v>147</v>
      </c>
      <c r="U162" s="67"/>
      <c r="V162" s="67"/>
      <c r="W162" s="67"/>
      <c r="X162" s="67"/>
      <c r="Y162" s="67"/>
      <c r="Z162" s="67"/>
      <c r="AA162" s="67"/>
      <c r="AB162" s="99"/>
    </row>
    <row r="163" spans="1:28" ht="18" hidden="1" outlineLevel="1" x14ac:dyDescent="0.35">
      <c r="A163" s="99"/>
      <c r="B163" s="141"/>
      <c r="C163" s="67"/>
      <c r="D163" s="2">
        <v>0</v>
      </c>
      <c r="E163" s="145"/>
      <c r="F163" s="145">
        <f>+E163</f>
        <v>0</v>
      </c>
      <c r="G163" s="49">
        <f>IF(F163-E163=0,0,F163-E163+1)</f>
        <v>0</v>
      </c>
      <c r="H163" s="155"/>
      <c r="I163" s="48" t="str">
        <f>IFERROR(H163/G163,"-")</f>
        <v>-</v>
      </c>
      <c r="J163" s="157"/>
      <c r="K163" s="157"/>
      <c r="L163" s="157"/>
      <c r="M163" s="157"/>
      <c r="N163" s="157"/>
      <c r="O163" s="157"/>
      <c r="P163" s="45">
        <f t="shared" ref="P163:P176" si="53">+SUM(J163:O163)</f>
        <v>0</v>
      </c>
      <c r="Q163" s="179">
        <f>IFERROR((_xlfn.DAYS(F163,"1/1/"&amp;YEAR(F163))+1)/G163,0)</f>
        <v>0</v>
      </c>
      <c r="R163" s="180">
        <f>+H163*Q163</f>
        <v>0</v>
      </c>
      <c r="S163" s="180">
        <f t="shared" ref="S163" si="54">+J163*Q163</f>
        <v>0</v>
      </c>
      <c r="T163" s="180">
        <f t="shared" ref="T163:T176" si="55">+P163*Q163</f>
        <v>0</v>
      </c>
      <c r="U163" s="67"/>
      <c r="V163" s="67"/>
      <c r="W163" s="67"/>
      <c r="X163" s="67"/>
      <c r="Y163" s="67"/>
      <c r="Z163" s="67"/>
      <c r="AA163" s="67"/>
      <c r="AB163" s="99"/>
    </row>
    <row r="164" spans="1:28" ht="18" hidden="1" outlineLevel="1" x14ac:dyDescent="0.35">
      <c r="A164" s="99"/>
      <c r="B164" s="141"/>
      <c r="C164" s="67"/>
      <c r="D164" s="2">
        <v>1</v>
      </c>
      <c r="E164" s="3">
        <f>+F163+1</f>
        <v>1</v>
      </c>
      <c r="F164" s="145"/>
      <c r="G164" s="49">
        <f t="shared" ref="G164:G176" si="56">IF(F164-E164=0,0,F164-E164+1)</f>
        <v>0</v>
      </c>
      <c r="H164" s="155"/>
      <c r="I164" s="48" t="str">
        <f t="shared" ref="I164:I176" si="57">IFERROR(H164/G164,"-")</f>
        <v>-</v>
      </c>
      <c r="J164" s="157"/>
      <c r="K164" s="157"/>
      <c r="L164" s="157"/>
      <c r="M164" s="157"/>
      <c r="N164" s="157"/>
      <c r="O164" s="157"/>
      <c r="P164" s="45">
        <f t="shared" si="53"/>
        <v>0</v>
      </c>
      <c r="Q164" s="179">
        <v>1</v>
      </c>
      <c r="R164" s="180">
        <f t="shared" ref="R164:R176" si="58">+H164*Q164</f>
        <v>0</v>
      </c>
      <c r="S164" s="180">
        <f>+J164*Q164</f>
        <v>0</v>
      </c>
      <c r="T164" s="180">
        <f t="shared" si="55"/>
        <v>0</v>
      </c>
      <c r="U164" s="67"/>
      <c r="V164" s="67"/>
      <c r="W164" s="67"/>
      <c r="X164" s="67"/>
      <c r="Y164" s="67"/>
      <c r="Z164" s="67"/>
      <c r="AA164" s="67"/>
      <c r="AB164" s="99"/>
    </row>
    <row r="165" spans="1:28" ht="18" hidden="1" outlineLevel="1" x14ac:dyDescent="0.35">
      <c r="A165" s="99"/>
      <c r="B165" s="141"/>
      <c r="C165" s="67"/>
      <c r="D165" s="2">
        <v>2</v>
      </c>
      <c r="E165" s="3">
        <f t="shared" ref="E165:E176" si="59">+F164+1</f>
        <v>1</v>
      </c>
      <c r="F165" s="146"/>
      <c r="G165" s="49">
        <f t="shared" si="56"/>
        <v>0</v>
      </c>
      <c r="H165" s="156"/>
      <c r="I165" s="48" t="str">
        <f t="shared" si="57"/>
        <v>-</v>
      </c>
      <c r="J165" s="158"/>
      <c r="K165" s="158"/>
      <c r="L165" s="158"/>
      <c r="M165" s="158"/>
      <c r="N165" s="158"/>
      <c r="O165" s="158"/>
      <c r="P165" s="45">
        <f t="shared" si="53"/>
        <v>0</v>
      </c>
      <c r="Q165" s="181">
        <v>1</v>
      </c>
      <c r="R165" s="182">
        <f t="shared" si="58"/>
        <v>0</v>
      </c>
      <c r="S165" s="182">
        <f t="shared" ref="S165:S176" si="60">+J165*Q165</f>
        <v>0</v>
      </c>
      <c r="T165" s="182">
        <f t="shared" si="55"/>
        <v>0</v>
      </c>
      <c r="U165" s="67"/>
      <c r="V165" s="67"/>
      <c r="W165" s="67"/>
      <c r="X165" s="67"/>
      <c r="Y165" s="67"/>
      <c r="Z165" s="67"/>
      <c r="AA165" s="67"/>
      <c r="AB165" s="99"/>
    </row>
    <row r="166" spans="1:28" ht="18" hidden="1" outlineLevel="1" x14ac:dyDescent="0.35">
      <c r="A166" s="99"/>
      <c r="B166" s="141"/>
      <c r="C166" s="67"/>
      <c r="D166" s="2">
        <v>3</v>
      </c>
      <c r="E166" s="3">
        <f t="shared" si="59"/>
        <v>1</v>
      </c>
      <c r="F166" s="146"/>
      <c r="G166" s="49">
        <f t="shared" si="56"/>
        <v>0</v>
      </c>
      <c r="H166" s="156"/>
      <c r="I166" s="48" t="str">
        <f t="shared" si="57"/>
        <v>-</v>
      </c>
      <c r="J166" s="158"/>
      <c r="K166" s="158"/>
      <c r="L166" s="158"/>
      <c r="M166" s="158"/>
      <c r="N166" s="158"/>
      <c r="O166" s="158"/>
      <c r="P166" s="45">
        <f t="shared" si="53"/>
        <v>0</v>
      </c>
      <c r="Q166" s="181">
        <v>1</v>
      </c>
      <c r="R166" s="182">
        <f t="shared" si="58"/>
        <v>0</v>
      </c>
      <c r="S166" s="182">
        <f t="shared" si="60"/>
        <v>0</v>
      </c>
      <c r="T166" s="182">
        <f t="shared" si="55"/>
        <v>0</v>
      </c>
      <c r="U166" s="67"/>
      <c r="V166" s="67"/>
      <c r="W166" s="67"/>
      <c r="X166" s="67"/>
      <c r="Y166" s="67"/>
      <c r="Z166" s="67"/>
      <c r="AA166" s="67"/>
      <c r="AB166" s="99"/>
    </row>
    <row r="167" spans="1:28" ht="18" hidden="1" outlineLevel="1" x14ac:dyDescent="0.35">
      <c r="A167" s="99"/>
      <c r="B167" s="141"/>
      <c r="C167" s="67"/>
      <c r="D167" s="2">
        <v>4</v>
      </c>
      <c r="E167" s="3">
        <f t="shared" si="59"/>
        <v>1</v>
      </c>
      <c r="F167" s="146"/>
      <c r="G167" s="49">
        <f t="shared" si="56"/>
        <v>0</v>
      </c>
      <c r="H167" s="156"/>
      <c r="I167" s="48" t="str">
        <f t="shared" si="57"/>
        <v>-</v>
      </c>
      <c r="J167" s="158"/>
      <c r="K167" s="158"/>
      <c r="L167" s="158"/>
      <c r="M167" s="158"/>
      <c r="N167" s="158"/>
      <c r="O167" s="158"/>
      <c r="P167" s="45">
        <f t="shared" si="53"/>
        <v>0</v>
      </c>
      <c r="Q167" s="181">
        <v>1</v>
      </c>
      <c r="R167" s="182">
        <f t="shared" si="58"/>
        <v>0</v>
      </c>
      <c r="S167" s="182">
        <f t="shared" si="60"/>
        <v>0</v>
      </c>
      <c r="T167" s="182">
        <f t="shared" si="55"/>
        <v>0</v>
      </c>
      <c r="U167" s="67"/>
      <c r="V167" s="67"/>
      <c r="W167" s="67"/>
      <c r="X167" s="67"/>
      <c r="Y167" s="67"/>
      <c r="Z167" s="67"/>
      <c r="AA167" s="67"/>
      <c r="AB167" s="99"/>
    </row>
    <row r="168" spans="1:28" ht="18" hidden="1" outlineLevel="1" x14ac:dyDescent="0.35">
      <c r="A168" s="99"/>
      <c r="B168" s="141"/>
      <c r="C168" s="67"/>
      <c r="D168" s="2">
        <v>5</v>
      </c>
      <c r="E168" s="3">
        <f t="shared" si="59"/>
        <v>1</v>
      </c>
      <c r="F168" s="146"/>
      <c r="G168" s="49">
        <f t="shared" si="56"/>
        <v>0</v>
      </c>
      <c r="H168" s="156"/>
      <c r="I168" s="48" t="str">
        <f t="shared" si="57"/>
        <v>-</v>
      </c>
      <c r="J168" s="158"/>
      <c r="K168" s="158"/>
      <c r="L168" s="158"/>
      <c r="M168" s="158"/>
      <c r="N168" s="158"/>
      <c r="O168" s="158"/>
      <c r="P168" s="45">
        <f t="shared" si="53"/>
        <v>0</v>
      </c>
      <c r="Q168" s="181">
        <v>1</v>
      </c>
      <c r="R168" s="182">
        <f t="shared" si="58"/>
        <v>0</v>
      </c>
      <c r="S168" s="182">
        <f t="shared" si="60"/>
        <v>0</v>
      </c>
      <c r="T168" s="182">
        <f t="shared" si="55"/>
        <v>0</v>
      </c>
      <c r="U168" s="67"/>
      <c r="V168" s="67"/>
      <c r="W168" s="67"/>
      <c r="X168" s="67"/>
      <c r="Y168" s="67"/>
      <c r="Z168" s="67"/>
      <c r="AA168" s="67"/>
      <c r="AB168" s="99"/>
    </row>
    <row r="169" spans="1:28" ht="18" hidden="1" outlineLevel="1" x14ac:dyDescent="0.35">
      <c r="A169" s="99"/>
      <c r="B169" s="141"/>
      <c r="C169" s="67"/>
      <c r="D169" s="2">
        <v>6</v>
      </c>
      <c r="E169" s="3">
        <f t="shared" si="59"/>
        <v>1</v>
      </c>
      <c r="F169" s="146"/>
      <c r="G169" s="49">
        <f t="shared" si="56"/>
        <v>0</v>
      </c>
      <c r="H169" s="156"/>
      <c r="I169" s="48" t="str">
        <f t="shared" si="57"/>
        <v>-</v>
      </c>
      <c r="J169" s="158"/>
      <c r="K169" s="158"/>
      <c r="L169" s="158"/>
      <c r="M169" s="158"/>
      <c r="N169" s="158"/>
      <c r="O169" s="158"/>
      <c r="P169" s="45">
        <f t="shared" si="53"/>
        <v>0</v>
      </c>
      <c r="Q169" s="181">
        <v>1</v>
      </c>
      <c r="R169" s="182">
        <f t="shared" si="58"/>
        <v>0</v>
      </c>
      <c r="S169" s="182">
        <f t="shared" si="60"/>
        <v>0</v>
      </c>
      <c r="T169" s="182">
        <f t="shared" si="55"/>
        <v>0</v>
      </c>
      <c r="U169" s="67"/>
      <c r="V169" s="67"/>
      <c r="W169" s="67"/>
      <c r="X169" s="67"/>
      <c r="Y169" s="67"/>
      <c r="Z169" s="67"/>
      <c r="AA169" s="67"/>
      <c r="AB169" s="99"/>
    </row>
    <row r="170" spans="1:28" ht="18" hidden="1" outlineLevel="1" x14ac:dyDescent="0.35">
      <c r="A170" s="99"/>
      <c r="B170" s="141"/>
      <c r="C170" s="67"/>
      <c r="D170" s="2">
        <v>7</v>
      </c>
      <c r="E170" s="3">
        <f t="shared" si="59"/>
        <v>1</v>
      </c>
      <c r="F170" s="146"/>
      <c r="G170" s="49">
        <f t="shared" si="56"/>
        <v>0</v>
      </c>
      <c r="H170" s="156"/>
      <c r="I170" s="48" t="str">
        <f t="shared" si="57"/>
        <v>-</v>
      </c>
      <c r="J170" s="158"/>
      <c r="K170" s="158"/>
      <c r="L170" s="158"/>
      <c r="M170" s="158"/>
      <c r="N170" s="158"/>
      <c r="O170" s="158"/>
      <c r="P170" s="45">
        <f t="shared" si="53"/>
        <v>0</v>
      </c>
      <c r="Q170" s="181">
        <v>1</v>
      </c>
      <c r="R170" s="182">
        <f t="shared" si="58"/>
        <v>0</v>
      </c>
      <c r="S170" s="182">
        <f t="shared" si="60"/>
        <v>0</v>
      </c>
      <c r="T170" s="182">
        <f t="shared" si="55"/>
        <v>0</v>
      </c>
      <c r="U170" s="67"/>
      <c r="V170" s="67"/>
      <c r="W170" s="67"/>
      <c r="X170" s="67"/>
      <c r="Y170" s="67"/>
      <c r="Z170" s="67"/>
      <c r="AA170" s="67"/>
      <c r="AB170" s="99"/>
    </row>
    <row r="171" spans="1:28" ht="18" hidden="1" outlineLevel="1" x14ac:dyDescent="0.35">
      <c r="A171" s="99"/>
      <c r="B171" s="141"/>
      <c r="C171" s="67"/>
      <c r="D171" s="2">
        <v>8</v>
      </c>
      <c r="E171" s="3">
        <f t="shared" si="59"/>
        <v>1</v>
      </c>
      <c r="F171" s="146"/>
      <c r="G171" s="49">
        <f t="shared" si="56"/>
        <v>0</v>
      </c>
      <c r="H171" s="156"/>
      <c r="I171" s="48" t="str">
        <f t="shared" si="57"/>
        <v>-</v>
      </c>
      <c r="J171" s="158"/>
      <c r="K171" s="158"/>
      <c r="L171" s="158"/>
      <c r="M171" s="158"/>
      <c r="N171" s="158"/>
      <c r="O171" s="158"/>
      <c r="P171" s="45">
        <f t="shared" si="53"/>
        <v>0</v>
      </c>
      <c r="Q171" s="181">
        <v>1</v>
      </c>
      <c r="R171" s="182">
        <f t="shared" si="58"/>
        <v>0</v>
      </c>
      <c r="S171" s="182">
        <f t="shared" si="60"/>
        <v>0</v>
      </c>
      <c r="T171" s="182">
        <f t="shared" si="55"/>
        <v>0</v>
      </c>
      <c r="U171" s="67"/>
      <c r="V171" s="67"/>
      <c r="W171" s="67"/>
      <c r="X171" s="67"/>
      <c r="Y171" s="67"/>
      <c r="Z171" s="67"/>
      <c r="AA171" s="67"/>
      <c r="AB171" s="99"/>
    </row>
    <row r="172" spans="1:28" ht="18" hidden="1" outlineLevel="1" x14ac:dyDescent="0.35">
      <c r="A172" s="99"/>
      <c r="B172" s="141"/>
      <c r="C172" s="67"/>
      <c r="D172" s="2">
        <v>9</v>
      </c>
      <c r="E172" s="3">
        <f t="shared" si="59"/>
        <v>1</v>
      </c>
      <c r="F172" s="146"/>
      <c r="G172" s="49">
        <f t="shared" si="56"/>
        <v>0</v>
      </c>
      <c r="H172" s="156"/>
      <c r="I172" s="48" t="str">
        <f t="shared" si="57"/>
        <v>-</v>
      </c>
      <c r="J172" s="158"/>
      <c r="K172" s="158"/>
      <c r="L172" s="158"/>
      <c r="M172" s="158"/>
      <c r="N172" s="158"/>
      <c r="O172" s="158"/>
      <c r="P172" s="45">
        <f t="shared" si="53"/>
        <v>0</v>
      </c>
      <c r="Q172" s="181">
        <v>1</v>
      </c>
      <c r="R172" s="182">
        <f t="shared" si="58"/>
        <v>0</v>
      </c>
      <c r="S172" s="182">
        <f t="shared" si="60"/>
        <v>0</v>
      </c>
      <c r="T172" s="182">
        <f t="shared" si="55"/>
        <v>0</v>
      </c>
      <c r="U172" s="67"/>
      <c r="V172" s="67"/>
      <c r="W172" s="67"/>
      <c r="X172" s="67"/>
      <c r="Y172" s="67"/>
      <c r="Z172" s="67"/>
      <c r="AA172" s="67"/>
      <c r="AB172" s="99"/>
    </row>
    <row r="173" spans="1:28" ht="18" hidden="1" outlineLevel="1" x14ac:dyDescent="0.35">
      <c r="A173" s="99"/>
      <c r="B173" s="141"/>
      <c r="C173" s="67"/>
      <c r="D173" s="2">
        <v>10</v>
      </c>
      <c r="E173" s="3">
        <f t="shared" si="59"/>
        <v>1</v>
      </c>
      <c r="F173" s="146"/>
      <c r="G173" s="49">
        <f t="shared" si="56"/>
        <v>0</v>
      </c>
      <c r="H173" s="156"/>
      <c r="I173" s="48" t="str">
        <f t="shared" si="57"/>
        <v>-</v>
      </c>
      <c r="J173" s="158"/>
      <c r="K173" s="158"/>
      <c r="L173" s="158"/>
      <c r="M173" s="158"/>
      <c r="N173" s="158"/>
      <c r="O173" s="158"/>
      <c r="P173" s="45">
        <f t="shared" si="53"/>
        <v>0</v>
      </c>
      <c r="Q173" s="181">
        <v>1</v>
      </c>
      <c r="R173" s="182">
        <f t="shared" si="58"/>
        <v>0</v>
      </c>
      <c r="S173" s="182">
        <f t="shared" si="60"/>
        <v>0</v>
      </c>
      <c r="T173" s="182">
        <f t="shared" si="55"/>
        <v>0</v>
      </c>
      <c r="U173" s="67"/>
      <c r="V173" s="67"/>
      <c r="W173" s="67"/>
      <c r="X173" s="67"/>
      <c r="Y173" s="67"/>
      <c r="Z173" s="67"/>
      <c r="AA173" s="67"/>
      <c r="AB173" s="99"/>
    </row>
    <row r="174" spans="1:28" ht="18" hidden="1" outlineLevel="1" x14ac:dyDescent="0.35">
      <c r="A174" s="99"/>
      <c r="B174" s="141"/>
      <c r="C174" s="67"/>
      <c r="D174" s="2">
        <v>11</v>
      </c>
      <c r="E174" s="3">
        <f t="shared" si="59"/>
        <v>1</v>
      </c>
      <c r="F174" s="146"/>
      <c r="G174" s="49">
        <f t="shared" si="56"/>
        <v>0</v>
      </c>
      <c r="H174" s="156"/>
      <c r="I174" s="48" t="str">
        <f t="shared" si="57"/>
        <v>-</v>
      </c>
      <c r="J174" s="158"/>
      <c r="K174" s="158"/>
      <c r="L174" s="158"/>
      <c r="M174" s="158"/>
      <c r="N174" s="158"/>
      <c r="O174" s="158"/>
      <c r="P174" s="45">
        <f t="shared" si="53"/>
        <v>0</v>
      </c>
      <c r="Q174" s="181">
        <v>1</v>
      </c>
      <c r="R174" s="182">
        <f t="shared" si="58"/>
        <v>0</v>
      </c>
      <c r="S174" s="182">
        <f t="shared" si="60"/>
        <v>0</v>
      </c>
      <c r="T174" s="182">
        <f t="shared" si="55"/>
        <v>0</v>
      </c>
      <c r="U174" s="67"/>
      <c r="V174" s="67"/>
      <c r="W174" s="67"/>
      <c r="X174" s="67"/>
      <c r="Y174" s="67"/>
      <c r="Z174" s="67"/>
      <c r="AA174" s="67"/>
      <c r="AB174" s="99"/>
    </row>
    <row r="175" spans="1:28" ht="18" hidden="1" outlineLevel="1" x14ac:dyDescent="0.35">
      <c r="A175" s="99"/>
      <c r="B175" s="141"/>
      <c r="C175" s="67"/>
      <c r="D175" s="2">
        <v>12</v>
      </c>
      <c r="E175" s="3">
        <f t="shared" si="59"/>
        <v>1</v>
      </c>
      <c r="F175" s="146"/>
      <c r="G175" s="49">
        <f t="shared" si="56"/>
        <v>0</v>
      </c>
      <c r="H175" s="156"/>
      <c r="I175" s="48" t="str">
        <f t="shared" si="57"/>
        <v>-</v>
      </c>
      <c r="J175" s="158"/>
      <c r="K175" s="158"/>
      <c r="L175" s="158"/>
      <c r="M175" s="158"/>
      <c r="N175" s="158"/>
      <c r="O175" s="158"/>
      <c r="P175" s="46">
        <f t="shared" si="53"/>
        <v>0</v>
      </c>
      <c r="Q175" s="181">
        <v>1</v>
      </c>
      <c r="R175" s="182">
        <f t="shared" si="58"/>
        <v>0</v>
      </c>
      <c r="S175" s="182">
        <f t="shared" si="60"/>
        <v>0</v>
      </c>
      <c r="T175" s="182">
        <f t="shared" si="55"/>
        <v>0</v>
      </c>
      <c r="U175" s="67"/>
      <c r="V175" s="67"/>
      <c r="W175" s="67"/>
      <c r="X175" s="67"/>
      <c r="Y175" s="67"/>
      <c r="Z175" s="67"/>
      <c r="AA175" s="67"/>
      <c r="AB175" s="99"/>
    </row>
    <row r="176" spans="1:28" ht="18" hidden="1" outlineLevel="1" x14ac:dyDescent="0.35">
      <c r="A176" s="99"/>
      <c r="B176" s="141"/>
      <c r="C176" s="67"/>
      <c r="D176" s="2">
        <v>13</v>
      </c>
      <c r="E176" s="3">
        <f t="shared" si="59"/>
        <v>1</v>
      </c>
      <c r="F176" s="146">
        <f>+E176</f>
        <v>1</v>
      </c>
      <c r="G176" s="49">
        <f t="shared" si="56"/>
        <v>0</v>
      </c>
      <c r="H176" s="156"/>
      <c r="I176" s="48" t="str">
        <f t="shared" si="57"/>
        <v>-</v>
      </c>
      <c r="J176" s="158"/>
      <c r="K176" s="158"/>
      <c r="L176" s="158"/>
      <c r="M176" s="158"/>
      <c r="N176" s="158"/>
      <c r="O176" s="158"/>
      <c r="P176" s="46">
        <f t="shared" si="53"/>
        <v>0</v>
      </c>
      <c r="Q176" s="179">
        <f>IFERROR((_xlfn.DAYS("31/12/"&amp;YEAR(E176),E176))/G176,0)</f>
        <v>0</v>
      </c>
      <c r="R176" s="182">
        <f t="shared" si="58"/>
        <v>0</v>
      </c>
      <c r="S176" s="182">
        <f t="shared" si="60"/>
        <v>0</v>
      </c>
      <c r="T176" s="182">
        <f t="shared" si="55"/>
        <v>0</v>
      </c>
      <c r="U176" s="67"/>
      <c r="V176" s="67"/>
      <c r="W176" s="67"/>
      <c r="X176" s="67"/>
      <c r="Y176" s="67"/>
      <c r="Z176" s="67"/>
      <c r="AA176" s="67"/>
      <c r="AB176" s="99"/>
    </row>
    <row r="177" spans="1:29" ht="18" hidden="1" outlineLevel="1" x14ac:dyDescent="0.35">
      <c r="A177" s="99"/>
      <c r="B177" s="141"/>
      <c r="C177" s="67"/>
      <c r="D177" s="170" t="s">
        <v>149</v>
      </c>
      <c r="E177" s="170"/>
      <c r="F177" s="170"/>
      <c r="G177" s="171">
        <f>SUM(G163:G176)</f>
        <v>0</v>
      </c>
      <c r="H177" s="172">
        <f>SUM(H163:H176)</f>
        <v>0</v>
      </c>
      <c r="I177" s="173" t="str">
        <f t="shared" ref="I177" si="61">IFERROR(H177/G177,"-")</f>
        <v>-</v>
      </c>
      <c r="J177" s="172">
        <f t="shared" ref="J177:P177" si="62">SUM(J163:J176)</f>
        <v>0</v>
      </c>
      <c r="K177" s="172">
        <f t="shared" si="62"/>
        <v>0</v>
      </c>
      <c r="L177" s="172">
        <f t="shared" si="62"/>
        <v>0</v>
      </c>
      <c r="M177" s="172">
        <f t="shared" si="62"/>
        <v>0</v>
      </c>
      <c r="N177" s="172">
        <f t="shared" si="62"/>
        <v>0</v>
      </c>
      <c r="O177" s="172">
        <f t="shared" si="62"/>
        <v>0</v>
      </c>
      <c r="P177" s="174">
        <f t="shared" si="62"/>
        <v>0</v>
      </c>
      <c r="Q177" s="177">
        <f>+SUMPRODUCT(G163:G176,Q163:Q176)</f>
        <v>0</v>
      </c>
      <c r="R177" s="178">
        <f>SUM(R163:R176)</f>
        <v>0</v>
      </c>
      <c r="S177" s="178">
        <f t="shared" ref="S177:T177" si="63">SUM(S163:S176)</f>
        <v>0</v>
      </c>
      <c r="T177" s="178">
        <f t="shared" si="63"/>
        <v>0</v>
      </c>
      <c r="U177" s="67"/>
      <c r="V177" s="67"/>
      <c r="W177" s="67"/>
      <c r="X177" s="67"/>
      <c r="Y177" s="67"/>
      <c r="Z177" s="67"/>
      <c r="AA177" s="67"/>
      <c r="AB177" s="99"/>
    </row>
    <row r="178" spans="1:29" ht="18" hidden="1" outlineLevel="1" x14ac:dyDescent="0.35">
      <c r="A178" s="99"/>
      <c r="B178" s="141"/>
      <c r="C178" s="67"/>
      <c r="D178" s="175" t="s">
        <v>150</v>
      </c>
      <c r="E178" s="175"/>
      <c r="F178" s="175"/>
      <c r="G178" s="175"/>
      <c r="H178" s="175"/>
      <c r="I178" s="175"/>
      <c r="J178" s="176" t="str">
        <f t="shared" ref="J178:P178" si="64">IFERROR(J177/$P177,"-")</f>
        <v>-</v>
      </c>
      <c r="K178" s="176" t="str">
        <f t="shared" si="64"/>
        <v>-</v>
      </c>
      <c r="L178" s="176" t="str">
        <f>IFERROR(L177/$P177,"-")</f>
        <v>-</v>
      </c>
      <c r="M178" s="176" t="str">
        <f t="shared" si="64"/>
        <v>-</v>
      </c>
      <c r="N178" s="176" t="str">
        <f t="shared" si="64"/>
        <v>-</v>
      </c>
      <c r="O178" s="176" t="str">
        <f t="shared" si="64"/>
        <v>-</v>
      </c>
      <c r="P178" s="176" t="str">
        <f t="shared" si="64"/>
        <v>-</v>
      </c>
      <c r="Q178" s="67"/>
      <c r="R178" s="67"/>
      <c r="S178" s="67"/>
      <c r="T178" s="67"/>
      <c r="U178" s="67"/>
      <c r="V178" s="67"/>
      <c r="W178" s="67"/>
      <c r="X178" s="67"/>
      <c r="Y178" s="67"/>
      <c r="Z178" s="67"/>
      <c r="AA178" s="67"/>
      <c r="AB178" s="99"/>
    </row>
    <row r="179" spans="1:29" ht="18" hidden="1" outlineLevel="1" x14ac:dyDescent="0.35">
      <c r="A179" s="99"/>
      <c r="B179" s="141"/>
      <c r="C179" s="67"/>
      <c r="D179" s="67"/>
      <c r="E179" s="67"/>
      <c r="F179" s="67"/>
      <c r="G179" s="67"/>
      <c r="H179" s="67"/>
      <c r="I179" s="67"/>
      <c r="J179" s="67"/>
      <c r="K179" s="67"/>
      <c r="L179" s="67"/>
      <c r="M179" s="67"/>
      <c r="N179" s="67"/>
      <c r="O179" s="67"/>
      <c r="P179" s="67"/>
      <c r="Q179" s="67"/>
      <c r="R179" s="67"/>
      <c r="S179" s="67"/>
      <c r="T179" s="67"/>
      <c r="U179" s="67"/>
      <c r="V179" s="67"/>
      <c r="W179" s="67"/>
      <c r="X179" s="67"/>
      <c r="Y179" s="67"/>
      <c r="Z179" s="67"/>
      <c r="AA179" s="67"/>
      <c r="AB179" s="99"/>
    </row>
    <row r="180" spans="1:29" ht="18" collapsed="1" x14ac:dyDescent="0.35">
      <c r="A180" s="99"/>
      <c r="B180" s="12"/>
      <c r="C180" s="62" t="s">
        <v>151</v>
      </c>
      <c r="D180" s="12"/>
      <c r="E180" s="12"/>
      <c r="F180" s="12"/>
      <c r="G180" s="12"/>
      <c r="H180" s="12"/>
      <c r="I180" s="12"/>
      <c r="J180" s="12"/>
      <c r="K180" s="12"/>
      <c r="L180" s="12"/>
      <c r="M180" s="12"/>
      <c r="N180" s="12"/>
      <c r="O180" s="12"/>
      <c r="P180" s="12"/>
      <c r="Q180" s="12"/>
      <c r="R180" s="12"/>
      <c r="S180" s="12"/>
      <c r="T180" s="12"/>
      <c r="U180" s="12"/>
      <c r="V180" s="12"/>
      <c r="W180" s="12"/>
      <c r="X180" s="12"/>
      <c r="Y180" s="12"/>
      <c r="Z180" s="12"/>
      <c r="AA180" s="12"/>
      <c r="AB180" s="99"/>
    </row>
    <row r="181" spans="1:29" ht="9.6" hidden="1" customHeight="1" outlineLevel="1" x14ac:dyDescent="0.35">
      <c r="A181" s="99"/>
      <c r="B181" s="12"/>
      <c r="C181" s="67"/>
      <c r="D181" s="67"/>
      <c r="E181" s="67"/>
      <c r="F181" s="67"/>
      <c r="G181" s="67"/>
      <c r="H181" s="67"/>
      <c r="I181" s="67"/>
      <c r="J181" s="67"/>
      <c r="K181" s="67"/>
      <c r="L181" s="67"/>
      <c r="M181" s="67"/>
      <c r="N181" s="67"/>
      <c r="O181" s="67"/>
      <c r="P181" s="67"/>
      <c r="Q181" s="67"/>
      <c r="R181" s="67"/>
      <c r="S181" s="67"/>
      <c r="T181" s="67"/>
      <c r="U181" s="67"/>
      <c r="V181" s="67"/>
      <c r="W181" s="67"/>
      <c r="X181" s="67"/>
      <c r="Y181" s="67"/>
      <c r="Z181" s="67"/>
      <c r="AA181" s="67"/>
      <c r="AB181" s="99"/>
    </row>
    <row r="182" spans="1:29" ht="18" hidden="1" outlineLevel="1" x14ac:dyDescent="0.35">
      <c r="A182" s="99"/>
      <c r="B182" s="12"/>
      <c r="C182" s="67"/>
      <c r="D182" s="163" t="s">
        <v>98</v>
      </c>
      <c r="E182" s="164"/>
      <c r="F182" s="164"/>
      <c r="G182" s="164"/>
      <c r="H182" s="67"/>
      <c r="I182" s="161" t="s">
        <v>97</v>
      </c>
      <c r="J182" s="162"/>
      <c r="K182" s="162"/>
      <c r="L182" s="67"/>
      <c r="M182" s="67"/>
      <c r="N182" s="67"/>
      <c r="O182" s="67"/>
      <c r="P182" s="67"/>
      <c r="Q182" s="149" t="s">
        <v>152</v>
      </c>
      <c r="R182" s="150"/>
      <c r="S182" s="150"/>
      <c r="T182" s="150"/>
      <c r="U182" s="67"/>
      <c r="V182" s="149" t="s">
        <v>153</v>
      </c>
      <c r="W182" s="150"/>
      <c r="X182" s="150"/>
      <c r="Y182" s="67"/>
      <c r="Z182" s="67"/>
      <c r="AA182" s="67"/>
      <c r="AB182" s="99"/>
      <c r="AC182" s="67">
        <v>14</v>
      </c>
    </row>
    <row r="183" spans="1:29" ht="18" hidden="1" outlineLevel="1" x14ac:dyDescent="0.35">
      <c r="A183" s="99"/>
      <c r="B183" s="12"/>
      <c r="C183" s="67"/>
      <c r="D183" s="1" t="s">
        <v>154</v>
      </c>
      <c r="E183" s="200" t="s">
        <v>155</v>
      </c>
      <c r="F183" s="167" t="s">
        <v>156</v>
      </c>
      <c r="G183" s="165"/>
      <c r="H183" s="67"/>
      <c r="I183" s="152">
        <v>1</v>
      </c>
      <c r="J183" s="421" t="s">
        <v>101</v>
      </c>
      <c r="K183" s="422"/>
      <c r="L183" s="67"/>
      <c r="M183" s="67"/>
      <c r="N183" s="67"/>
      <c r="O183" s="67"/>
      <c r="P183" s="67"/>
      <c r="Q183" s="419" t="s">
        <v>106</v>
      </c>
      <c r="R183" s="419"/>
      <c r="S183" s="298" t="str">
        <f>IFERROR(S205/Q205,"-")</f>
        <v>-</v>
      </c>
      <c r="T183" s="299" t="s">
        <v>107</v>
      </c>
      <c r="U183" s="67"/>
      <c r="V183" s="8" t="s">
        <v>108</v>
      </c>
      <c r="W183" s="300">
        <f>IF(E183="No n'hi ha",0,VLOOKUP(E183,llistes!$L$5:$Q$11,5,0))</f>
        <v>0</v>
      </c>
      <c r="X183" s="301" t="s">
        <v>109</v>
      </c>
      <c r="Y183" s="67"/>
      <c r="Z183" s="67"/>
      <c r="AA183" s="67"/>
      <c r="AB183" s="99"/>
    </row>
    <row r="184" spans="1:29" ht="18" hidden="1" outlineLevel="1" x14ac:dyDescent="0.35">
      <c r="A184" s="99"/>
      <c r="B184" s="12"/>
      <c r="C184" s="67"/>
      <c r="D184" s="1" t="s">
        <v>157</v>
      </c>
      <c r="E184" s="201" t="s">
        <v>145</v>
      </c>
      <c r="F184" s="199" t="s">
        <v>158</v>
      </c>
      <c r="G184" s="166"/>
      <c r="H184" s="67"/>
      <c r="I184" s="154">
        <v>2</v>
      </c>
      <c r="J184" s="421" t="s">
        <v>101</v>
      </c>
      <c r="K184" s="422"/>
      <c r="L184" s="67"/>
      <c r="M184" s="67"/>
      <c r="N184" s="67"/>
      <c r="O184" s="67"/>
      <c r="P184" s="67"/>
      <c r="Q184" s="415" t="s">
        <v>111</v>
      </c>
      <c r="R184" s="415"/>
      <c r="S184" s="47">
        <f>IFERROR(S205/P205,0)</f>
        <v>0</v>
      </c>
      <c r="T184" t="s">
        <v>112</v>
      </c>
      <c r="U184" s="67"/>
      <c r="V184" s="1" t="s">
        <v>113</v>
      </c>
      <c r="W184" s="5">
        <f>+W183*Q205</f>
        <v>0</v>
      </c>
      <c r="X184" s="268" t="s">
        <v>114</v>
      </c>
      <c r="Y184" s="67"/>
      <c r="Z184" s="67"/>
      <c r="AA184" s="67"/>
      <c r="AB184" s="99"/>
    </row>
    <row r="185" spans="1:29" ht="18" hidden="1" outlineLevel="1" x14ac:dyDescent="0.35">
      <c r="A185" s="99"/>
      <c r="B185" s="12"/>
      <c r="C185" s="67"/>
      <c r="D185" s="1" t="s">
        <v>159</v>
      </c>
      <c r="E185" s="168">
        <f>IF(E183="No n'hi ha",0,VLOOKUP(E184,_xlfn.IFS(E183="Gas Natural",llistes!$F$4:$H$4,E183="Gasoil C",llistes!$F$7:$H$8,E183="GLP",llistes!$F$11:$H$15,E183="Biomassa",llistes!$F$18:$H$24,E183="No n'hi ha",llistes!$F$26:$H$26),2,0))</f>
        <v>0</v>
      </c>
      <c r="F185" s="67"/>
      <c r="G185" s="67"/>
      <c r="H185" s="67"/>
      <c r="I185" s="154">
        <v>3</v>
      </c>
      <c r="J185" s="421" t="s">
        <v>101</v>
      </c>
      <c r="K185" s="422"/>
      <c r="L185" s="67"/>
      <c r="M185" s="67"/>
      <c r="N185" s="67"/>
      <c r="O185" s="67"/>
      <c r="P185" s="67"/>
      <c r="Q185" s="419" t="s">
        <v>116</v>
      </c>
      <c r="R185" s="419"/>
      <c r="S185" s="302" t="str" cm="1">
        <f t="array" aca="1" ref="S185" ca="1">IFERROR(Q205/INDIRECT("'Introducció dades Grals'!G"&amp;AC182),"-")</f>
        <v>-</v>
      </c>
      <c r="T185" s="303" t="s">
        <v>117</v>
      </c>
      <c r="U185" s="67"/>
      <c r="V185" s="1" t="s">
        <v>118</v>
      </c>
      <c r="W185" s="7" t="str" cm="1">
        <f t="array" aca="1" ref="W185" ca="1">IFERROR(W184/INDIRECT("'Introducció dades Grals'!G"&amp;AC182),"-")</f>
        <v>-</v>
      </c>
      <c r="X185" s="268" t="s">
        <v>119</v>
      </c>
      <c r="Y185" s="67"/>
      <c r="Z185" s="67"/>
      <c r="AA185" s="67"/>
      <c r="AB185" s="99"/>
    </row>
    <row r="186" spans="1:29" ht="18" hidden="1" outlineLevel="1" x14ac:dyDescent="0.35">
      <c r="A186" s="99"/>
      <c r="B186" s="12"/>
      <c r="C186" s="67"/>
      <c r="D186" s="67"/>
      <c r="E186" s="67"/>
      <c r="F186" s="67"/>
      <c r="G186" s="67"/>
      <c r="H186" s="67"/>
      <c r="I186" s="152">
        <v>4</v>
      </c>
      <c r="J186" s="416" t="s">
        <v>101</v>
      </c>
      <c r="K186" s="417"/>
      <c r="L186" s="67"/>
      <c r="M186" s="67"/>
      <c r="N186" s="67"/>
      <c r="O186" s="67"/>
      <c r="P186" s="67"/>
      <c r="Q186" s="415" t="s">
        <v>121</v>
      </c>
      <c r="R186" s="415"/>
      <c r="S186" s="47" t="str" cm="1">
        <f t="array" aca="1" ref="S186" ca="1">IFERROR(Q205/INDIRECT("'Introducció dades Grals'!I"&amp;AC182),"-")</f>
        <v>-</v>
      </c>
      <c r="T186" s="11" t="s">
        <v>122</v>
      </c>
      <c r="U186" s="67"/>
      <c r="V186" s="67"/>
      <c r="W186" s="67"/>
      <c r="X186" s="67"/>
      <c r="Y186" s="67"/>
      <c r="Z186" s="67"/>
      <c r="AA186" s="67"/>
      <c r="AB186" s="99"/>
    </row>
    <row r="187" spans="1:29" ht="18" hidden="1" outlineLevel="1" x14ac:dyDescent="0.35">
      <c r="A187" s="99"/>
      <c r="B187" s="12"/>
      <c r="C187" s="67"/>
      <c r="D187" s="67"/>
      <c r="E187" s="67"/>
      <c r="F187" s="67"/>
      <c r="G187" s="67"/>
      <c r="H187" s="67"/>
      <c r="I187" s="67"/>
      <c r="J187" s="67"/>
      <c r="K187" s="67"/>
      <c r="L187" s="67"/>
      <c r="M187" s="67"/>
      <c r="N187" s="67"/>
      <c r="O187" s="67"/>
      <c r="P187" s="67"/>
      <c r="Q187" s="67"/>
      <c r="R187" s="67"/>
      <c r="S187" s="67"/>
      <c r="T187" s="67"/>
      <c r="U187" s="67"/>
      <c r="V187" s="67"/>
      <c r="W187" s="67"/>
      <c r="X187" s="67"/>
      <c r="Y187" s="67"/>
      <c r="Z187" s="67"/>
      <c r="AA187" s="67"/>
      <c r="AB187" s="99"/>
    </row>
    <row r="188" spans="1:29" ht="18" hidden="1" outlineLevel="1" x14ac:dyDescent="0.35">
      <c r="A188" s="99"/>
      <c r="B188" s="12"/>
      <c r="C188" s="67"/>
      <c r="D188" s="147" t="s">
        <v>126</v>
      </c>
      <c r="E188" s="148"/>
      <c r="F188" s="148"/>
      <c r="G188" s="148"/>
      <c r="H188" s="148"/>
      <c r="I188" s="148"/>
      <c r="J188" s="148"/>
      <c r="K188" s="148"/>
      <c r="L188" s="148"/>
      <c r="M188" s="148"/>
      <c r="N188" s="148"/>
      <c r="O188" s="148"/>
      <c r="P188" s="423" t="s">
        <v>127</v>
      </c>
      <c r="Q188" s="423"/>
      <c r="R188" s="423"/>
      <c r="S188" s="423"/>
      <c r="T188" s="67"/>
      <c r="U188" s="67"/>
      <c r="V188" s="67"/>
      <c r="W188" s="67"/>
      <c r="X188" s="67"/>
      <c r="Y188" s="67"/>
      <c r="Z188" s="67"/>
      <c r="AA188" s="67"/>
      <c r="AB188" s="99"/>
    </row>
    <row r="189" spans="1:29" s="159" customFormat="1" ht="28.8" hidden="1" outlineLevel="1" x14ac:dyDescent="0.35">
      <c r="A189" s="99"/>
      <c r="B189" s="12"/>
      <c r="C189" s="67"/>
      <c r="D189" s="188" t="s">
        <v>128</v>
      </c>
      <c r="E189" s="188" t="s">
        <v>129</v>
      </c>
      <c r="F189" s="188" t="s">
        <v>130</v>
      </c>
      <c r="G189" s="188" t="s">
        <v>131</v>
      </c>
      <c r="H189" s="188" t="s">
        <v>160</v>
      </c>
      <c r="I189" s="188" t="s">
        <v>161</v>
      </c>
      <c r="J189" s="188"/>
      <c r="K189" s="188" t="s">
        <v>106</v>
      </c>
      <c r="L189" s="188" t="s">
        <v>162</v>
      </c>
      <c r="M189" s="188" t="s">
        <v>137</v>
      </c>
      <c r="N189" s="188" t="s">
        <v>138</v>
      </c>
      <c r="O189" s="188" t="s">
        <v>139</v>
      </c>
      <c r="P189" s="193" t="s">
        <v>163</v>
      </c>
      <c r="Q189" s="193" t="s">
        <v>141</v>
      </c>
      <c r="R189" s="193" t="s">
        <v>142</v>
      </c>
      <c r="S189" s="193" t="s">
        <v>143</v>
      </c>
      <c r="T189" s="67"/>
      <c r="U189" s="159" t="e" vm="1">
        <v>#VALUE!</v>
      </c>
      <c r="V189" s="426" t="s">
        <v>144</v>
      </c>
      <c r="W189" s="426"/>
      <c r="X189" s="426"/>
      <c r="Y189" s="426"/>
      <c r="Z189" s="426"/>
      <c r="AA189" s="67"/>
      <c r="AB189" s="99"/>
    </row>
    <row r="190" spans="1:29" s="160" customFormat="1" ht="18" hidden="1" outlineLevel="1" x14ac:dyDescent="0.35">
      <c r="A190" s="99"/>
      <c r="B190" s="12"/>
      <c r="C190" s="67"/>
      <c r="D190" s="194"/>
      <c r="E190" s="195"/>
      <c r="F190" s="195"/>
      <c r="G190" s="194"/>
      <c r="H190" s="188" t="str">
        <f>+E184</f>
        <v>kWh</v>
      </c>
      <c r="I190" s="196" t="s">
        <v>145</v>
      </c>
      <c r="J190" s="196" t="s">
        <v>146</v>
      </c>
      <c r="K190" s="196" t="s">
        <v>147</v>
      </c>
      <c r="L190" s="196" t="s">
        <v>147</v>
      </c>
      <c r="M190" s="196" t="s">
        <v>147</v>
      </c>
      <c r="N190" s="196" t="s">
        <v>147</v>
      </c>
      <c r="O190" s="196" t="s">
        <v>147</v>
      </c>
      <c r="P190" s="197" t="s">
        <v>148</v>
      </c>
      <c r="Q190" s="198" t="s">
        <v>145</v>
      </c>
      <c r="R190" s="198" t="s">
        <v>147</v>
      </c>
      <c r="S190" s="198" t="s">
        <v>147</v>
      </c>
      <c r="T190" s="67"/>
      <c r="U190" s="67"/>
      <c r="V190" s="67"/>
      <c r="W190" s="67"/>
      <c r="X190" s="67"/>
      <c r="Y190" s="67"/>
      <c r="Z190" s="67"/>
      <c r="AA190" s="67"/>
      <c r="AB190" s="99"/>
    </row>
    <row r="191" spans="1:29" ht="18" hidden="1" outlineLevel="1" x14ac:dyDescent="0.35">
      <c r="A191" s="99"/>
      <c r="B191" s="12"/>
      <c r="C191" s="67"/>
      <c r="D191" s="2">
        <v>0</v>
      </c>
      <c r="E191" s="145"/>
      <c r="F191" s="145">
        <f>+E191</f>
        <v>0</v>
      </c>
      <c r="G191" s="49">
        <f>IF(F191-E191=0,0,F191-E191+1)</f>
        <v>0</v>
      </c>
      <c r="H191" s="155"/>
      <c r="I191" s="4">
        <f>+H191*$E$185</f>
        <v>0</v>
      </c>
      <c r="J191" s="48" t="str">
        <f>IFERROR(I191/G191,"-")</f>
        <v>-</v>
      </c>
      <c r="K191" s="157"/>
      <c r="L191" s="157"/>
      <c r="M191" s="157"/>
      <c r="N191" s="157"/>
      <c r="O191" s="6">
        <f t="shared" ref="O191:O204" si="65">+SUM(K191:N191)</f>
        <v>0</v>
      </c>
      <c r="P191" s="38">
        <f>IFERROR((_xlfn.DAYS(F191,"1/1/"&amp;YEAR(F191))+1)/G191,0)</f>
        <v>0</v>
      </c>
      <c r="Q191" s="4">
        <f t="shared" ref="Q191:Q204" si="66">+I191*P191</f>
        <v>0</v>
      </c>
      <c r="R191" s="4">
        <f t="shared" ref="R191:R204" si="67">+K191*P191</f>
        <v>0</v>
      </c>
      <c r="S191" s="39">
        <f t="shared" ref="S191:S204" si="68">+O191*P191</f>
        <v>0</v>
      </c>
      <c r="T191" s="67"/>
      <c r="U191" s="67"/>
      <c r="V191" s="67"/>
      <c r="W191" s="67"/>
      <c r="X191" s="67"/>
      <c r="Y191" s="67"/>
      <c r="Z191" s="67"/>
      <c r="AA191" s="67"/>
      <c r="AB191" s="99"/>
    </row>
    <row r="192" spans="1:29" ht="18" hidden="1" outlineLevel="1" x14ac:dyDescent="0.35">
      <c r="A192" s="99"/>
      <c r="B192" s="12"/>
      <c r="C192" s="67"/>
      <c r="D192" s="2">
        <v>1</v>
      </c>
      <c r="E192" s="3">
        <f>+F191+1</f>
        <v>1</v>
      </c>
      <c r="F192" s="145"/>
      <c r="G192" s="49">
        <f>IF(F192-E192=0,0,F192-E192+1)</f>
        <v>0</v>
      </c>
      <c r="H192" s="155"/>
      <c r="I192" s="4">
        <f t="shared" ref="I192:I204" si="69">+H192*$E$185</f>
        <v>0</v>
      </c>
      <c r="J192" s="48" t="str">
        <f t="shared" ref="J192:J204" si="70">IFERROR(I192/G192,"-")</f>
        <v>-</v>
      </c>
      <c r="K192" s="157"/>
      <c r="L192" s="157"/>
      <c r="M192" s="157"/>
      <c r="N192" s="157"/>
      <c r="O192" s="6">
        <f t="shared" si="65"/>
        <v>0</v>
      </c>
      <c r="P192" s="38">
        <v>1</v>
      </c>
      <c r="Q192" s="4">
        <f t="shared" si="66"/>
        <v>0</v>
      </c>
      <c r="R192" s="4">
        <f t="shared" si="67"/>
        <v>0</v>
      </c>
      <c r="S192" s="39">
        <f t="shared" si="68"/>
        <v>0</v>
      </c>
      <c r="T192" s="67"/>
      <c r="U192" s="67"/>
      <c r="V192" s="67"/>
      <c r="W192" s="67"/>
      <c r="X192" s="67"/>
      <c r="Y192" s="67"/>
      <c r="Z192" s="67"/>
      <c r="AA192" s="67"/>
      <c r="AB192" s="99"/>
    </row>
    <row r="193" spans="1:28" ht="18" hidden="1" outlineLevel="1" x14ac:dyDescent="0.35">
      <c r="A193" s="99"/>
      <c r="B193" s="12"/>
      <c r="C193" s="67"/>
      <c r="D193" s="2">
        <v>2</v>
      </c>
      <c r="E193" s="3">
        <f t="shared" ref="E193:E204" si="71">+F192+1</f>
        <v>1</v>
      </c>
      <c r="F193" s="146"/>
      <c r="G193" s="49">
        <f t="shared" ref="G193:G204" si="72">IF(F193-E193=0,0,F193-E193+1)</f>
        <v>0</v>
      </c>
      <c r="H193" s="155"/>
      <c r="I193" s="4">
        <f t="shared" si="69"/>
        <v>0</v>
      </c>
      <c r="J193" s="48" t="str">
        <f t="shared" si="70"/>
        <v>-</v>
      </c>
      <c r="K193" s="157"/>
      <c r="L193" s="157"/>
      <c r="M193" s="157"/>
      <c r="N193" s="157"/>
      <c r="O193" s="6">
        <f t="shared" si="65"/>
        <v>0</v>
      </c>
      <c r="P193" s="40">
        <v>1</v>
      </c>
      <c r="Q193" s="4">
        <f t="shared" si="66"/>
        <v>0</v>
      </c>
      <c r="R193" s="4">
        <f t="shared" si="67"/>
        <v>0</v>
      </c>
      <c r="S193" s="41">
        <f t="shared" si="68"/>
        <v>0</v>
      </c>
      <c r="T193" s="67"/>
      <c r="U193" s="67"/>
      <c r="V193" s="67"/>
      <c r="W193" s="67"/>
      <c r="X193" s="67"/>
      <c r="Y193" s="67"/>
      <c r="Z193" s="67"/>
      <c r="AA193" s="67"/>
      <c r="AB193" s="99"/>
    </row>
    <row r="194" spans="1:28" ht="18" hidden="1" outlineLevel="1" x14ac:dyDescent="0.35">
      <c r="A194" s="99"/>
      <c r="B194" s="12"/>
      <c r="C194" s="67"/>
      <c r="D194" s="2">
        <v>3</v>
      </c>
      <c r="E194" s="3">
        <f t="shared" si="71"/>
        <v>1</v>
      </c>
      <c r="F194" s="146"/>
      <c r="G194" s="49">
        <f t="shared" si="72"/>
        <v>0</v>
      </c>
      <c r="H194" s="155"/>
      <c r="I194" s="4">
        <f t="shared" si="69"/>
        <v>0</v>
      </c>
      <c r="J194" s="48" t="str">
        <f t="shared" si="70"/>
        <v>-</v>
      </c>
      <c r="K194" s="157"/>
      <c r="L194" s="157"/>
      <c r="M194" s="157"/>
      <c r="N194" s="157"/>
      <c r="O194" s="6">
        <f t="shared" si="65"/>
        <v>0</v>
      </c>
      <c r="P194" s="40">
        <v>1</v>
      </c>
      <c r="Q194" s="4">
        <f t="shared" si="66"/>
        <v>0</v>
      </c>
      <c r="R194" s="4">
        <f t="shared" si="67"/>
        <v>0</v>
      </c>
      <c r="S194" s="41">
        <f t="shared" si="68"/>
        <v>0</v>
      </c>
      <c r="T194" s="67"/>
      <c r="U194" s="67"/>
      <c r="V194" s="67"/>
      <c r="W194" s="67"/>
      <c r="X194" s="67"/>
      <c r="Y194" s="67"/>
      <c r="Z194" s="67"/>
      <c r="AA194" s="67"/>
      <c r="AB194" s="99"/>
    </row>
    <row r="195" spans="1:28" ht="18" hidden="1" outlineLevel="1" x14ac:dyDescent="0.35">
      <c r="A195" s="99"/>
      <c r="B195" s="12"/>
      <c r="C195" s="67"/>
      <c r="D195" s="2">
        <v>4</v>
      </c>
      <c r="E195" s="3">
        <f t="shared" si="71"/>
        <v>1</v>
      </c>
      <c r="F195" s="146"/>
      <c r="G195" s="49">
        <f t="shared" si="72"/>
        <v>0</v>
      </c>
      <c r="H195" s="155"/>
      <c r="I195" s="4">
        <f t="shared" si="69"/>
        <v>0</v>
      </c>
      <c r="J195" s="48" t="str">
        <f t="shared" si="70"/>
        <v>-</v>
      </c>
      <c r="K195" s="157"/>
      <c r="L195" s="157"/>
      <c r="M195" s="157"/>
      <c r="N195" s="157"/>
      <c r="O195" s="6">
        <f t="shared" si="65"/>
        <v>0</v>
      </c>
      <c r="P195" s="40">
        <v>1</v>
      </c>
      <c r="Q195" s="4">
        <f t="shared" si="66"/>
        <v>0</v>
      </c>
      <c r="R195" s="4">
        <f t="shared" si="67"/>
        <v>0</v>
      </c>
      <c r="S195" s="41">
        <f t="shared" si="68"/>
        <v>0</v>
      </c>
      <c r="T195" s="67"/>
      <c r="U195" s="67"/>
      <c r="V195" s="67"/>
      <c r="W195" s="67"/>
      <c r="X195" s="67"/>
      <c r="Y195" s="67"/>
      <c r="Z195" s="67"/>
      <c r="AA195" s="67"/>
      <c r="AB195" s="99"/>
    </row>
    <row r="196" spans="1:28" ht="18" hidden="1" outlineLevel="1" x14ac:dyDescent="0.35">
      <c r="A196" s="99"/>
      <c r="B196" s="12"/>
      <c r="C196" s="67"/>
      <c r="D196" s="2">
        <v>5</v>
      </c>
      <c r="E196" s="3">
        <f t="shared" si="71"/>
        <v>1</v>
      </c>
      <c r="F196" s="146"/>
      <c r="G196" s="49">
        <f t="shared" si="72"/>
        <v>0</v>
      </c>
      <c r="H196" s="155"/>
      <c r="I196" s="4">
        <f t="shared" si="69"/>
        <v>0</v>
      </c>
      <c r="J196" s="48" t="str">
        <f t="shared" si="70"/>
        <v>-</v>
      </c>
      <c r="K196" s="157"/>
      <c r="L196" s="157"/>
      <c r="M196" s="157"/>
      <c r="N196" s="157"/>
      <c r="O196" s="6">
        <f t="shared" si="65"/>
        <v>0</v>
      </c>
      <c r="P196" s="40">
        <v>1</v>
      </c>
      <c r="Q196" s="4">
        <f t="shared" si="66"/>
        <v>0</v>
      </c>
      <c r="R196" s="4">
        <f t="shared" si="67"/>
        <v>0</v>
      </c>
      <c r="S196" s="41">
        <f t="shared" si="68"/>
        <v>0</v>
      </c>
      <c r="T196" s="67"/>
      <c r="U196" s="67"/>
      <c r="V196" s="67"/>
      <c r="W196" s="67"/>
      <c r="X196" s="67"/>
      <c r="Y196" s="67"/>
      <c r="Z196" s="67"/>
      <c r="AA196" s="67"/>
      <c r="AB196" s="99"/>
    </row>
    <row r="197" spans="1:28" ht="18" hidden="1" outlineLevel="1" x14ac:dyDescent="0.35">
      <c r="A197" s="99"/>
      <c r="B197" s="12"/>
      <c r="C197" s="67"/>
      <c r="D197" s="2">
        <v>6</v>
      </c>
      <c r="E197" s="3">
        <f t="shared" si="71"/>
        <v>1</v>
      </c>
      <c r="F197" s="146"/>
      <c r="G197" s="49">
        <f t="shared" si="72"/>
        <v>0</v>
      </c>
      <c r="H197" s="155"/>
      <c r="I197" s="4">
        <f t="shared" si="69"/>
        <v>0</v>
      </c>
      <c r="J197" s="48" t="str">
        <f t="shared" si="70"/>
        <v>-</v>
      </c>
      <c r="K197" s="157"/>
      <c r="L197" s="157"/>
      <c r="M197" s="157"/>
      <c r="N197" s="157"/>
      <c r="O197" s="6">
        <f t="shared" si="65"/>
        <v>0</v>
      </c>
      <c r="P197" s="40">
        <v>1</v>
      </c>
      <c r="Q197" s="4">
        <f t="shared" si="66"/>
        <v>0</v>
      </c>
      <c r="R197" s="4">
        <f t="shared" si="67"/>
        <v>0</v>
      </c>
      <c r="S197" s="41">
        <f t="shared" si="68"/>
        <v>0</v>
      </c>
      <c r="T197" s="67"/>
      <c r="U197" s="67"/>
      <c r="V197" s="67"/>
      <c r="W197" s="67"/>
      <c r="X197" s="67"/>
      <c r="Y197" s="67"/>
      <c r="Z197" s="67"/>
      <c r="AA197" s="67"/>
      <c r="AB197" s="99"/>
    </row>
    <row r="198" spans="1:28" ht="18" hidden="1" outlineLevel="1" x14ac:dyDescent="0.35">
      <c r="A198" s="99"/>
      <c r="B198" s="12"/>
      <c r="C198" s="67"/>
      <c r="D198" s="2">
        <v>7</v>
      </c>
      <c r="E198" s="3">
        <f t="shared" si="71"/>
        <v>1</v>
      </c>
      <c r="F198" s="146"/>
      <c r="G198" s="49">
        <f t="shared" si="72"/>
        <v>0</v>
      </c>
      <c r="H198" s="155"/>
      <c r="I198" s="4">
        <f t="shared" si="69"/>
        <v>0</v>
      </c>
      <c r="J198" s="48" t="str">
        <f t="shared" si="70"/>
        <v>-</v>
      </c>
      <c r="K198" s="157"/>
      <c r="L198" s="157"/>
      <c r="M198" s="157"/>
      <c r="N198" s="157"/>
      <c r="O198" s="6">
        <f t="shared" si="65"/>
        <v>0</v>
      </c>
      <c r="P198" s="40">
        <v>1</v>
      </c>
      <c r="Q198" s="4">
        <f t="shared" si="66"/>
        <v>0</v>
      </c>
      <c r="R198" s="4">
        <f t="shared" si="67"/>
        <v>0</v>
      </c>
      <c r="S198" s="41">
        <f t="shared" si="68"/>
        <v>0</v>
      </c>
      <c r="T198" s="67"/>
      <c r="U198" s="67"/>
      <c r="V198" s="67"/>
      <c r="W198" s="67"/>
      <c r="X198" s="67"/>
      <c r="Y198" s="67"/>
      <c r="Z198" s="67"/>
      <c r="AA198" s="67"/>
      <c r="AB198" s="99"/>
    </row>
    <row r="199" spans="1:28" ht="18" hidden="1" outlineLevel="1" x14ac:dyDescent="0.35">
      <c r="A199" s="99"/>
      <c r="B199" s="12"/>
      <c r="C199" s="67"/>
      <c r="D199" s="2">
        <v>8</v>
      </c>
      <c r="E199" s="3">
        <f t="shared" si="71"/>
        <v>1</v>
      </c>
      <c r="F199" s="146"/>
      <c r="G199" s="49">
        <f t="shared" si="72"/>
        <v>0</v>
      </c>
      <c r="H199" s="155"/>
      <c r="I199" s="4">
        <f t="shared" si="69"/>
        <v>0</v>
      </c>
      <c r="J199" s="48" t="str">
        <f t="shared" si="70"/>
        <v>-</v>
      </c>
      <c r="K199" s="157"/>
      <c r="L199" s="157"/>
      <c r="M199" s="157"/>
      <c r="N199" s="157"/>
      <c r="O199" s="6">
        <f t="shared" si="65"/>
        <v>0</v>
      </c>
      <c r="P199" s="40">
        <v>1</v>
      </c>
      <c r="Q199" s="4">
        <f t="shared" si="66"/>
        <v>0</v>
      </c>
      <c r="R199" s="4">
        <f t="shared" si="67"/>
        <v>0</v>
      </c>
      <c r="S199" s="41">
        <f t="shared" si="68"/>
        <v>0</v>
      </c>
      <c r="T199" s="67"/>
      <c r="U199" s="67"/>
      <c r="V199" s="67"/>
      <c r="W199" s="67"/>
      <c r="X199" s="67"/>
      <c r="Y199" s="67"/>
      <c r="Z199" s="67"/>
      <c r="AA199" s="67"/>
      <c r="AB199" s="99"/>
    </row>
    <row r="200" spans="1:28" ht="18" hidden="1" outlineLevel="1" x14ac:dyDescent="0.35">
      <c r="A200" s="99"/>
      <c r="B200" s="12"/>
      <c r="C200" s="67"/>
      <c r="D200" s="2">
        <v>9</v>
      </c>
      <c r="E200" s="3">
        <f t="shared" si="71"/>
        <v>1</v>
      </c>
      <c r="F200" s="146"/>
      <c r="G200" s="49">
        <f t="shared" si="72"/>
        <v>0</v>
      </c>
      <c r="H200" s="155"/>
      <c r="I200" s="4">
        <f t="shared" si="69"/>
        <v>0</v>
      </c>
      <c r="J200" s="48" t="str">
        <f t="shared" si="70"/>
        <v>-</v>
      </c>
      <c r="K200" s="157"/>
      <c r="L200" s="157"/>
      <c r="M200" s="157"/>
      <c r="N200" s="157"/>
      <c r="O200" s="6">
        <f t="shared" si="65"/>
        <v>0</v>
      </c>
      <c r="P200" s="40">
        <v>1</v>
      </c>
      <c r="Q200" s="4">
        <f t="shared" si="66"/>
        <v>0</v>
      </c>
      <c r="R200" s="4">
        <f t="shared" si="67"/>
        <v>0</v>
      </c>
      <c r="S200" s="41">
        <f t="shared" si="68"/>
        <v>0</v>
      </c>
      <c r="T200" s="67"/>
      <c r="U200" s="67"/>
      <c r="V200" s="67"/>
      <c r="W200" s="67"/>
      <c r="X200" s="67"/>
      <c r="Y200" s="67"/>
      <c r="Z200" s="67"/>
      <c r="AA200" s="67"/>
      <c r="AB200" s="99"/>
    </row>
    <row r="201" spans="1:28" ht="18" hidden="1" outlineLevel="1" x14ac:dyDescent="0.35">
      <c r="A201" s="99"/>
      <c r="B201" s="12"/>
      <c r="C201" s="67"/>
      <c r="D201" s="2">
        <v>10</v>
      </c>
      <c r="E201" s="3">
        <f t="shared" si="71"/>
        <v>1</v>
      </c>
      <c r="F201" s="146"/>
      <c r="G201" s="49">
        <f t="shared" si="72"/>
        <v>0</v>
      </c>
      <c r="H201" s="155"/>
      <c r="I201" s="4">
        <f t="shared" si="69"/>
        <v>0</v>
      </c>
      <c r="J201" s="48" t="str">
        <f t="shared" si="70"/>
        <v>-</v>
      </c>
      <c r="K201" s="157"/>
      <c r="L201" s="157"/>
      <c r="M201" s="157"/>
      <c r="N201" s="157"/>
      <c r="O201" s="6">
        <f t="shared" si="65"/>
        <v>0</v>
      </c>
      <c r="P201" s="40">
        <v>1</v>
      </c>
      <c r="Q201" s="4">
        <f t="shared" si="66"/>
        <v>0</v>
      </c>
      <c r="R201" s="4">
        <f t="shared" si="67"/>
        <v>0</v>
      </c>
      <c r="S201" s="41">
        <f t="shared" si="68"/>
        <v>0</v>
      </c>
      <c r="T201" s="67"/>
      <c r="U201" s="67"/>
      <c r="V201" s="67"/>
      <c r="W201" s="67"/>
      <c r="X201" s="67"/>
      <c r="Y201" s="67"/>
      <c r="Z201" s="67"/>
      <c r="AA201" s="67"/>
      <c r="AB201" s="99"/>
    </row>
    <row r="202" spans="1:28" ht="18" hidden="1" outlineLevel="1" x14ac:dyDescent="0.35">
      <c r="A202" s="99"/>
      <c r="B202" s="12"/>
      <c r="C202" s="67"/>
      <c r="D202" s="2">
        <v>11</v>
      </c>
      <c r="E202" s="3">
        <f t="shared" si="71"/>
        <v>1</v>
      </c>
      <c r="F202" s="146"/>
      <c r="G202" s="49">
        <f t="shared" si="72"/>
        <v>0</v>
      </c>
      <c r="H202" s="155"/>
      <c r="I202" s="4">
        <f t="shared" si="69"/>
        <v>0</v>
      </c>
      <c r="J202" s="48" t="str">
        <f t="shared" si="70"/>
        <v>-</v>
      </c>
      <c r="K202" s="157"/>
      <c r="L202" s="157"/>
      <c r="M202" s="157"/>
      <c r="N202" s="157"/>
      <c r="O202" s="6">
        <f t="shared" si="65"/>
        <v>0</v>
      </c>
      <c r="P202" s="40">
        <v>1</v>
      </c>
      <c r="Q202" s="4">
        <f t="shared" si="66"/>
        <v>0</v>
      </c>
      <c r="R202" s="4">
        <f t="shared" si="67"/>
        <v>0</v>
      </c>
      <c r="S202" s="41">
        <f t="shared" si="68"/>
        <v>0</v>
      </c>
      <c r="T202" s="67"/>
      <c r="U202" s="67"/>
      <c r="V202" s="67"/>
      <c r="W202" s="67"/>
      <c r="X202" s="67"/>
      <c r="Y202" s="67"/>
      <c r="Z202" s="67"/>
      <c r="AA202" s="67"/>
      <c r="AB202" s="99"/>
    </row>
    <row r="203" spans="1:28" ht="18" hidden="1" outlineLevel="1" x14ac:dyDescent="0.35">
      <c r="A203" s="99"/>
      <c r="B203" s="12"/>
      <c r="C203" s="67"/>
      <c r="D203" s="2">
        <v>12</v>
      </c>
      <c r="E203" s="3">
        <f t="shared" si="71"/>
        <v>1</v>
      </c>
      <c r="F203" s="146"/>
      <c r="G203" s="49">
        <f t="shared" si="72"/>
        <v>0</v>
      </c>
      <c r="H203" s="155"/>
      <c r="I203" s="4">
        <f t="shared" si="69"/>
        <v>0</v>
      </c>
      <c r="J203" s="48" t="str">
        <f t="shared" si="70"/>
        <v>-</v>
      </c>
      <c r="K203" s="157"/>
      <c r="L203" s="157"/>
      <c r="M203" s="157"/>
      <c r="N203" s="157"/>
      <c r="O203" s="6">
        <f t="shared" si="65"/>
        <v>0</v>
      </c>
      <c r="P203" s="40">
        <v>1</v>
      </c>
      <c r="Q203" s="4">
        <f t="shared" si="66"/>
        <v>0</v>
      </c>
      <c r="R203" s="4">
        <f t="shared" si="67"/>
        <v>0</v>
      </c>
      <c r="S203" s="41">
        <f t="shared" si="68"/>
        <v>0</v>
      </c>
      <c r="T203" s="67"/>
      <c r="U203" s="67"/>
      <c r="V203" s="67"/>
      <c r="W203" s="67"/>
      <c r="X203" s="67"/>
      <c r="Y203" s="67"/>
      <c r="Z203" s="67"/>
      <c r="AA203" s="67"/>
      <c r="AB203" s="99"/>
    </row>
    <row r="204" spans="1:28" ht="18" hidden="1" outlineLevel="1" x14ac:dyDescent="0.35">
      <c r="A204" s="99"/>
      <c r="B204" s="12"/>
      <c r="C204" s="67"/>
      <c r="D204" s="2">
        <v>13</v>
      </c>
      <c r="E204" s="3">
        <f t="shared" si="71"/>
        <v>1</v>
      </c>
      <c r="F204" s="146">
        <f>+E204</f>
        <v>1</v>
      </c>
      <c r="G204" s="49">
        <f t="shared" si="72"/>
        <v>0</v>
      </c>
      <c r="H204" s="156"/>
      <c r="I204" s="4">
        <f t="shared" si="69"/>
        <v>0</v>
      </c>
      <c r="J204" s="48" t="str">
        <f t="shared" si="70"/>
        <v>-</v>
      </c>
      <c r="K204" s="157"/>
      <c r="L204" s="158"/>
      <c r="M204" s="158"/>
      <c r="N204" s="158"/>
      <c r="O204" s="6">
        <f t="shared" si="65"/>
        <v>0</v>
      </c>
      <c r="P204" s="38">
        <f>IFERROR((_xlfn.DAYS("31/12/"&amp;YEAR(E204),E204))/G204,0)</f>
        <v>0</v>
      </c>
      <c r="Q204" s="4">
        <f t="shared" si="66"/>
        <v>0</v>
      </c>
      <c r="R204" s="4">
        <f t="shared" si="67"/>
        <v>0</v>
      </c>
      <c r="S204" s="41">
        <f t="shared" si="68"/>
        <v>0</v>
      </c>
      <c r="T204" s="67"/>
      <c r="U204" s="67"/>
      <c r="V204" s="67"/>
      <c r="W204" s="67"/>
      <c r="X204" s="67"/>
      <c r="Y204" s="67"/>
      <c r="Z204" s="67"/>
      <c r="AA204" s="67"/>
      <c r="AB204" s="99"/>
    </row>
    <row r="205" spans="1:28" ht="18" hidden="1" outlineLevel="1" x14ac:dyDescent="0.35">
      <c r="A205" s="99"/>
      <c r="B205" s="12"/>
      <c r="C205" s="67"/>
      <c r="D205" s="42" t="s">
        <v>164</v>
      </c>
      <c r="E205" s="8"/>
      <c r="F205" s="8"/>
      <c r="G205" s="50">
        <f>SUM(G191:G204)</f>
        <v>0</v>
      </c>
      <c r="H205" s="5"/>
      <c r="I205" s="5">
        <f>SUM(I191:I204)</f>
        <v>0</v>
      </c>
      <c r="J205" s="48" t="str">
        <f>IFERROR(I205/G205,"-")</f>
        <v>-</v>
      </c>
      <c r="K205" s="5">
        <f>SUM(K191:K204)</f>
        <v>0</v>
      </c>
      <c r="L205" s="5">
        <f t="shared" ref="L205:O205" si="73">SUM(L191:L204)</f>
        <v>0</v>
      </c>
      <c r="M205" s="5">
        <f t="shared" si="73"/>
        <v>0</v>
      </c>
      <c r="N205" s="5">
        <f t="shared" si="73"/>
        <v>0</v>
      </c>
      <c r="O205" s="5">
        <f t="shared" si="73"/>
        <v>0</v>
      </c>
      <c r="P205" s="42">
        <f>+SUMPRODUCT(G191:G204,P191:P204)</f>
        <v>0</v>
      </c>
      <c r="Q205" s="9">
        <f>SUM(Q191:Q204)</f>
        <v>0</v>
      </c>
      <c r="R205" s="9">
        <f t="shared" ref="R205:S205" si="74">SUM(R191:R204)</f>
        <v>0</v>
      </c>
      <c r="S205" s="10">
        <f t="shared" si="74"/>
        <v>0</v>
      </c>
      <c r="T205" s="67"/>
      <c r="U205" s="67"/>
      <c r="V205" s="67"/>
      <c r="W205" s="67"/>
      <c r="X205" s="67"/>
      <c r="Y205" s="67"/>
      <c r="Z205" s="67"/>
      <c r="AA205" s="67"/>
      <c r="AB205" s="99"/>
    </row>
    <row r="206" spans="1:28" ht="18" hidden="1" outlineLevel="1" x14ac:dyDescent="0.35">
      <c r="A206" s="99"/>
      <c r="B206" s="12"/>
      <c r="C206" s="67"/>
      <c r="D206" s="25" t="s">
        <v>150</v>
      </c>
      <c r="E206" s="1"/>
      <c r="F206" s="1"/>
      <c r="G206" s="1"/>
      <c r="H206" s="1"/>
      <c r="I206" s="1"/>
      <c r="J206" s="1"/>
      <c r="K206" s="51" t="str">
        <f>IFERROR(K205/$O205,"-")</f>
        <v>-</v>
      </c>
      <c r="L206" s="51" t="str">
        <f>IFERROR(L205/$O205,"-")</f>
        <v>-</v>
      </c>
      <c r="M206" s="51" t="str">
        <f>IFERROR(M205/$O205,"-")</f>
        <v>-</v>
      </c>
      <c r="N206" s="51" t="str">
        <f>IFERROR(N205/$O205,"-")</f>
        <v>-</v>
      </c>
      <c r="O206" s="51" t="str">
        <f>IFERROR(O205/$O205,"-")</f>
        <v>-</v>
      </c>
      <c r="P206" s="43"/>
      <c r="Q206" s="2"/>
      <c r="R206" s="2"/>
      <c r="S206" s="44"/>
      <c r="T206" s="67"/>
      <c r="U206" s="67"/>
      <c r="V206" s="67"/>
      <c r="W206" s="67"/>
      <c r="X206" s="67"/>
      <c r="Y206" s="67"/>
      <c r="Z206" s="67"/>
      <c r="AA206" s="67"/>
      <c r="AB206" s="99"/>
    </row>
    <row r="207" spans="1:28" ht="18" hidden="1" outlineLevel="1" x14ac:dyDescent="0.35">
      <c r="A207" s="99"/>
      <c r="B207" s="12"/>
      <c r="C207" s="67"/>
      <c r="D207" s="67"/>
      <c r="E207" s="67"/>
      <c r="F207" s="67"/>
      <c r="G207" s="67"/>
      <c r="H207" s="67"/>
      <c r="I207" s="67"/>
      <c r="J207" s="67"/>
      <c r="K207" s="67"/>
      <c r="L207" s="67"/>
      <c r="M207" s="67"/>
      <c r="N207" s="67"/>
      <c r="O207" s="67"/>
      <c r="P207" s="67"/>
      <c r="Q207" s="67"/>
      <c r="R207" s="67"/>
      <c r="S207" s="67"/>
      <c r="T207" s="67"/>
      <c r="U207" s="67"/>
      <c r="V207" s="67"/>
      <c r="W207" s="67"/>
      <c r="X207" s="67"/>
      <c r="Y207" s="67"/>
      <c r="Z207" s="67"/>
      <c r="AA207" s="67"/>
      <c r="AB207" s="99"/>
    </row>
    <row r="208" spans="1:28" ht="18" collapsed="1" x14ac:dyDescent="0.35">
      <c r="A208" s="99"/>
      <c r="B208" s="12"/>
      <c r="C208" s="62" t="s">
        <v>165</v>
      </c>
      <c r="D208" s="12"/>
      <c r="E208" s="12"/>
      <c r="F208" s="12"/>
      <c r="G208" s="12"/>
      <c r="H208" s="12"/>
      <c r="I208" s="12"/>
      <c r="J208" s="12"/>
      <c r="K208" s="12"/>
      <c r="L208" s="12"/>
      <c r="M208" s="12"/>
      <c r="N208" s="12"/>
      <c r="O208" s="12"/>
      <c r="P208" s="12"/>
      <c r="Q208" s="12"/>
      <c r="R208" s="12"/>
      <c r="S208" s="12"/>
      <c r="T208" s="12"/>
      <c r="U208" s="12"/>
      <c r="V208" s="12"/>
      <c r="W208" s="12"/>
      <c r="X208" s="12"/>
      <c r="Y208" s="12"/>
      <c r="Z208" s="12"/>
      <c r="AA208" s="12"/>
      <c r="AB208" s="99"/>
    </row>
    <row r="209" spans="1:29" ht="9.6" hidden="1" customHeight="1" outlineLevel="1" x14ac:dyDescent="0.35">
      <c r="A209" s="99"/>
      <c r="B209" s="12"/>
      <c r="C209" s="67"/>
      <c r="D209" s="67"/>
      <c r="E209" s="67"/>
      <c r="F209" s="67"/>
      <c r="G209" s="67"/>
      <c r="H209" s="67"/>
      <c r="I209" s="67"/>
      <c r="J209" s="67"/>
      <c r="K209" s="67"/>
      <c r="L209" s="67"/>
      <c r="M209" s="67"/>
      <c r="N209" s="67"/>
      <c r="O209" s="67"/>
      <c r="P209" s="67"/>
      <c r="Q209" s="67"/>
      <c r="R209" s="67"/>
      <c r="S209" s="67"/>
      <c r="T209" s="67"/>
      <c r="U209" s="67"/>
      <c r="V209" s="67"/>
      <c r="W209" s="67"/>
      <c r="X209" s="67"/>
      <c r="Y209" s="67"/>
      <c r="Z209" s="67"/>
      <c r="AA209" s="67"/>
      <c r="AB209" s="99"/>
    </row>
    <row r="210" spans="1:29" ht="18" hidden="1" outlineLevel="1" x14ac:dyDescent="0.35">
      <c r="A210" s="99"/>
      <c r="B210" s="12"/>
      <c r="C210" s="67"/>
      <c r="D210" s="163" t="s">
        <v>98</v>
      </c>
      <c r="E210" s="164"/>
      <c r="F210" s="164"/>
      <c r="G210" s="164"/>
      <c r="H210" s="67"/>
      <c r="I210" s="161" t="s">
        <v>97</v>
      </c>
      <c r="J210" s="162"/>
      <c r="K210" s="162"/>
      <c r="L210" s="67"/>
      <c r="M210" s="67"/>
      <c r="N210" s="67"/>
      <c r="O210" s="67"/>
      <c r="P210" s="67"/>
      <c r="Q210" s="149" t="s">
        <v>152</v>
      </c>
      <c r="R210" s="150"/>
      <c r="S210" s="150"/>
      <c r="T210" s="150"/>
      <c r="U210" s="67"/>
      <c r="V210" s="149" t="s">
        <v>153</v>
      </c>
      <c r="W210" s="150"/>
      <c r="X210" s="150"/>
      <c r="Y210" s="67"/>
      <c r="Z210" s="67"/>
      <c r="AA210" s="67"/>
      <c r="AB210" s="99"/>
      <c r="AC210" s="67">
        <v>14</v>
      </c>
    </row>
    <row r="211" spans="1:29" ht="18" hidden="1" outlineLevel="1" x14ac:dyDescent="0.35">
      <c r="A211" s="99"/>
      <c r="B211" s="12"/>
      <c r="C211" s="67"/>
      <c r="D211" s="1" t="s">
        <v>154</v>
      </c>
      <c r="E211" s="200" t="s">
        <v>155</v>
      </c>
      <c r="F211" s="167" t="s">
        <v>156</v>
      </c>
      <c r="G211" s="165"/>
      <c r="H211" s="67"/>
      <c r="I211" s="152">
        <v>1</v>
      </c>
      <c r="J211" s="421" t="s">
        <v>101</v>
      </c>
      <c r="K211" s="422"/>
      <c r="L211" s="67"/>
      <c r="M211" s="67"/>
      <c r="N211" s="67"/>
      <c r="O211" s="67"/>
      <c r="P211" s="67"/>
      <c r="Q211" s="419" t="s">
        <v>106</v>
      </c>
      <c r="R211" s="419"/>
      <c r="S211" s="298" t="str">
        <f>IFERROR(S233/Q233,"-")</f>
        <v>-</v>
      </c>
      <c r="T211" s="299" t="s">
        <v>107</v>
      </c>
      <c r="U211" s="67"/>
      <c r="V211" s="8" t="s">
        <v>108</v>
      </c>
      <c r="W211" s="300">
        <f>IF(E211="No n'hi ha",0,VLOOKUP(E211,llistes!$L$5:$Q$11,5,0))</f>
        <v>0</v>
      </c>
      <c r="X211" s="301" t="s">
        <v>109</v>
      </c>
      <c r="Y211" s="67"/>
      <c r="Z211" s="67"/>
      <c r="AA211" s="67"/>
      <c r="AB211" s="99"/>
    </row>
    <row r="212" spans="1:29" ht="18" hidden="1" outlineLevel="1" x14ac:dyDescent="0.35">
      <c r="A212" s="99"/>
      <c r="B212" s="12"/>
      <c r="C212" s="67"/>
      <c r="D212" s="1" t="s">
        <v>157</v>
      </c>
      <c r="E212" s="201" t="s">
        <v>145</v>
      </c>
      <c r="F212" s="199" t="s">
        <v>158</v>
      </c>
      <c r="G212" s="166"/>
      <c r="H212" s="67"/>
      <c r="I212" s="154">
        <v>2</v>
      </c>
      <c r="J212" s="421" t="s">
        <v>101</v>
      </c>
      <c r="K212" s="422"/>
      <c r="L212" s="67"/>
      <c r="M212" s="67"/>
      <c r="N212" s="67"/>
      <c r="O212" s="67"/>
      <c r="P212" s="67"/>
      <c r="Q212" s="415" t="s">
        <v>111</v>
      </c>
      <c r="R212" s="415"/>
      <c r="S212" s="47">
        <f>IFERROR(S233/P233,0)</f>
        <v>0</v>
      </c>
      <c r="T212" t="s">
        <v>112</v>
      </c>
      <c r="U212" s="67"/>
      <c r="V212" s="1" t="s">
        <v>113</v>
      </c>
      <c r="W212" s="5">
        <f>+W211*Q233</f>
        <v>0</v>
      </c>
      <c r="X212" s="268" t="s">
        <v>114</v>
      </c>
      <c r="Y212" s="67"/>
      <c r="Z212" s="67"/>
      <c r="AA212" s="67"/>
      <c r="AB212" s="99"/>
    </row>
    <row r="213" spans="1:29" ht="18" hidden="1" outlineLevel="1" x14ac:dyDescent="0.35">
      <c r="A213" s="99"/>
      <c r="B213" s="12"/>
      <c r="C213" s="67"/>
      <c r="D213" s="1" t="s">
        <v>159</v>
      </c>
      <c r="E213" s="168">
        <f>IF(E211="No n'hi ha",0,VLOOKUP(E212,_xlfn.IFS(E211="Gas Natural",llistes!$F$4:$H$4,E211="Gasoil C",llistes!$F$7:$H$8,E211="GLP",llistes!$F$11:$H$15,E211="Biomassa",llistes!$F$18:$H$24,E211="No n'hi ha",llistes!$F$26:$H$26),2,0))</f>
        <v>0</v>
      </c>
      <c r="F213" s="67"/>
      <c r="G213" s="67"/>
      <c r="H213" s="67"/>
      <c r="I213" s="154">
        <v>3</v>
      </c>
      <c r="J213" s="421" t="s">
        <v>101</v>
      </c>
      <c r="K213" s="422"/>
      <c r="L213" s="67"/>
      <c r="M213" s="67"/>
      <c r="N213" s="67"/>
      <c r="O213" s="67"/>
      <c r="P213" s="67"/>
      <c r="Q213" s="419" t="s">
        <v>116</v>
      </c>
      <c r="R213" s="419"/>
      <c r="S213" s="302" t="str" cm="1">
        <f t="array" aca="1" ref="S213" ca="1">IFERROR(Q233/INDIRECT("'Introducció dades Grals'!G"&amp;AC210),"-")</f>
        <v>-</v>
      </c>
      <c r="T213" s="303" t="s">
        <v>117</v>
      </c>
      <c r="U213" s="67"/>
      <c r="V213" s="1" t="s">
        <v>118</v>
      </c>
      <c r="W213" s="7" t="str" cm="1">
        <f t="array" aca="1" ref="W213" ca="1">IFERROR(W212/INDIRECT("'Introducció dades Grals'!G"&amp;AC210),"-")</f>
        <v>-</v>
      </c>
      <c r="X213" s="268" t="s">
        <v>119</v>
      </c>
      <c r="Y213" s="67"/>
      <c r="Z213" s="67"/>
      <c r="AA213" s="67"/>
      <c r="AB213" s="99"/>
    </row>
    <row r="214" spans="1:29" ht="18" hidden="1" outlineLevel="1" x14ac:dyDescent="0.35">
      <c r="A214" s="99"/>
      <c r="B214" s="12"/>
      <c r="C214" s="67"/>
      <c r="D214" s="67"/>
      <c r="E214" s="67"/>
      <c r="F214" s="67"/>
      <c r="G214" s="67"/>
      <c r="H214" s="67"/>
      <c r="I214" s="152">
        <v>4</v>
      </c>
      <c r="J214" s="416" t="s">
        <v>101</v>
      </c>
      <c r="K214" s="417"/>
      <c r="L214" s="67"/>
      <c r="M214" s="67"/>
      <c r="N214" s="67"/>
      <c r="O214" s="67"/>
      <c r="P214" s="67"/>
      <c r="Q214" s="415" t="s">
        <v>121</v>
      </c>
      <c r="R214" s="415"/>
      <c r="S214" s="47" t="str" cm="1">
        <f t="array" aca="1" ref="S214" ca="1">IFERROR(Q233/INDIRECT("'Introducció dades Grals'!I"&amp;AC210),"-")</f>
        <v>-</v>
      </c>
      <c r="T214" s="11" t="s">
        <v>122</v>
      </c>
      <c r="U214" s="67"/>
      <c r="V214" s="67"/>
      <c r="W214" s="67"/>
      <c r="X214" s="67"/>
      <c r="Y214" s="67"/>
      <c r="Z214" s="67"/>
      <c r="AA214" s="67"/>
      <c r="AB214" s="99"/>
    </row>
    <row r="215" spans="1:29" ht="18" hidden="1" outlineLevel="1" x14ac:dyDescent="0.35">
      <c r="A215" s="99"/>
      <c r="B215" s="12"/>
      <c r="C215" s="67"/>
      <c r="D215" s="67"/>
      <c r="E215" s="67"/>
      <c r="F215" s="67"/>
      <c r="G215" s="67"/>
      <c r="H215" s="67"/>
      <c r="I215" s="67"/>
      <c r="J215" s="67"/>
      <c r="K215" s="67"/>
      <c r="L215" s="67"/>
      <c r="M215" s="67"/>
      <c r="N215" s="67"/>
      <c r="O215" s="67"/>
      <c r="P215" s="67"/>
      <c r="Q215" s="67"/>
      <c r="R215" s="67"/>
      <c r="S215" s="67"/>
      <c r="T215" s="67"/>
      <c r="U215" s="67"/>
      <c r="V215" s="67"/>
      <c r="W215" s="67"/>
      <c r="X215" s="67"/>
      <c r="Y215" s="67"/>
      <c r="Z215" s="67"/>
      <c r="AA215" s="67"/>
      <c r="AB215" s="99"/>
    </row>
    <row r="216" spans="1:29" ht="18" hidden="1" outlineLevel="1" x14ac:dyDescent="0.35">
      <c r="A216" s="99"/>
      <c r="B216" s="12"/>
      <c r="C216" s="67"/>
      <c r="D216" s="147" t="s">
        <v>126</v>
      </c>
      <c r="E216" s="148"/>
      <c r="F216" s="148"/>
      <c r="G216" s="148"/>
      <c r="H216" s="148"/>
      <c r="I216" s="148"/>
      <c r="J216" s="148"/>
      <c r="K216" s="148"/>
      <c r="L216" s="148"/>
      <c r="M216" s="148"/>
      <c r="N216" s="148"/>
      <c r="O216" s="148"/>
      <c r="P216" s="423" t="s">
        <v>166</v>
      </c>
      <c r="Q216" s="423"/>
      <c r="R216" s="423"/>
      <c r="S216" s="423"/>
      <c r="T216" s="67"/>
      <c r="U216" s="67"/>
      <c r="V216" s="67"/>
      <c r="W216" s="67"/>
      <c r="X216" s="67"/>
      <c r="Y216" s="67"/>
      <c r="Z216" s="67"/>
      <c r="AA216" s="67"/>
      <c r="AB216" s="99"/>
    </row>
    <row r="217" spans="1:29" s="159" customFormat="1" ht="28.8" hidden="1" outlineLevel="1" x14ac:dyDescent="0.35">
      <c r="A217" s="99"/>
      <c r="B217" s="12"/>
      <c r="C217" s="67"/>
      <c r="D217" s="188" t="s">
        <v>128</v>
      </c>
      <c r="E217" s="188" t="s">
        <v>129</v>
      </c>
      <c r="F217" s="188" t="s">
        <v>130</v>
      </c>
      <c r="G217" s="188" t="s">
        <v>131</v>
      </c>
      <c r="H217" s="188" t="s">
        <v>160</v>
      </c>
      <c r="I217" s="188" t="s">
        <v>161</v>
      </c>
      <c r="J217" s="188"/>
      <c r="K217" s="188" t="s">
        <v>106</v>
      </c>
      <c r="L217" s="188" t="s">
        <v>162</v>
      </c>
      <c r="M217" s="188" t="s">
        <v>137</v>
      </c>
      <c r="N217" s="188" t="s">
        <v>138</v>
      </c>
      <c r="O217" s="188" t="s">
        <v>139</v>
      </c>
      <c r="P217" s="193" t="s">
        <v>163</v>
      </c>
      <c r="Q217" s="193" t="s">
        <v>141</v>
      </c>
      <c r="R217" s="193" t="s">
        <v>142</v>
      </c>
      <c r="S217" s="193" t="s">
        <v>143</v>
      </c>
      <c r="U217" s="159" t="e" vm="1">
        <v>#VALUE!</v>
      </c>
      <c r="V217" s="426" t="s">
        <v>144</v>
      </c>
      <c r="W217" s="426"/>
      <c r="X217" s="426"/>
      <c r="Y217" s="426"/>
      <c r="Z217" s="426"/>
      <c r="AB217" s="99"/>
    </row>
    <row r="218" spans="1:29" s="160" customFormat="1" ht="18" hidden="1" outlineLevel="1" x14ac:dyDescent="0.35">
      <c r="A218" s="99"/>
      <c r="B218" s="12"/>
      <c r="C218" s="67"/>
      <c r="D218" s="194"/>
      <c r="E218" s="195"/>
      <c r="F218" s="195"/>
      <c r="G218" s="194"/>
      <c r="H218" s="188" t="str">
        <f>+E212</f>
        <v>kWh</v>
      </c>
      <c r="I218" s="196" t="s">
        <v>145</v>
      </c>
      <c r="J218" s="196" t="s">
        <v>146</v>
      </c>
      <c r="K218" s="196" t="s">
        <v>147</v>
      </c>
      <c r="L218" s="196" t="s">
        <v>147</v>
      </c>
      <c r="M218" s="196" t="s">
        <v>147</v>
      </c>
      <c r="N218" s="196" t="s">
        <v>147</v>
      </c>
      <c r="O218" s="196" t="s">
        <v>147</v>
      </c>
      <c r="P218" s="197" t="s">
        <v>148</v>
      </c>
      <c r="Q218" s="198" t="s">
        <v>145</v>
      </c>
      <c r="R218" s="198" t="s">
        <v>147</v>
      </c>
      <c r="S218" s="198" t="s">
        <v>147</v>
      </c>
      <c r="U218" s="67"/>
      <c r="V218" s="67"/>
      <c r="W218" s="67"/>
      <c r="X218" s="67"/>
      <c r="Y218" s="67"/>
      <c r="Z218" s="67"/>
      <c r="AB218" s="99"/>
    </row>
    <row r="219" spans="1:29" ht="18" hidden="1" outlineLevel="1" x14ac:dyDescent="0.35">
      <c r="A219" s="99"/>
      <c r="B219" s="12"/>
      <c r="C219" s="67"/>
      <c r="D219" s="2">
        <v>0</v>
      </c>
      <c r="E219" s="145"/>
      <c r="F219" s="145">
        <f>+E219</f>
        <v>0</v>
      </c>
      <c r="G219" s="49">
        <f>IF(F219-E219=0,0,F219-E219+1)</f>
        <v>0</v>
      </c>
      <c r="H219" s="155"/>
      <c r="I219" s="4">
        <f>+H219*$E$213</f>
        <v>0</v>
      </c>
      <c r="J219" s="48" t="str">
        <f>IFERROR(I219/G219,"-")</f>
        <v>-</v>
      </c>
      <c r="K219" s="157"/>
      <c r="L219" s="157"/>
      <c r="M219" s="157"/>
      <c r="N219" s="157"/>
      <c r="O219" s="6">
        <f t="shared" ref="O219:O232" si="75">+SUM(K219:N219)</f>
        <v>0</v>
      </c>
      <c r="P219" s="38">
        <f>IFERROR((_xlfn.DAYS(F219,"1/1/"&amp;YEAR(F219))+1)/G219,0)</f>
        <v>0</v>
      </c>
      <c r="Q219" s="4">
        <f t="shared" ref="Q219:Q232" si="76">+I219*P219</f>
        <v>0</v>
      </c>
      <c r="R219" s="4">
        <f t="shared" ref="R219:R232" si="77">+K219*P219</f>
        <v>0</v>
      </c>
      <c r="S219" s="39">
        <f t="shared" ref="S219:S232" si="78">+O219*P219</f>
        <v>0</v>
      </c>
      <c r="T219" s="160"/>
      <c r="U219" s="67"/>
      <c r="V219" s="67"/>
      <c r="W219" s="67"/>
      <c r="X219" s="67"/>
      <c r="Y219" s="67"/>
      <c r="Z219" s="67"/>
      <c r="AA219" s="67"/>
      <c r="AB219" s="99"/>
    </row>
    <row r="220" spans="1:29" ht="18" hidden="1" outlineLevel="1" x14ac:dyDescent="0.35">
      <c r="A220" s="99"/>
      <c r="B220" s="12"/>
      <c r="C220" s="67"/>
      <c r="D220" s="2">
        <v>1</v>
      </c>
      <c r="E220" s="3">
        <f>+F219+1</f>
        <v>1</v>
      </c>
      <c r="F220" s="145"/>
      <c r="G220" s="49">
        <f t="shared" ref="G220:G232" si="79">IF(F220-E220=0,0,F220-E220+1)</f>
        <v>0</v>
      </c>
      <c r="H220" s="155"/>
      <c r="I220" s="4">
        <f t="shared" ref="I220:I232" si="80">+H220*$E$213</f>
        <v>0</v>
      </c>
      <c r="J220" s="48" t="str">
        <f t="shared" ref="J220:J232" si="81">IFERROR(I220/G220,"-")</f>
        <v>-</v>
      </c>
      <c r="K220" s="157"/>
      <c r="L220" s="157"/>
      <c r="M220" s="157"/>
      <c r="N220" s="157"/>
      <c r="O220" s="6">
        <f t="shared" si="75"/>
        <v>0</v>
      </c>
      <c r="P220" s="38">
        <v>1</v>
      </c>
      <c r="Q220" s="4">
        <f t="shared" si="76"/>
        <v>0</v>
      </c>
      <c r="R220" s="4">
        <f t="shared" si="77"/>
        <v>0</v>
      </c>
      <c r="S220" s="39">
        <f t="shared" si="78"/>
        <v>0</v>
      </c>
      <c r="T220" s="160"/>
      <c r="U220" s="67"/>
      <c r="V220" s="67"/>
      <c r="W220" s="67"/>
      <c r="X220" s="67"/>
      <c r="Y220" s="67"/>
      <c r="Z220" s="67"/>
      <c r="AA220" s="67"/>
      <c r="AB220" s="99"/>
    </row>
    <row r="221" spans="1:29" ht="18" hidden="1" outlineLevel="1" x14ac:dyDescent="0.35">
      <c r="A221" s="99"/>
      <c r="B221" s="12"/>
      <c r="C221" s="67"/>
      <c r="D221" s="2">
        <v>2</v>
      </c>
      <c r="E221" s="3">
        <f t="shared" ref="E221:E232" si="82">+F220+1</f>
        <v>1</v>
      </c>
      <c r="F221" s="146"/>
      <c r="G221" s="49">
        <f t="shared" si="79"/>
        <v>0</v>
      </c>
      <c r="H221" s="156"/>
      <c r="I221" s="4">
        <f t="shared" si="80"/>
        <v>0</v>
      </c>
      <c r="J221" s="48" t="str">
        <f t="shared" si="81"/>
        <v>-</v>
      </c>
      <c r="K221" s="157"/>
      <c r="L221" s="158"/>
      <c r="M221" s="158"/>
      <c r="N221" s="158"/>
      <c r="O221" s="6">
        <f t="shared" si="75"/>
        <v>0</v>
      </c>
      <c r="P221" s="40">
        <v>1</v>
      </c>
      <c r="Q221" s="4">
        <f t="shared" si="76"/>
        <v>0</v>
      </c>
      <c r="R221" s="4">
        <f t="shared" si="77"/>
        <v>0</v>
      </c>
      <c r="S221" s="41">
        <f t="shared" si="78"/>
        <v>0</v>
      </c>
      <c r="T221" s="160"/>
      <c r="U221" s="67"/>
      <c r="V221" s="67"/>
      <c r="W221" s="67"/>
      <c r="X221" s="67"/>
      <c r="Y221" s="67"/>
      <c r="Z221" s="67"/>
      <c r="AA221" s="67"/>
      <c r="AB221" s="99"/>
    </row>
    <row r="222" spans="1:29" ht="18" hidden="1" outlineLevel="1" x14ac:dyDescent="0.35">
      <c r="A222" s="99"/>
      <c r="B222" s="12"/>
      <c r="C222" s="67"/>
      <c r="D222" s="2">
        <v>3</v>
      </c>
      <c r="E222" s="3">
        <f t="shared" si="82"/>
        <v>1</v>
      </c>
      <c r="F222" s="146"/>
      <c r="G222" s="49">
        <f t="shared" si="79"/>
        <v>0</v>
      </c>
      <c r="H222" s="156"/>
      <c r="I222" s="4">
        <f t="shared" si="80"/>
        <v>0</v>
      </c>
      <c r="J222" s="48" t="str">
        <f t="shared" si="81"/>
        <v>-</v>
      </c>
      <c r="K222" s="157"/>
      <c r="L222" s="158"/>
      <c r="M222" s="158"/>
      <c r="N222" s="158"/>
      <c r="O222" s="6">
        <f t="shared" si="75"/>
        <v>0</v>
      </c>
      <c r="P222" s="40">
        <v>1</v>
      </c>
      <c r="Q222" s="4">
        <f t="shared" si="76"/>
        <v>0</v>
      </c>
      <c r="R222" s="4">
        <f t="shared" si="77"/>
        <v>0</v>
      </c>
      <c r="S222" s="41">
        <f t="shared" si="78"/>
        <v>0</v>
      </c>
      <c r="T222" s="67"/>
      <c r="U222" s="67"/>
      <c r="V222" s="67"/>
      <c r="W222" s="67"/>
      <c r="X222" s="67"/>
      <c r="Y222" s="67"/>
      <c r="Z222" s="67"/>
      <c r="AA222" s="67"/>
      <c r="AB222" s="99"/>
    </row>
    <row r="223" spans="1:29" ht="18" hidden="1" outlineLevel="1" x14ac:dyDescent="0.35">
      <c r="A223" s="99"/>
      <c r="B223" s="12"/>
      <c r="C223" s="67"/>
      <c r="D223" s="2">
        <v>4</v>
      </c>
      <c r="E223" s="3">
        <f t="shared" si="82"/>
        <v>1</v>
      </c>
      <c r="F223" s="146"/>
      <c r="G223" s="49">
        <f t="shared" si="79"/>
        <v>0</v>
      </c>
      <c r="H223" s="156"/>
      <c r="I223" s="4">
        <f t="shared" si="80"/>
        <v>0</v>
      </c>
      <c r="J223" s="48" t="str">
        <f t="shared" si="81"/>
        <v>-</v>
      </c>
      <c r="K223" s="157"/>
      <c r="L223" s="158"/>
      <c r="M223" s="158"/>
      <c r="N223" s="158"/>
      <c r="O223" s="6">
        <f t="shared" si="75"/>
        <v>0</v>
      </c>
      <c r="P223" s="40">
        <v>1</v>
      </c>
      <c r="Q223" s="4">
        <f t="shared" si="76"/>
        <v>0</v>
      </c>
      <c r="R223" s="4">
        <f t="shared" si="77"/>
        <v>0</v>
      </c>
      <c r="S223" s="41">
        <f t="shared" si="78"/>
        <v>0</v>
      </c>
      <c r="T223" s="67"/>
      <c r="U223" s="67"/>
      <c r="V223" s="67"/>
      <c r="W223" s="67"/>
      <c r="X223" s="67"/>
      <c r="Y223" s="67"/>
      <c r="Z223" s="67"/>
      <c r="AA223" s="67"/>
      <c r="AB223" s="99"/>
    </row>
    <row r="224" spans="1:29" ht="18" hidden="1" outlineLevel="1" x14ac:dyDescent="0.35">
      <c r="A224" s="99"/>
      <c r="B224" s="12"/>
      <c r="C224" s="67"/>
      <c r="D224" s="2">
        <v>5</v>
      </c>
      <c r="E224" s="3">
        <f t="shared" si="82"/>
        <v>1</v>
      </c>
      <c r="F224" s="146"/>
      <c r="G224" s="49">
        <f t="shared" si="79"/>
        <v>0</v>
      </c>
      <c r="H224" s="156"/>
      <c r="I224" s="4">
        <f t="shared" si="80"/>
        <v>0</v>
      </c>
      <c r="J224" s="48" t="str">
        <f t="shared" si="81"/>
        <v>-</v>
      </c>
      <c r="K224" s="157"/>
      <c r="L224" s="158"/>
      <c r="M224" s="158"/>
      <c r="N224" s="158"/>
      <c r="O224" s="6">
        <f t="shared" si="75"/>
        <v>0</v>
      </c>
      <c r="P224" s="40">
        <v>1</v>
      </c>
      <c r="Q224" s="4">
        <f t="shared" si="76"/>
        <v>0</v>
      </c>
      <c r="R224" s="4">
        <f t="shared" si="77"/>
        <v>0</v>
      </c>
      <c r="S224" s="41">
        <f t="shared" si="78"/>
        <v>0</v>
      </c>
      <c r="T224" s="67"/>
      <c r="U224" s="67"/>
      <c r="V224" s="67"/>
      <c r="W224" s="67"/>
      <c r="X224" s="67"/>
      <c r="Y224" s="67"/>
      <c r="Z224" s="67"/>
      <c r="AA224" s="67"/>
      <c r="AB224" s="99"/>
    </row>
    <row r="225" spans="1:29" ht="18" hidden="1" outlineLevel="1" x14ac:dyDescent="0.35">
      <c r="A225" s="99"/>
      <c r="B225" s="12"/>
      <c r="C225" s="67"/>
      <c r="D225" s="2">
        <v>6</v>
      </c>
      <c r="E225" s="3">
        <f t="shared" si="82"/>
        <v>1</v>
      </c>
      <c r="F225" s="146"/>
      <c r="G225" s="49">
        <f t="shared" si="79"/>
        <v>0</v>
      </c>
      <c r="H225" s="156"/>
      <c r="I225" s="4">
        <f t="shared" si="80"/>
        <v>0</v>
      </c>
      <c r="J225" s="48" t="str">
        <f t="shared" si="81"/>
        <v>-</v>
      </c>
      <c r="K225" s="157"/>
      <c r="L225" s="158"/>
      <c r="M225" s="158"/>
      <c r="N225" s="158"/>
      <c r="O225" s="6">
        <f t="shared" si="75"/>
        <v>0</v>
      </c>
      <c r="P225" s="40">
        <v>1</v>
      </c>
      <c r="Q225" s="4">
        <f t="shared" si="76"/>
        <v>0</v>
      </c>
      <c r="R225" s="4">
        <f t="shared" si="77"/>
        <v>0</v>
      </c>
      <c r="S225" s="41">
        <f t="shared" si="78"/>
        <v>0</v>
      </c>
      <c r="T225" s="67"/>
      <c r="U225" s="67"/>
      <c r="V225" s="67"/>
      <c r="W225" s="67"/>
      <c r="X225" s="67"/>
      <c r="Y225" s="67"/>
      <c r="Z225" s="67"/>
      <c r="AA225" s="67"/>
      <c r="AB225" s="99"/>
    </row>
    <row r="226" spans="1:29" ht="18" hidden="1" outlineLevel="1" x14ac:dyDescent="0.35">
      <c r="A226" s="99"/>
      <c r="B226" s="12"/>
      <c r="C226" s="67"/>
      <c r="D226" s="2">
        <v>7</v>
      </c>
      <c r="E226" s="3">
        <f t="shared" si="82"/>
        <v>1</v>
      </c>
      <c r="F226" s="146"/>
      <c r="G226" s="49">
        <f t="shared" si="79"/>
        <v>0</v>
      </c>
      <c r="H226" s="156"/>
      <c r="I226" s="4">
        <f t="shared" si="80"/>
        <v>0</v>
      </c>
      <c r="J226" s="48" t="str">
        <f t="shared" si="81"/>
        <v>-</v>
      </c>
      <c r="K226" s="157"/>
      <c r="L226" s="158"/>
      <c r="M226" s="158"/>
      <c r="N226" s="158"/>
      <c r="O226" s="6">
        <f t="shared" si="75"/>
        <v>0</v>
      </c>
      <c r="P226" s="40">
        <v>1</v>
      </c>
      <c r="Q226" s="4">
        <f t="shared" si="76"/>
        <v>0</v>
      </c>
      <c r="R226" s="4">
        <f t="shared" si="77"/>
        <v>0</v>
      </c>
      <c r="S226" s="41">
        <f t="shared" si="78"/>
        <v>0</v>
      </c>
      <c r="T226" s="67"/>
      <c r="U226" s="67"/>
      <c r="V226" s="67"/>
      <c r="W226" s="67"/>
      <c r="X226" s="67"/>
      <c r="Y226" s="67"/>
      <c r="Z226" s="67"/>
      <c r="AA226" s="67"/>
      <c r="AB226" s="99"/>
    </row>
    <row r="227" spans="1:29" ht="18" hidden="1" outlineLevel="1" x14ac:dyDescent="0.35">
      <c r="A227" s="99"/>
      <c r="B227" s="12"/>
      <c r="C227" s="67"/>
      <c r="D227" s="2">
        <v>8</v>
      </c>
      <c r="E227" s="3">
        <f t="shared" si="82"/>
        <v>1</v>
      </c>
      <c r="F227" s="146"/>
      <c r="G227" s="49">
        <f t="shared" si="79"/>
        <v>0</v>
      </c>
      <c r="H227" s="156"/>
      <c r="I227" s="4">
        <f t="shared" si="80"/>
        <v>0</v>
      </c>
      <c r="J227" s="48" t="str">
        <f t="shared" si="81"/>
        <v>-</v>
      </c>
      <c r="K227" s="157"/>
      <c r="L227" s="158"/>
      <c r="M227" s="158"/>
      <c r="N227" s="158"/>
      <c r="O227" s="6">
        <f t="shared" si="75"/>
        <v>0</v>
      </c>
      <c r="P227" s="40">
        <v>1</v>
      </c>
      <c r="Q227" s="4">
        <f t="shared" si="76"/>
        <v>0</v>
      </c>
      <c r="R227" s="4">
        <f t="shared" si="77"/>
        <v>0</v>
      </c>
      <c r="S227" s="41">
        <f t="shared" si="78"/>
        <v>0</v>
      </c>
      <c r="T227" s="67"/>
      <c r="U227" s="67"/>
      <c r="V227" s="67"/>
      <c r="W227" s="67"/>
      <c r="X227" s="67"/>
      <c r="Y227" s="67"/>
      <c r="Z227" s="67"/>
      <c r="AA227" s="67"/>
      <c r="AB227" s="99"/>
    </row>
    <row r="228" spans="1:29" ht="18" hidden="1" outlineLevel="1" x14ac:dyDescent="0.35">
      <c r="A228" s="99"/>
      <c r="B228" s="12"/>
      <c r="C228" s="67"/>
      <c r="D228" s="2">
        <v>9</v>
      </c>
      <c r="E228" s="3">
        <f t="shared" si="82"/>
        <v>1</v>
      </c>
      <c r="F228" s="146"/>
      <c r="G228" s="49">
        <f t="shared" si="79"/>
        <v>0</v>
      </c>
      <c r="H228" s="156"/>
      <c r="I228" s="4">
        <f t="shared" si="80"/>
        <v>0</v>
      </c>
      <c r="J228" s="48" t="str">
        <f t="shared" si="81"/>
        <v>-</v>
      </c>
      <c r="K228" s="157"/>
      <c r="L228" s="158"/>
      <c r="M228" s="158"/>
      <c r="N228" s="158"/>
      <c r="O228" s="6">
        <f t="shared" si="75"/>
        <v>0</v>
      </c>
      <c r="P228" s="40">
        <v>1</v>
      </c>
      <c r="Q228" s="4">
        <f t="shared" si="76"/>
        <v>0</v>
      </c>
      <c r="R228" s="4">
        <f t="shared" si="77"/>
        <v>0</v>
      </c>
      <c r="S228" s="41">
        <f t="shared" si="78"/>
        <v>0</v>
      </c>
      <c r="T228" s="67"/>
      <c r="U228" s="67"/>
      <c r="V228" s="67"/>
      <c r="W228" s="67"/>
      <c r="X228" s="67"/>
      <c r="Y228" s="67"/>
      <c r="Z228" s="67"/>
      <c r="AA228" s="67"/>
      <c r="AB228" s="99"/>
    </row>
    <row r="229" spans="1:29" ht="18" hidden="1" outlineLevel="1" x14ac:dyDescent="0.35">
      <c r="A229" s="99"/>
      <c r="B229" s="12"/>
      <c r="C229" s="67"/>
      <c r="D229" s="2">
        <v>10</v>
      </c>
      <c r="E229" s="3">
        <f t="shared" si="82"/>
        <v>1</v>
      </c>
      <c r="F229" s="146"/>
      <c r="G229" s="49">
        <f t="shared" si="79"/>
        <v>0</v>
      </c>
      <c r="H229" s="156"/>
      <c r="I229" s="4">
        <f t="shared" si="80"/>
        <v>0</v>
      </c>
      <c r="J229" s="48" t="str">
        <f t="shared" si="81"/>
        <v>-</v>
      </c>
      <c r="K229" s="157"/>
      <c r="L229" s="158"/>
      <c r="M229" s="158"/>
      <c r="N229" s="158"/>
      <c r="O229" s="6">
        <f t="shared" si="75"/>
        <v>0</v>
      </c>
      <c r="P229" s="40">
        <v>1</v>
      </c>
      <c r="Q229" s="4">
        <f t="shared" si="76"/>
        <v>0</v>
      </c>
      <c r="R229" s="4">
        <f t="shared" si="77"/>
        <v>0</v>
      </c>
      <c r="S229" s="41">
        <f t="shared" si="78"/>
        <v>0</v>
      </c>
      <c r="T229" s="67"/>
      <c r="U229" s="67"/>
      <c r="V229" s="67"/>
      <c r="W229" s="67"/>
      <c r="X229" s="67"/>
      <c r="Y229" s="67"/>
      <c r="Z229" s="67"/>
      <c r="AA229" s="67"/>
      <c r="AB229" s="99"/>
    </row>
    <row r="230" spans="1:29" ht="18" hidden="1" outlineLevel="1" x14ac:dyDescent="0.35">
      <c r="A230" s="99"/>
      <c r="B230" s="12"/>
      <c r="C230" s="67"/>
      <c r="D230" s="2">
        <v>11</v>
      </c>
      <c r="E230" s="3">
        <f t="shared" si="82"/>
        <v>1</v>
      </c>
      <c r="F230" s="146"/>
      <c r="G230" s="49">
        <f t="shared" si="79"/>
        <v>0</v>
      </c>
      <c r="H230" s="156"/>
      <c r="I230" s="4">
        <f t="shared" si="80"/>
        <v>0</v>
      </c>
      <c r="J230" s="48" t="str">
        <f t="shared" si="81"/>
        <v>-</v>
      </c>
      <c r="K230" s="157"/>
      <c r="L230" s="158"/>
      <c r="M230" s="158"/>
      <c r="N230" s="158"/>
      <c r="O230" s="6">
        <f t="shared" si="75"/>
        <v>0</v>
      </c>
      <c r="P230" s="40">
        <v>1</v>
      </c>
      <c r="Q230" s="4">
        <f t="shared" si="76"/>
        <v>0</v>
      </c>
      <c r="R230" s="4">
        <f t="shared" si="77"/>
        <v>0</v>
      </c>
      <c r="S230" s="41">
        <f t="shared" si="78"/>
        <v>0</v>
      </c>
      <c r="T230" s="67"/>
      <c r="U230" s="67"/>
      <c r="V230" s="67"/>
      <c r="W230" s="67"/>
      <c r="X230" s="67"/>
      <c r="Y230" s="67"/>
      <c r="Z230" s="67"/>
      <c r="AA230" s="67"/>
      <c r="AB230" s="99"/>
    </row>
    <row r="231" spans="1:29" ht="18" hidden="1" outlineLevel="1" x14ac:dyDescent="0.35">
      <c r="A231" s="99"/>
      <c r="B231" s="12"/>
      <c r="C231" s="67"/>
      <c r="D231" s="2">
        <v>12</v>
      </c>
      <c r="E231" s="3">
        <f t="shared" si="82"/>
        <v>1</v>
      </c>
      <c r="F231" s="146"/>
      <c r="G231" s="49">
        <f t="shared" si="79"/>
        <v>0</v>
      </c>
      <c r="H231" s="156"/>
      <c r="I231" s="4">
        <f t="shared" si="80"/>
        <v>0</v>
      </c>
      <c r="J231" s="48" t="str">
        <f t="shared" si="81"/>
        <v>-</v>
      </c>
      <c r="K231" s="157"/>
      <c r="L231" s="158"/>
      <c r="M231" s="158"/>
      <c r="N231" s="158"/>
      <c r="O231" s="6">
        <f t="shared" si="75"/>
        <v>0</v>
      </c>
      <c r="P231" s="40">
        <v>1</v>
      </c>
      <c r="Q231" s="4">
        <f t="shared" si="76"/>
        <v>0</v>
      </c>
      <c r="R231" s="4">
        <f t="shared" si="77"/>
        <v>0</v>
      </c>
      <c r="S231" s="41">
        <f t="shared" si="78"/>
        <v>0</v>
      </c>
      <c r="T231" s="67"/>
      <c r="U231" s="67"/>
      <c r="V231" s="67"/>
      <c r="W231" s="67"/>
      <c r="X231" s="67"/>
      <c r="Y231" s="67"/>
      <c r="Z231" s="67"/>
      <c r="AA231" s="67"/>
      <c r="AB231" s="99"/>
    </row>
    <row r="232" spans="1:29" ht="18" hidden="1" outlineLevel="1" x14ac:dyDescent="0.35">
      <c r="A232" s="99"/>
      <c r="B232" s="12"/>
      <c r="C232" s="67"/>
      <c r="D232" s="2">
        <v>13</v>
      </c>
      <c r="E232" s="3">
        <f t="shared" si="82"/>
        <v>1</v>
      </c>
      <c r="F232" s="146">
        <f>+E232</f>
        <v>1</v>
      </c>
      <c r="G232" s="49">
        <f t="shared" si="79"/>
        <v>0</v>
      </c>
      <c r="H232" s="156"/>
      <c r="I232" s="4">
        <f t="shared" si="80"/>
        <v>0</v>
      </c>
      <c r="J232" s="48" t="str">
        <f t="shared" si="81"/>
        <v>-</v>
      </c>
      <c r="K232" s="157"/>
      <c r="L232" s="158"/>
      <c r="M232" s="158"/>
      <c r="N232" s="158"/>
      <c r="O232" s="6">
        <f t="shared" si="75"/>
        <v>0</v>
      </c>
      <c r="P232" s="38">
        <f>IFERROR((_xlfn.DAYS("31/12/"&amp;YEAR(E232),E232))/G232,0)</f>
        <v>0</v>
      </c>
      <c r="Q232" s="4">
        <f t="shared" si="76"/>
        <v>0</v>
      </c>
      <c r="R232" s="4">
        <f t="shared" si="77"/>
        <v>0</v>
      </c>
      <c r="S232" s="41">
        <f t="shared" si="78"/>
        <v>0</v>
      </c>
      <c r="T232" s="67"/>
      <c r="U232" s="67"/>
      <c r="V232" s="67"/>
      <c r="W232" s="67"/>
      <c r="X232" s="67"/>
      <c r="Y232" s="67"/>
      <c r="Z232" s="67"/>
      <c r="AA232" s="67"/>
      <c r="AB232" s="99"/>
    </row>
    <row r="233" spans="1:29" ht="18" hidden="1" outlineLevel="1" x14ac:dyDescent="0.35">
      <c r="A233" s="99"/>
      <c r="B233" s="12"/>
      <c r="C233" s="67"/>
      <c r="D233" s="42" t="s">
        <v>164</v>
      </c>
      <c r="E233" s="8"/>
      <c r="F233" s="8"/>
      <c r="G233" s="50">
        <f>SUM(G219:G232)</f>
        <v>0</v>
      </c>
      <c r="H233" s="1"/>
      <c r="I233" s="5">
        <f>SUM(I219:I232)</f>
        <v>0</v>
      </c>
      <c r="J233" s="48" t="str">
        <f>IFERROR(I233/G233,"-")</f>
        <v>-</v>
      </c>
      <c r="K233" s="5">
        <f>SUM(K219:K232)</f>
        <v>0</v>
      </c>
      <c r="L233" s="5">
        <f t="shared" ref="L233:O233" si="83">SUM(L219:L232)</f>
        <v>0</v>
      </c>
      <c r="M233" s="5">
        <f t="shared" si="83"/>
        <v>0</v>
      </c>
      <c r="N233" s="5">
        <f t="shared" si="83"/>
        <v>0</v>
      </c>
      <c r="O233" s="5">
        <f t="shared" si="83"/>
        <v>0</v>
      </c>
      <c r="P233" s="42">
        <f>+SUMPRODUCT(G219:G232,P219:P232)</f>
        <v>0</v>
      </c>
      <c r="Q233" s="9">
        <f>SUM(Q219:Q232)</f>
        <v>0</v>
      </c>
      <c r="R233" s="9">
        <f t="shared" ref="R233:S233" si="84">SUM(R219:R232)</f>
        <v>0</v>
      </c>
      <c r="S233" s="10">
        <f t="shared" si="84"/>
        <v>0</v>
      </c>
      <c r="T233" s="67"/>
      <c r="U233" s="67"/>
      <c r="V233" s="67"/>
      <c r="W233" s="67"/>
      <c r="X233" s="67"/>
      <c r="Y233" s="67"/>
      <c r="Z233" s="67"/>
      <c r="AA233" s="67"/>
      <c r="AB233" s="99"/>
    </row>
    <row r="234" spans="1:29" ht="18" hidden="1" outlineLevel="1" x14ac:dyDescent="0.35">
      <c r="A234" s="99"/>
      <c r="B234" s="12"/>
      <c r="C234" s="67"/>
      <c r="D234" s="25" t="s">
        <v>150</v>
      </c>
      <c r="E234" s="1"/>
      <c r="F234" s="1"/>
      <c r="G234" s="1"/>
      <c r="H234" s="1"/>
      <c r="I234" s="1"/>
      <c r="J234" s="1"/>
      <c r="K234" s="51" t="str">
        <f>IFERROR(K233/$O233,"-")</f>
        <v>-</v>
      </c>
      <c r="L234" s="51" t="str">
        <f>IFERROR(L233/$O233,"-")</f>
        <v>-</v>
      </c>
      <c r="M234" s="51" t="str">
        <f>IFERROR(M233/$O233,"-")</f>
        <v>-</v>
      </c>
      <c r="N234" s="51" t="str">
        <f>IFERROR(N233/$O233,"-")</f>
        <v>-</v>
      </c>
      <c r="O234" s="51" t="str">
        <f>IFERROR(O233/$O233,"-")</f>
        <v>-</v>
      </c>
      <c r="P234" s="43"/>
      <c r="Q234" s="2"/>
      <c r="R234" s="2"/>
      <c r="S234" s="44"/>
      <c r="T234" s="67"/>
      <c r="U234" s="67"/>
      <c r="V234" s="67"/>
      <c r="W234" s="67"/>
      <c r="X234" s="67"/>
      <c r="Y234" s="67"/>
      <c r="Z234" s="67"/>
      <c r="AA234" s="67"/>
      <c r="AB234" s="99"/>
    </row>
    <row r="235" spans="1:29" ht="18" hidden="1" outlineLevel="1" x14ac:dyDescent="0.35">
      <c r="A235" s="99"/>
      <c r="B235" s="12"/>
      <c r="C235" s="67"/>
      <c r="D235" s="67"/>
      <c r="E235" s="67"/>
      <c r="F235" s="67"/>
      <c r="G235" s="67"/>
      <c r="H235" s="67"/>
      <c r="I235" s="67"/>
      <c r="J235" s="67"/>
      <c r="K235" s="67"/>
      <c r="L235" s="67"/>
      <c r="M235" s="67"/>
      <c r="N235" s="67"/>
      <c r="O235" s="67"/>
      <c r="P235" s="67"/>
      <c r="Q235" s="67"/>
      <c r="R235" s="67"/>
      <c r="S235" s="67"/>
      <c r="T235" s="67"/>
      <c r="U235" s="67"/>
      <c r="V235" s="67"/>
      <c r="W235" s="67"/>
      <c r="X235" s="67"/>
      <c r="Y235" s="67"/>
      <c r="Z235" s="67"/>
      <c r="AA235" s="67"/>
      <c r="AB235" s="99"/>
    </row>
    <row r="236" spans="1:29" ht="18" collapsed="1" x14ac:dyDescent="0.35">
      <c r="A236" s="99"/>
      <c r="B236" s="12"/>
      <c r="C236" s="62" t="s">
        <v>167</v>
      </c>
      <c r="D236" s="12"/>
      <c r="E236" s="12"/>
      <c r="F236" s="12"/>
      <c r="G236" s="12"/>
      <c r="H236" s="12"/>
      <c r="I236" s="12"/>
      <c r="J236" s="12"/>
      <c r="K236" s="12"/>
      <c r="L236" s="12"/>
      <c r="M236" s="12"/>
      <c r="N236" s="12"/>
      <c r="O236" s="12"/>
      <c r="P236" s="12"/>
      <c r="Q236" s="12"/>
      <c r="R236" s="12"/>
      <c r="S236" s="12"/>
      <c r="T236" s="12"/>
      <c r="U236" s="12"/>
      <c r="V236" s="12"/>
      <c r="W236" s="12"/>
      <c r="X236" s="12"/>
      <c r="Y236" s="12"/>
      <c r="Z236" s="12"/>
      <c r="AA236" s="12"/>
      <c r="AB236" s="99"/>
    </row>
    <row r="237" spans="1:29" ht="9.6" hidden="1" customHeight="1" outlineLevel="1" x14ac:dyDescent="0.35">
      <c r="A237" s="99"/>
      <c r="B237" s="12"/>
      <c r="C237" s="67"/>
      <c r="D237" s="67"/>
      <c r="E237" s="67"/>
      <c r="F237" s="67"/>
      <c r="G237" s="67"/>
      <c r="H237" s="67"/>
      <c r="I237" s="67"/>
      <c r="J237" s="67"/>
      <c r="K237" s="67"/>
      <c r="L237" s="67"/>
      <c r="M237" s="67"/>
      <c r="N237" s="67"/>
      <c r="O237" s="67"/>
      <c r="P237" s="67"/>
      <c r="Q237" s="67"/>
      <c r="R237" s="67"/>
      <c r="S237" s="67"/>
      <c r="T237" s="67"/>
      <c r="U237" s="67"/>
      <c r="V237" s="67"/>
      <c r="W237" s="67"/>
      <c r="X237" s="67"/>
      <c r="Y237" s="67"/>
      <c r="Z237" s="67"/>
      <c r="AA237" s="67"/>
      <c r="AB237" s="99"/>
    </row>
    <row r="238" spans="1:29" ht="18" hidden="1" outlineLevel="1" x14ac:dyDescent="0.35">
      <c r="A238" s="99"/>
      <c r="B238" s="12"/>
      <c r="C238" s="67"/>
      <c r="D238" s="163" t="s">
        <v>98</v>
      </c>
      <c r="E238" s="164"/>
      <c r="F238" s="164"/>
      <c r="G238" s="164"/>
      <c r="H238" s="67"/>
      <c r="I238" s="161" t="s">
        <v>97</v>
      </c>
      <c r="J238" s="162"/>
      <c r="K238" s="162"/>
      <c r="L238" s="67"/>
      <c r="M238" s="67"/>
      <c r="N238" s="67"/>
      <c r="O238" s="67"/>
      <c r="P238" s="67"/>
      <c r="Q238" s="149" t="s">
        <v>152</v>
      </c>
      <c r="R238" s="150"/>
      <c r="S238" s="150"/>
      <c r="T238" s="150"/>
      <c r="U238" s="67"/>
      <c r="V238" s="149" t="s">
        <v>153</v>
      </c>
      <c r="W238" s="150"/>
      <c r="X238" s="150"/>
      <c r="Y238" s="67"/>
      <c r="Z238" s="67"/>
      <c r="AA238" s="67"/>
      <c r="AB238" s="99"/>
      <c r="AC238" s="67">
        <v>14</v>
      </c>
    </row>
    <row r="239" spans="1:29" ht="18" hidden="1" outlineLevel="1" x14ac:dyDescent="0.35">
      <c r="A239" s="99"/>
      <c r="B239" s="12"/>
      <c r="C239" s="67"/>
      <c r="D239" s="1" t="s">
        <v>154</v>
      </c>
      <c r="E239" s="200" t="s">
        <v>155</v>
      </c>
      <c r="F239" s="167" t="s">
        <v>156</v>
      </c>
      <c r="G239" s="165"/>
      <c r="H239" s="67"/>
      <c r="I239" s="152">
        <v>1</v>
      </c>
      <c r="J239" s="421" t="s">
        <v>101</v>
      </c>
      <c r="K239" s="422"/>
      <c r="L239" s="67"/>
      <c r="M239" s="67"/>
      <c r="N239" s="67"/>
      <c r="O239" s="67"/>
      <c r="P239" s="67"/>
      <c r="Q239" s="419" t="s">
        <v>106</v>
      </c>
      <c r="R239" s="419"/>
      <c r="S239" s="298" t="str">
        <f>IFERROR(S261/Q261,"-")</f>
        <v>-</v>
      </c>
      <c r="T239" s="299" t="s">
        <v>107</v>
      </c>
      <c r="U239" s="67"/>
      <c r="V239" s="8" t="s">
        <v>108</v>
      </c>
      <c r="W239" s="300">
        <f>IF(E239="No n'hi ha",0,VLOOKUP(E239,llistes!$L$5:$Q$11,5,0))</f>
        <v>0</v>
      </c>
      <c r="X239" s="301" t="s">
        <v>109</v>
      </c>
      <c r="Y239" s="67"/>
      <c r="Z239" s="67"/>
      <c r="AA239" s="67"/>
      <c r="AB239" s="99"/>
    </row>
    <row r="240" spans="1:29" ht="18" hidden="1" outlineLevel="1" x14ac:dyDescent="0.35">
      <c r="A240" s="99"/>
      <c r="B240" s="12"/>
      <c r="C240" s="67"/>
      <c r="D240" s="1" t="s">
        <v>157</v>
      </c>
      <c r="E240" s="201" t="s">
        <v>145</v>
      </c>
      <c r="F240" s="199" t="s">
        <v>158</v>
      </c>
      <c r="G240" s="166"/>
      <c r="H240" s="67"/>
      <c r="I240" s="154">
        <v>2</v>
      </c>
      <c r="J240" s="421" t="s">
        <v>101</v>
      </c>
      <c r="K240" s="422"/>
      <c r="L240" s="67"/>
      <c r="M240" s="67"/>
      <c r="N240" s="67"/>
      <c r="O240" s="67"/>
      <c r="P240" s="67"/>
      <c r="Q240" s="415" t="s">
        <v>111</v>
      </c>
      <c r="R240" s="415"/>
      <c r="S240" s="47">
        <f>IFERROR(S261/P261,0)</f>
        <v>0</v>
      </c>
      <c r="T240" t="s">
        <v>112</v>
      </c>
      <c r="U240" s="67"/>
      <c r="V240" s="1" t="s">
        <v>113</v>
      </c>
      <c r="W240" s="5">
        <f>+W239*Q261</f>
        <v>0</v>
      </c>
      <c r="X240" s="268" t="s">
        <v>114</v>
      </c>
      <c r="Y240" s="67"/>
      <c r="Z240" s="67"/>
      <c r="AA240" s="67"/>
      <c r="AB240" s="99"/>
    </row>
    <row r="241" spans="1:28" ht="18" hidden="1" outlineLevel="1" x14ac:dyDescent="0.35">
      <c r="A241" s="99"/>
      <c r="B241" s="12"/>
      <c r="C241" s="67"/>
      <c r="D241" s="1" t="s">
        <v>159</v>
      </c>
      <c r="E241" s="168">
        <f>IF(E239="No n'hi ha",0,VLOOKUP(E240,_xlfn.IFS(E239="Gas Natural",llistes!$F$4:$H$4,E239="Gasoil C",llistes!$F$7:$H$8,E239="GLP",llistes!$F$11:$H$15,E239="Biomassa",llistes!$F$18:$H$24,E239="No n'hi ha",llistes!$F$26:$H$26),2,0))</f>
        <v>0</v>
      </c>
      <c r="F241" s="67"/>
      <c r="G241" s="67"/>
      <c r="H241" s="67"/>
      <c r="I241" s="154">
        <v>3</v>
      </c>
      <c r="J241" s="421" t="s">
        <v>101</v>
      </c>
      <c r="K241" s="422"/>
      <c r="L241" s="67"/>
      <c r="M241" s="67"/>
      <c r="N241" s="67"/>
      <c r="O241" s="67"/>
      <c r="P241" s="67"/>
      <c r="Q241" s="419" t="s">
        <v>116</v>
      </c>
      <c r="R241" s="419"/>
      <c r="S241" s="302" t="str" cm="1">
        <f t="array" aca="1" ref="S241" ca="1">IFERROR(Q261/INDIRECT("'Introducció dades Grals'!G"&amp;AC238),"-")</f>
        <v>-</v>
      </c>
      <c r="T241" s="303" t="s">
        <v>117</v>
      </c>
      <c r="U241" s="67"/>
      <c r="V241" s="1" t="s">
        <v>118</v>
      </c>
      <c r="W241" s="7" t="str" cm="1">
        <f t="array" aca="1" ref="W241" ca="1">IFERROR(W240/INDIRECT("'Introducció dades Grals'!G"&amp;AC238),"-")</f>
        <v>-</v>
      </c>
      <c r="X241" s="268" t="s">
        <v>119</v>
      </c>
      <c r="Y241" s="67"/>
      <c r="Z241" s="67"/>
      <c r="AA241" s="67"/>
      <c r="AB241" s="99"/>
    </row>
    <row r="242" spans="1:28" ht="18" hidden="1" outlineLevel="1" x14ac:dyDescent="0.35">
      <c r="A242" s="99"/>
      <c r="B242" s="12"/>
      <c r="C242" s="67"/>
      <c r="D242" s="67"/>
      <c r="E242" s="67"/>
      <c r="F242" s="67"/>
      <c r="G242" s="67"/>
      <c r="H242" s="67"/>
      <c r="I242" s="152">
        <v>4</v>
      </c>
      <c r="J242" s="416" t="s">
        <v>101</v>
      </c>
      <c r="K242" s="417"/>
      <c r="L242" s="67"/>
      <c r="M242" s="67"/>
      <c r="N242" s="67"/>
      <c r="O242" s="67"/>
      <c r="P242" s="67"/>
      <c r="Q242" s="415" t="s">
        <v>121</v>
      </c>
      <c r="R242" s="415"/>
      <c r="S242" s="47" t="str" cm="1">
        <f t="array" aca="1" ref="S242" ca="1">IFERROR(Q261/INDIRECT("'Introducció dades Grals'!I"&amp;AC238),"-")</f>
        <v>-</v>
      </c>
      <c r="T242" s="11" t="s">
        <v>122</v>
      </c>
      <c r="U242" s="67"/>
      <c r="V242" s="67"/>
      <c r="W242" s="67"/>
      <c r="X242" s="67"/>
      <c r="Y242" s="67"/>
      <c r="Z242" s="67"/>
      <c r="AA242" s="67"/>
      <c r="AB242" s="99"/>
    </row>
    <row r="243" spans="1:28" ht="18" hidden="1" outlineLevel="1" x14ac:dyDescent="0.35">
      <c r="A243" s="99"/>
      <c r="B243" s="12"/>
      <c r="C243" s="67"/>
      <c r="D243" s="67"/>
      <c r="E243" s="67"/>
      <c r="F243" s="67"/>
      <c r="G243" s="67"/>
      <c r="H243" s="67"/>
      <c r="I243" s="67"/>
      <c r="J243" s="67"/>
      <c r="K243" s="67"/>
      <c r="L243" s="67"/>
      <c r="M243" s="67"/>
      <c r="N243" s="67"/>
      <c r="O243" s="67"/>
      <c r="P243" s="67"/>
      <c r="Q243" s="67"/>
      <c r="R243" s="67"/>
      <c r="S243" s="67"/>
      <c r="T243" s="67"/>
      <c r="U243" s="67"/>
      <c r="V243" s="67"/>
      <c r="W243" s="67"/>
      <c r="X243" s="67"/>
      <c r="Y243" s="67"/>
      <c r="Z243" s="67"/>
      <c r="AA243" s="67"/>
      <c r="AB243" s="99"/>
    </row>
    <row r="244" spans="1:28" ht="18" hidden="1" outlineLevel="1" x14ac:dyDescent="0.35">
      <c r="A244" s="99"/>
      <c r="B244" s="12"/>
      <c r="C244" s="67"/>
      <c r="D244" s="147" t="s">
        <v>126</v>
      </c>
      <c r="E244" s="148"/>
      <c r="F244" s="148"/>
      <c r="G244" s="148"/>
      <c r="H244" s="148"/>
      <c r="I244" s="148"/>
      <c r="J244" s="148"/>
      <c r="K244" s="148"/>
      <c r="L244" s="148"/>
      <c r="M244" s="148"/>
      <c r="N244" s="148"/>
      <c r="O244" s="148"/>
      <c r="P244" s="423" t="s">
        <v>166</v>
      </c>
      <c r="Q244" s="423"/>
      <c r="R244" s="423"/>
      <c r="S244" s="423"/>
      <c r="T244" s="67"/>
      <c r="U244" s="67"/>
      <c r="V244" s="67"/>
      <c r="W244" s="67"/>
      <c r="X244" s="67"/>
      <c r="Y244" s="67"/>
      <c r="Z244" s="67"/>
      <c r="AA244" s="67"/>
      <c r="AB244" s="99"/>
    </row>
    <row r="245" spans="1:28" s="159" customFormat="1" ht="28.8" hidden="1" outlineLevel="1" x14ac:dyDescent="0.35">
      <c r="A245" s="99"/>
      <c r="B245" s="12"/>
      <c r="C245" s="67"/>
      <c r="D245" s="188" t="s">
        <v>128</v>
      </c>
      <c r="E245" s="188" t="s">
        <v>129</v>
      </c>
      <c r="F245" s="188" t="s">
        <v>130</v>
      </c>
      <c r="G245" s="188" t="s">
        <v>131</v>
      </c>
      <c r="H245" s="188" t="s">
        <v>160</v>
      </c>
      <c r="I245" s="188" t="s">
        <v>161</v>
      </c>
      <c r="J245" s="188"/>
      <c r="K245" s="188" t="s">
        <v>106</v>
      </c>
      <c r="L245" s="188" t="s">
        <v>162</v>
      </c>
      <c r="M245" s="188" t="s">
        <v>137</v>
      </c>
      <c r="N245" s="188" t="s">
        <v>138</v>
      </c>
      <c r="O245" s="188" t="s">
        <v>139</v>
      </c>
      <c r="P245" s="193" t="s">
        <v>163</v>
      </c>
      <c r="Q245" s="193" t="s">
        <v>141</v>
      </c>
      <c r="R245" s="193" t="s">
        <v>142</v>
      </c>
      <c r="S245" s="193" t="s">
        <v>143</v>
      </c>
      <c r="U245" s="159" t="e" vm="1">
        <v>#VALUE!</v>
      </c>
      <c r="V245" s="426" t="s">
        <v>144</v>
      </c>
      <c r="W245" s="426"/>
      <c r="X245" s="426"/>
      <c r="Y245" s="426"/>
      <c r="Z245" s="426"/>
      <c r="AB245" s="99"/>
    </row>
    <row r="246" spans="1:28" s="160" customFormat="1" ht="18" hidden="1" outlineLevel="1" x14ac:dyDescent="0.35">
      <c r="A246" s="99"/>
      <c r="B246" s="12"/>
      <c r="C246" s="67"/>
      <c r="D246" s="194"/>
      <c r="E246" s="195"/>
      <c r="F246" s="195"/>
      <c r="G246" s="194"/>
      <c r="H246" s="188" t="str">
        <f>+E240</f>
        <v>kWh</v>
      </c>
      <c r="I246" s="196" t="s">
        <v>145</v>
      </c>
      <c r="J246" s="196" t="s">
        <v>146</v>
      </c>
      <c r="K246" s="196" t="s">
        <v>147</v>
      </c>
      <c r="L246" s="196" t="s">
        <v>147</v>
      </c>
      <c r="M246" s="196" t="s">
        <v>147</v>
      </c>
      <c r="N246" s="196" t="s">
        <v>147</v>
      </c>
      <c r="O246" s="196" t="s">
        <v>147</v>
      </c>
      <c r="P246" s="197" t="s">
        <v>148</v>
      </c>
      <c r="Q246" s="198" t="s">
        <v>145</v>
      </c>
      <c r="R246" s="198" t="s">
        <v>147</v>
      </c>
      <c r="S246" s="198" t="s">
        <v>147</v>
      </c>
      <c r="U246" s="67"/>
      <c r="V246" s="67"/>
      <c r="W246" s="67"/>
      <c r="X246" s="67"/>
      <c r="Y246" s="67"/>
      <c r="Z246" s="67"/>
      <c r="AB246" s="99"/>
    </row>
    <row r="247" spans="1:28" ht="18" hidden="1" outlineLevel="1" x14ac:dyDescent="0.35">
      <c r="A247" s="99"/>
      <c r="B247" s="12"/>
      <c r="C247" s="67"/>
      <c r="D247" s="2">
        <v>0</v>
      </c>
      <c r="E247" s="145"/>
      <c r="F247" s="145">
        <f>+E247</f>
        <v>0</v>
      </c>
      <c r="G247" s="49">
        <f>IF(F247-E247=0,0,F247-E247+1)</f>
        <v>0</v>
      </c>
      <c r="H247" s="155"/>
      <c r="I247" s="4">
        <f>+H247*$E$241</f>
        <v>0</v>
      </c>
      <c r="J247" s="48" t="str">
        <f>IFERROR(I247/G247,"-")</f>
        <v>-</v>
      </c>
      <c r="K247" s="157"/>
      <c r="L247" s="157"/>
      <c r="M247" s="157"/>
      <c r="N247" s="157"/>
      <c r="O247" s="6">
        <f t="shared" ref="O247:O260" si="85">+SUM(K247:N247)</f>
        <v>0</v>
      </c>
      <c r="P247" s="38">
        <f>IFERROR((_xlfn.DAYS(F247,"1/1/"&amp;YEAR(F247))+1)/G247,0)</f>
        <v>0</v>
      </c>
      <c r="Q247" s="4">
        <f t="shared" ref="Q247:Q260" si="86">+I247*P247</f>
        <v>0</v>
      </c>
      <c r="R247" s="4">
        <f t="shared" ref="R247:R260" si="87">+K247*P247</f>
        <v>0</v>
      </c>
      <c r="S247" s="39">
        <f t="shared" ref="S247:S260" si="88">+O247*P247</f>
        <v>0</v>
      </c>
      <c r="T247" s="160"/>
      <c r="U247" s="67"/>
      <c r="V247" s="67"/>
      <c r="W247" s="67"/>
      <c r="X247" s="67"/>
      <c r="Y247" s="67"/>
      <c r="Z247" s="67"/>
      <c r="AA247" s="67"/>
      <c r="AB247" s="99"/>
    </row>
    <row r="248" spans="1:28" ht="18" hidden="1" outlineLevel="1" x14ac:dyDescent="0.35">
      <c r="A248" s="99"/>
      <c r="B248" s="12"/>
      <c r="C248" s="67"/>
      <c r="D248" s="2">
        <v>1</v>
      </c>
      <c r="E248" s="3">
        <f>+F247+1</f>
        <v>1</v>
      </c>
      <c r="F248" s="145"/>
      <c r="G248" s="49">
        <f t="shared" ref="G248:G260" si="89">IF(F248-E248=0,0,F248-E248+1)</f>
        <v>0</v>
      </c>
      <c r="H248" s="155"/>
      <c r="I248" s="4">
        <f t="shared" ref="I248:I260" si="90">+H248*$E$241</f>
        <v>0</v>
      </c>
      <c r="J248" s="48" t="str">
        <f t="shared" ref="J248:J260" si="91">IFERROR(I248/G248,"-")</f>
        <v>-</v>
      </c>
      <c r="K248" s="157"/>
      <c r="L248" s="157"/>
      <c r="M248" s="157"/>
      <c r="N248" s="157"/>
      <c r="O248" s="6">
        <f t="shared" si="85"/>
        <v>0</v>
      </c>
      <c r="P248" s="38">
        <v>1</v>
      </c>
      <c r="Q248" s="4">
        <f t="shared" si="86"/>
        <v>0</v>
      </c>
      <c r="R248" s="4">
        <f t="shared" si="87"/>
        <v>0</v>
      </c>
      <c r="S248" s="39">
        <f t="shared" si="88"/>
        <v>0</v>
      </c>
      <c r="T248" s="160"/>
      <c r="U248" s="67"/>
      <c r="V248" s="67"/>
      <c r="W248" s="67"/>
      <c r="X248" s="67"/>
      <c r="Y248" s="67"/>
      <c r="Z248" s="67"/>
      <c r="AA248" s="67"/>
      <c r="AB248" s="99"/>
    </row>
    <row r="249" spans="1:28" ht="18" hidden="1" outlineLevel="1" x14ac:dyDescent="0.35">
      <c r="A249" s="99"/>
      <c r="B249" s="12"/>
      <c r="C249" s="67"/>
      <c r="D249" s="2">
        <v>2</v>
      </c>
      <c r="E249" s="3">
        <f t="shared" ref="E249:E260" si="92">+F248+1</f>
        <v>1</v>
      </c>
      <c r="F249" s="146"/>
      <c r="G249" s="49">
        <f t="shared" si="89"/>
        <v>0</v>
      </c>
      <c r="H249" s="156"/>
      <c r="I249" s="4">
        <f t="shared" si="90"/>
        <v>0</v>
      </c>
      <c r="J249" s="48" t="str">
        <f t="shared" si="91"/>
        <v>-</v>
      </c>
      <c r="K249" s="157"/>
      <c r="L249" s="158"/>
      <c r="M249" s="158"/>
      <c r="N249" s="158"/>
      <c r="O249" s="6">
        <f t="shared" si="85"/>
        <v>0</v>
      </c>
      <c r="P249" s="40">
        <v>1</v>
      </c>
      <c r="Q249" s="4">
        <f t="shared" si="86"/>
        <v>0</v>
      </c>
      <c r="R249" s="4">
        <f t="shared" si="87"/>
        <v>0</v>
      </c>
      <c r="S249" s="41">
        <f t="shared" si="88"/>
        <v>0</v>
      </c>
      <c r="T249" s="160"/>
      <c r="U249" s="67"/>
      <c r="V249" s="67"/>
      <c r="W249" s="67"/>
      <c r="X249" s="67"/>
      <c r="Y249" s="67"/>
      <c r="Z249" s="67"/>
      <c r="AA249" s="67"/>
      <c r="AB249" s="99"/>
    </row>
    <row r="250" spans="1:28" ht="18" hidden="1" outlineLevel="1" x14ac:dyDescent="0.35">
      <c r="A250" s="99"/>
      <c r="B250" s="12"/>
      <c r="C250" s="67"/>
      <c r="D250" s="2">
        <v>3</v>
      </c>
      <c r="E250" s="3">
        <f t="shared" si="92"/>
        <v>1</v>
      </c>
      <c r="F250" s="146"/>
      <c r="G250" s="49">
        <f t="shared" si="89"/>
        <v>0</v>
      </c>
      <c r="H250" s="156"/>
      <c r="I250" s="4">
        <f t="shared" si="90"/>
        <v>0</v>
      </c>
      <c r="J250" s="48" t="str">
        <f t="shared" si="91"/>
        <v>-</v>
      </c>
      <c r="K250" s="157"/>
      <c r="L250" s="158"/>
      <c r="M250" s="158"/>
      <c r="N250" s="158"/>
      <c r="O250" s="6">
        <f t="shared" si="85"/>
        <v>0</v>
      </c>
      <c r="P250" s="40">
        <v>1</v>
      </c>
      <c r="Q250" s="4">
        <f t="shared" si="86"/>
        <v>0</v>
      </c>
      <c r="R250" s="4">
        <f t="shared" si="87"/>
        <v>0</v>
      </c>
      <c r="S250" s="41">
        <f t="shared" si="88"/>
        <v>0</v>
      </c>
      <c r="T250" s="67"/>
      <c r="U250" s="67"/>
      <c r="V250" s="67"/>
      <c r="W250" s="67"/>
      <c r="X250" s="67"/>
      <c r="Y250" s="67"/>
      <c r="Z250" s="67"/>
      <c r="AA250" s="67"/>
      <c r="AB250" s="99"/>
    </row>
    <row r="251" spans="1:28" ht="18" hidden="1" outlineLevel="1" x14ac:dyDescent="0.35">
      <c r="A251" s="99"/>
      <c r="B251" s="12"/>
      <c r="C251" s="67"/>
      <c r="D251" s="2">
        <v>4</v>
      </c>
      <c r="E251" s="3">
        <f t="shared" si="92"/>
        <v>1</v>
      </c>
      <c r="F251" s="146"/>
      <c r="G251" s="49">
        <f t="shared" si="89"/>
        <v>0</v>
      </c>
      <c r="H251" s="156"/>
      <c r="I251" s="4">
        <f t="shared" si="90"/>
        <v>0</v>
      </c>
      <c r="J251" s="48" t="str">
        <f t="shared" si="91"/>
        <v>-</v>
      </c>
      <c r="K251" s="157"/>
      <c r="L251" s="158"/>
      <c r="M251" s="158"/>
      <c r="N251" s="158"/>
      <c r="O251" s="6">
        <f t="shared" si="85"/>
        <v>0</v>
      </c>
      <c r="P251" s="40">
        <v>1</v>
      </c>
      <c r="Q251" s="4">
        <f t="shared" si="86"/>
        <v>0</v>
      </c>
      <c r="R251" s="4">
        <f t="shared" si="87"/>
        <v>0</v>
      </c>
      <c r="S251" s="41">
        <f t="shared" si="88"/>
        <v>0</v>
      </c>
      <c r="T251" s="67"/>
      <c r="U251" s="67"/>
      <c r="V251" s="67"/>
      <c r="W251" s="67"/>
      <c r="X251" s="67"/>
      <c r="Y251" s="67"/>
      <c r="Z251" s="67"/>
      <c r="AA251" s="67"/>
      <c r="AB251" s="99"/>
    </row>
    <row r="252" spans="1:28" ht="18" hidden="1" outlineLevel="1" x14ac:dyDescent="0.35">
      <c r="A252" s="99"/>
      <c r="B252" s="12"/>
      <c r="C252" s="67"/>
      <c r="D252" s="2">
        <v>5</v>
      </c>
      <c r="E252" s="3">
        <f t="shared" si="92"/>
        <v>1</v>
      </c>
      <c r="F252" s="146"/>
      <c r="G252" s="49">
        <f t="shared" si="89"/>
        <v>0</v>
      </c>
      <c r="H252" s="156"/>
      <c r="I252" s="4">
        <f t="shared" si="90"/>
        <v>0</v>
      </c>
      <c r="J252" s="48" t="str">
        <f t="shared" si="91"/>
        <v>-</v>
      </c>
      <c r="K252" s="157"/>
      <c r="L252" s="158"/>
      <c r="M252" s="158"/>
      <c r="N252" s="158"/>
      <c r="O252" s="6">
        <f t="shared" si="85"/>
        <v>0</v>
      </c>
      <c r="P252" s="40">
        <v>1</v>
      </c>
      <c r="Q252" s="4">
        <f t="shared" si="86"/>
        <v>0</v>
      </c>
      <c r="R252" s="4">
        <f t="shared" si="87"/>
        <v>0</v>
      </c>
      <c r="S252" s="41">
        <f t="shared" si="88"/>
        <v>0</v>
      </c>
      <c r="T252" s="67"/>
      <c r="U252" s="67"/>
      <c r="V252" s="67"/>
      <c r="W252" s="67"/>
      <c r="X252" s="67"/>
      <c r="Y252" s="67"/>
      <c r="Z252" s="67"/>
      <c r="AA252" s="67"/>
      <c r="AB252" s="99"/>
    </row>
    <row r="253" spans="1:28" ht="18" hidden="1" outlineLevel="1" x14ac:dyDescent="0.35">
      <c r="A253" s="99"/>
      <c r="B253" s="12"/>
      <c r="C253" s="67"/>
      <c r="D253" s="2">
        <v>6</v>
      </c>
      <c r="E253" s="3">
        <f t="shared" si="92"/>
        <v>1</v>
      </c>
      <c r="F253" s="146"/>
      <c r="G253" s="49">
        <f t="shared" si="89"/>
        <v>0</v>
      </c>
      <c r="H253" s="156"/>
      <c r="I253" s="4">
        <f t="shared" si="90"/>
        <v>0</v>
      </c>
      <c r="J253" s="48" t="str">
        <f t="shared" si="91"/>
        <v>-</v>
      </c>
      <c r="K253" s="157"/>
      <c r="L253" s="158"/>
      <c r="M253" s="158"/>
      <c r="N253" s="158"/>
      <c r="O253" s="6">
        <f t="shared" si="85"/>
        <v>0</v>
      </c>
      <c r="P253" s="40">
        <v>1</v>
      </c>
      <c r="Q253" s="4">
        <f t="shared" si="86"/>
        <v>0</v>
      </c>
      <c r="R253" s="4">
        <f t="shared" si="87"/>
        <v>0</v>
      </c>
      <c r="S253" s="41">
        <f t="shared" si="88"/>
        <v>0</v>
      </c>
      <c r="T253" s="67"/>
      <c r="U253" s="67"/>
      <c r="V253" s="67"/>
      <c r="W253" s="67"/>
      <c r="X253" s="67"/>
      <c r="Y253" s="67"/>
      <c r="Z253" s="67"/>
      <c r="AA253" s="67"/>
      <c r="AB253" s="99"/>
    </row>
    <row r="254" spans="1:28" ht="18" hidden="1" outlineLevel="1" x14ac:dyDescent="0.35">
      <c r="A254" s="99"/>
      <c r="B254" s="12"/>
      <c r="C254" s="67"/>
      <c r="D254" s="2">
        <v>7</v>
      </c>
      <c r="E254" s="3">
        <f t="shared" si="92"/>
        <v>1</v>
      </c>
      <c r="F254" s="146"/>
      <c r="G254" s="49">
        <f t="shared" si="89"/>
        <v>0</v>
      </c>
      <c r="H254" s="156"/>
      <c r="I254" s="4">
        <f t="shared" si="90"/>
        <v>0</v>
      </c>
      <c r="J254" s="48" t="str">
        <f t="shared" si="91"/>
        <v>-</v>
      </c>
      <c r="K254" s="157"/>
      <c r="L254" s="158"/>
      <c r="M254" s="158"/>
      <c r="N254" s="158"/>
      <c r="O254" s="6">
        <f t="shared" si="85"/>
        <v>0</v>
      </c>
      <c r="P254" s="40">
        <v>1</v>
      </c>
      <c r="Q254" s="4">
        <f t="shared" si="86"/>
        <v>0</v>
      </c>
      <c r="R254" s="4">
        <f t="shared" si="87"/>
        <v>0</v>
      </c>
      <c r="S254" s="41">
        <f t="shared" si="88"/>
        <v>0</v>
      </c>
      <c r="T254" s="67"/>
      <c r="U254" s="67"/>
      <c r="V254" s="67"/>
      <c r="W254" s="67"/>
      <c r="X254" s="67"/>
      <c r="Y254" s="67"/>
      <c r="Z254" s="67"/>
      <c r="AA254" s="67"/>
      <c r="AB254" s="99"/>
    </row>
    <row r="255" spans="1:28" ht="18" hidden="1" outlineLevel="1" x14ac:dyDescent="0.35">
      <c r="A255" s="99"/>
      <c r="B255" s="12"/>
      <c r="C255" s="67"/>
      <c r="D255" s="2">
        <v>8</v>
      </c>
      <c r="E255" s="3">
        <f t="shared" si="92"/>
        <v>1</v>
      </c>
      <c r="F255" s="146"/>
      <c r="G255" s="49">
        <f t="shared" si="89"/>
        <v>0</v>
      </c>
      <c r="H255" s="156"/>
      <c r="I255" s="4">
        <f t="shared" si="90"/>
        <v>0</v>
      </c>
      <c r="J255" s="48" t="str">
        <f t="shared" si="91"/>
        <v>-</v>
      </c>
      <c r="K255" s="157"/>
      <c r="L255" s="158"/>
      <c r="M255" s="158"/>
      <c r="N255" s="158"/>
      <c r="O255" s="6">
        <f t="shared" si="85"/>
        <v>0</v>
      </c>
      <c r="P255" s="40">
        <v>1</v>
      </c>
      <c r="Q255" s="4">
        <f t="shared" si="86"/>
        <v>0</v>
      </c>
      <c r="R255" s="4">
        <f t="shared" si="87"/>
        <v>0</v>
      </c>
      <c r="S255" s="41">
        <f t="shared" si="88"/>
        <v>0</v>
      </c>
      <c r="T255" s="67"/>
      <c r="U255" s="67"/>
      <c r="V255" s="67"/>
      <c r="W255" s="67"/>
      <c r="X255" s="67"/>
      <c r="Y255" s="67"/>
      <c r="Z255" s="67"/>
      <c r="AA255" s="67"/>
      <c r="AB255" s="99"/>
    </row>
    <row r="256" spans="1:28" ht="18" hidden="1" outlineLevel="1" x14ac:dyDescent="0.35">
      <c r="A256" s="99"/>
      <c r="B256" s="12"/>
      <c r="C256" s="67"/>
      <c r="D256" s="2">
        <v>9</v>
      </c>
      <c r="E256" s="3">
        <f t="shared" si="92"/>
        <v>1</v>
      </c>
      <c r="F256" s="146"/>
      <c r="G256" s="49">
        <f t="shared" si="89"/>
        <v>0</v>
      </c>
      <c r="H256" s="156"/>
      <c r="I256" s="4">
        <f t="shared" si="90"/>
        <v>0</v>
      </c>
      <c r="J256" s="48" t="str">
        <f t="shared" si="91"/>
        <v>-</v>
      </c>
      <c r="K256" s="157"/>
      <c r="L256" s="158"/>
      <c r="M256" s="158"/>
      <c r="N256" s="158"/>
      <c r="O256" s="6">
        <f t="shared" si="85"/>
        <v>0</v>
      </c>
      <c r="P256" s="40">
        <v>1</v>
      </c>
      <c r="Q256" s="4">
        <f t="shared" si="86"/>
        <v>0</v>
      </c>
      <c r="R256" s="4">
        <f t="shared" si="87"/>
        <v>0</v>
      </c>
      <c r="S256" s="41">
        <f t="shared" si="88"/>
        <v>0</v>
      </c>
      <c r="T256" s="67"/>
      <c r="U256" s="67"/>
      <c r="V256" s="67"/>
      <c r="W256" s="67"/>
      <c r="X256" s="67"/>
      <c r="Y256" s="67"/>
      <c r="Z256" s="67"/>
      <c r="AA256" s="67"/>
      <c r="AB256" s="99"/>
    </row>
    <row r="257" spans="1:29" ht="18" hidden="1" outlineLevel="1" x14ac:dyDescent="0.35">
      <c r="A257" s="99"/>
      <c r="B257" s="12"/>
      <c r="C257" s="67"/>
      <c r="D257" s="2">
        <v>10</v>
      </c>
      <c r="E257" s="3">
        <f t="shared" si="92"/>
        <v>1</v>
      </c>
      <c r="F257" s="146"/>
      <c r="G257" s="49">
        <f t="shared" si="89"/>
        <v>0</v>
      </c>
      <c r="H257" s="156"/>
      <c r="I257" s="4">
        <f t="shared" si="90"/>
        <v>0</v>
      </c>
      <c r="J257" s="48" t="str">
        <f t="shared" si="91"/>
        <v>-</v>
      </c>
      <c r="K257" s="157"/>
      <c r="L257" s="158"/>
      <c r="M257" s="158"/>
      <c r="N257" s="158"/>
      <c r="O257" s="6">
        <f t="shared" si="85"/>
        <v>0</v>
      </c>
      <c r="P257" s="40">
        <v>1</v>
      </c>
      <c r="Q257" s="4">
        <f t="shared" si="86"/>
        <v>0</v>
      </c>
      <c r="R257" s="4">
        <f t="shared" si="87"/>
        <v>0</v>
      </c>
      <c r="S257" s="41">
        <f t="shared" si="88"/>
        <v>0</v>
      </c>
      <c r="T257" s="67"/>
      <c r="U257" s="67"/>
      <c r="V257" s="67"/>
      <c r="W257" s="67"/>
      <c r="X257" s="67"/>
      <c r="Y257" s="67"/>
      <c r="Z257" s="67"/>
      <c r="AA257" s="67"/>
      <c r="AB257" s="99"/>
    </row>
    <row r="258" spans="1:29" ht="18" hidden="1" outlineLevel="1" x14ac:dyDescent="0.35">
      <c r="A258" s="99"/>
      <c r="B258" s="12"/>
      <c r="C258" s="67"/>
      <c r="D258" s="2">
        <v>11</v>
      </c>
      <c r="E258" s="3">
        <f t="shared" si="92"/>
        <v>1</v>
      </c>
      <c r="F258" s="146"/>
      <c r="G258" s="49">
        <f t="shared" si="89"/>
        <v>0</v>
      </c>
      <c r="H258" s="156"/>
      <c r="I258" s="4">
        <f t="shared" si="90"/>
        <v>0</v>
      </c>
      <c r="J258" s="48" t="str">
        <f t="shared" si="91"/>
        <v>-</v>
      </c>
      <c r="K258" s="157"/>
      <c r="L258" s="158"/>
      <c r="M258" s="158"/>
      <c r="N258" s="158"/>
      <c r="O258" s="6">
        <f t="shared" si="85"/>
        <v>0</v>
      </c>
      <c r="P258" s="40">
        <v>1</v>
      </c>
      <c r="Q258" s="4">
        <f t="shared" si="86"/>
        <v>0</v>
      </c>
      <c r="R258" s="4">
        <f t="shared" si="87"/>
        <v>0</v>
      </c>
      <c r="S258" s="41">
        <f t="shared" si="88"/>
        <v>0</v>
      </c>
      <c r="T258" s="67"/>
      <c r="U258" s="67"/>
      <c r="V258" s="67"/>
      <c r="W258" s="67"/>
      <c r="X258" s="67"/>
      <c r="Y258" s="67"/>
      <c r="Z258" s="67"/>
      <c r="AA258" s="67"/>
      <c r="AB258" s="99"/>
    </row>
    <row r="259" spans="1:29" ht="18" hidden="1" outlineLevel="1" x14ac:dyDescent="0.35">
      <c r="A259" s="99"/>
      <c r="B259" s="12"/>
      <c r="C259" s="67"/>
      <c r="D259" s="2">
        <v>12</v>
      </c>
      <c r="E259" s="3">
        <f t="shared" si="92"/>
        <v>1</v>
      </c>
      <c r="F259" s="146"/>
      <c r="G259" s="49">
        <f t="shared" si="89"/>
        <v>0</v>
      </c>
      <c r="H259" s="156"/>
      <c r="I259" s="4">
        <f t="shared" si="90"/>
        <v>0</v>
      </c>
      <c r="J259" s="48" t="str">
        <f t="shared" si="91"/>
        <v>-</v>
      </c>
      <c r="K259" s="157"/>
      <c r="L259" s="158"/>
      <c r="M259" s="158"/>
      <c r="N259" s="158"/>
      <c r="O259" s="6">
        <f t="shared" si="85"/>
        <v>0</v>
      </c>
      <c r="P259" s="40">
        <v>1</v>
      </c>
      <c r="Q259" s="4">
        <f t="shared" si="86"/>
        <v>0</v>
      </c>
      <c r="R259" s="4">
        <f t="shared" si="87"/>
        <v>0</v>
      </c>
      <c r="S259" s="41">
        <f t="shared" si="88"/>
        <v>0</v>
      </c>
      <c r="T259" s="67"/>
      <c r="U259" s="67"/>
      <c r="V259" s="67"/>
      <c r="W259" s="67"/>
      <c r="X259" s="67"/>
      <c r="Y259" s="67"/>
      <c r="Z259" s="67"/>
      <c r="AA259" s="67"/>
      <c r="AB259" s="99"/>
    </row>
    <row r="260" spans="1:29" ht="18" hidden="1" outlineLevel="1" x14ac:dyDescent="0.35">
      <c r="A260" s="99"/>
      <c r="B260" s="12"/>
      <c r="C260" s="67"/>
      <c r="D260" s="2">
        <v>13</v>
      </c>
      <c r="E260" s="3">
        <f t="shared" si="92"/>
        <v>1</v>
      </c>
      <c r="F260" s="146">
        <f>+E260</f>
        <v>1</v>
      </c>
      <c r="G260" s="49">
        <f t="shared" si="89"/>
        <v>0</v>
      </c>
      <c r="H260" s="156"/>
      <c r="I260" s="4">
        <f t="shared" si="90"/>
        <v>0</v>
      </c>
      <c r="J260" s="48" t="str">
        <f t="shared" si="91"/>
        <v>-</v>
      </c>
      <c r="K260" s="157"/>
      <c r="L260" s="158"/>
      <c r="M260" s="158"/>
      <c r="N260" s="158"/>
      <c r="O260" s="6">
        <f t="shared" si="85"/>
        <v>0</v>
      </c>
      <c r="P260" s="38">
        <f>IFERROR((_xlfn.DAYS("31/12/"&amp;YEAR(E260),E260))/G260,0)</f>
        <v>0</v>
      </c>
      <c r="Q260" s="4">
        <f t="shared" si="86"/>
        <v>0</v>
      </c>
      <c r="R260" s="4">
        <f t="shared" si="87"/>
        <v>0</v>
      </c>
      <c r="S260" s="41">
        <f t="shared" si="88"/>
        <v>0</v>
      </c>
      <c r="T260" s="67"/>
      <c r="U260" s="67"/>
      <c r="V260" s="67"/>
      <c r="W260" s="67"/>
      <c r="X260" s="67"/>
      <c r="Y260" s="67"/>
      <c r="Z260" s="67"/>
      <c r="AA260" s="67"/>
      <c r="AB260" s="99"/>
    </row>
    <row r="261" spans="1:29" ht="18" hidden="1" outlineLevel="1" x14ac:dyDescent="0.35">
      <c r="A261" s="99"/>
      <c r="B261" s="12"/>
      <c r="C261" s="67"/>
      <c r="D261" s="42" t="s">
        <v>164</v>
      </c>
      <c r="E261" s="8"/>
      <c r="F261" s="8"/>
      <c r="G261" s="50">
        <f>SUM(G247:G260)</f>
        <v>0</v>
      </c>
      <c r="H261" s="1"/>
      <c r="I261" s="5">
        <f>SUM(I247:I260)</f>
        <v>0</v>
      </c>
      <c r="J261" s="48" t="str">
        <f>IFERROR(I261/G261,"-")</f>
        <v>-</v>
      </c>
      <c r="K261" s="5">
        <f>SUM(K247:K260)</f>
        <v>0</v>
      </c>
      <c r="L261" s="5">
        <f t="shared" ref="L261:O261" si="93">SUM(L247:L260)</f>
        <v>0</v>
      </c>
      <c r="M261" s="5">
        <f t="shared" si="93"/>
        <v>0</v>
      </c>
      <c r="N261" s="5">
        <f t="shared" si="93"/>
        <v>0</v>
      </c>
      <c r="O261" s="5">
        <f t="shared" si="93"/>
        <v>0</v>
      </c>
      <c r="P261" s="42">
        <f>+SUMPRODUCT(G247:G260,P247:P260)</f>
        <v>0</v>
      </c>
      <c r="Q261" s="9">
        <f>SUM(Q247:Q260)</f>
        <v>0</v>
      </c>
      <c r="R261" s="9">
        <f t="shared" ref="R261:S261" si="94">SUM(R247:R260)</f>
        <v>0</v>
      </c>
      <c r="S261" s="10">
        <f t="shared" si="94"/>
        <v>0</v>
      </c>
      <c r="T261" s="67"/>
      <c r="U261" s="67"/>
      <c r="V261" s="67"/>
      <c r="W261" s="67"/>
      <c r="X261" s="67"/>
      <c r="Y261" s="67"/>
      <c r="Z261" s="67"/>
      <c r="AA261" s="67"/>
      <c r="AB261" s="99"/>
    </row>
    <row r="262" spans="1:29" ht="18" hidden="1" outlineLevel="1" x14ac:dyDescent="0.35">
      <c r="A262" s="99"/>
      <c r="B262" s="12"/>
      <c r="C262" s="67"/>
      <c r="D262" s="25" t="s">
        <v>150</v>
      </c>
      <c r="E262" s="1"/>
      <c r="F262" s="1"/>
      <c r="G262" s="1"/>
      <c r="H262" s="1"/>
      <c r="I262" s="1"/>
      <c r="J262" s="1"/>
      <c r="K262" s="51" t="str">
        <f>IFERROR(K261/$O261,"-")</f>
        <v>-</v>
      </c>
      <c r="L262" s="51" t="str">
        <f>IFERROR(L261/$O261,"-")</f>
        <v>-</v>
      </c>
      <c r="M262" s="51" t="str">
        <f>IFERROR(M261/$O261,"-")</f>
        <v>-</v>
      </c>
      <c r="N262" s="51" t="str">
        <f>IFERROR(N261/$O261,"-")</f>
        <v>-</v>
      </c>
      <c r="O262" s="51" t="str">
        <f>IFERROR(O261/$O261,"-")</f>
        <v>-</v>
      </c>
      <c r="P262" s="43"/>
      <c r="Q262" s="2"/>
      <c r="R262" s="2"/>
      <c r="S262" s="44"/>
      <c r="T262" s="67"/>
      <c r="U262" s="67"/>
      <c r="V262" s="67"/>
      <c r="W262" s="67"/>
      <c r="X262" s="67"/>
      <c r="Y262" s="67"/>
      <c r="Z262" s="67"/>
      <c r="AA262" s="67"/>
      <c r="AB262" s="99"/>
    </row>
    <row r="263" spans="1:29" ht="18" hidden="1" outlineLevel="1" x14ac:dyDescent="0.35">
      <c r="A263" s="99"/>
      <c r="B263" s="12"/>
      <c r="C263" s="67"/>
      <c r="D263" s="67"/>
      <c r="E263" s="67"/>
      <c r="F263" s="67"/>
      <c r="G263" s="67"/>
      <c r="H263" s="67"/>
      <c r="I263" s="67"/>
      <c r="J263" s="67"/>
      <c r="K263" s="67"/>
      <c r="L263" s="67"/>
      <c r="M263" s="67"/>
      <c r="N263" s="67"/>
      <c r="O263" s="67"/>
      <c r="P263" s="67"/>
      <c r="Q263" s="67"/>
      <c r="R263" s="67"/>
      <c r="S263" s="67"/>
      <c r="T263" s="67"/>
      <c r="U263" s="67"/>
      <c r="V263" s="67"/>
      <c r="W263" s="67"/>
      <c r="X263" s="67"/>
      <c r="Y263" s="67"/>
      <c r="Z263" s="67"/>
      <c r="AA263" s="67"/>
      <c r="AB263" s="99"/>
    </row>
    <row r="264" spans="1:29" ht="18" collapsed="1" x14ac:dyDescent="0.35">
      <c r="A264" s="99"/>
      <c r="B264" s="12"/>
      <c r="C264" s="62" t="s">
        <v>168</v>
      </c>
      <c r="D264" s="12"/>
      <c r="E264" s="12"/>
      <c r="F264" s="12"/>
      <c r="G264" s="12"/>
      <c r="H264" s="12"/>
      <c r="I264" s="12"/>
      <c r="J264" s="12"/>
      <c r="K264" s="12"/>
      <c r="L264" s="12"/>
      <c r="M264" s="12"/>
      <c r="N264" s="12"/>
      <c r="O264" s="12"/>
      <c r="P264" s="12"/>
      <c r="Q264" s="12"/>
      <c r="R264" s="12"/>
      <c r="S264" s="12"/>
      <c r="T264" s="12"/>
      <c r="U264" s="12"/>
      <c r="V264" s="12"/>
      <c r="W264" s="12"/>
      <c r="X264" s="12"/>
      <c r="Y264" s="12"/>
      <c r="Z264" s="12"/>
      <c r="AA264" s="12"/>
      <c r="AB264" s="99"/>
    </row>
    <row r="265" spans="1:29" ht="9.6" hidden="1" customHeight="1" outlineLevel="1" x14ac:dyDescent="0.35">
      <c r="A265" s="99"/>
      <c r="B265" s="12"/>
      <c r="C265" s="67"/>
      <c r="D265" s="67"/>
      <c r="E265" s="67"/>
      <c r="F265" s="67"/>
      <c r="G265" s="67"/>
      <c r="H265" s="67"/>
      <c r="I265" s="67"/>
      <c r="J265" s="67"/>
      <c r="K265" s="67"/>
      <c r="L265" s="67"/>
      <c r="M265" s="67"/>
      <c r="N265" s="67"/>
      <c r="O265" s="67"/>
      <c r="P265" s="67"/>
      <c r="Q265" s="67"/>
      <c r="R265" s="67"/>
      <c r="S265" s="67"/>
      <c r="T265" s="67"/>
      <c r="U265" s="67"/>
      <c r="V265" s="67"/>
      <c r="W265" s="67"/>
      <c r="X265" s="67"/>
      <c r="Y265" s="67"/>
      <c r="Z265" s="67"/>
      <c r="AA265" s="67"/>
      <c r="AB265" s="99"/>
    </row>
    <row r="266" spans="1:29" ht="18" hidden="1" outlineLevel="1" x14ac:dyDescent="0.35">
      <c r="A266" s="99"/>
      <c r="B266" s="12"/>
      <c r="C266" s="67"/>
      <c r="D266" s="163" t="s">
        <v>98</v>
      </c>
      <c r="E266" s="164"/>
      <c r="F266" s="164"/>
      <c r="G266" s="164"/>
      <c r="H266" s="67"/>
      <c r="I266" s="161" t="s">
        <v>97</v>
      </c>
      <c r="J266" s="162"/>
      <c r="K266" s="162"/>
      <c r="L266" s="67"/>
      <c r="M266" s="67"/>
      <c r="N266" s="67"/>
      <c r="O266" s="67"/>
      <c r="P266" s="67"/>
      <c r="Q266" s="149" t="s">
        <v>152</v>
      </c>
      <c r="R266" s="150"/>
      <c r="S266" s="150"/>
      <c r="T266" s="150"/>
      <c r="U266" s="67"/>
      <c r="V266" s="149" t="s">
        <v>153</v>
      </c>
      <c r="W266" s="150"/>
      <c r="X266" s="150"/>
      <c r="Y266" s="67"/>
      <c r="Z266" s="67"/>
      <c r="AA266" s="67"/>
      <c r="AB266" s="99"/>
      <c r="AC266" s="67">
        <v>14</v>
      </c>
    </row>
    <row r="267" spans="1:29" ht="18" hidden="1" outlineLevel="1" x14ac:dyDescent="0.35">
      <c r="A267" s="99"/>
      <c r="B267" s="12"/>
      <c r="C267" s="67"/>
      <c r="D267" s="1" t="s">
        <v>154</v>
      </c>
      <c r="E267" s="200" t="s">
        <v>155</v>
      </c>
      <c r="F267" s="167" t="s">
        <v>156</v>
      </c>
      <c r="G267" s="165"/>
      <c r="H267" s="67"/>
      <c r="I267" s="152">
        <v>1</v>
      </c>
      <c r="J267" s="421" t="s">
        <v>101</v>
      </c>
      <c r="K267" s="422"/>
      <c r="L267" s="67"/>
      <c r="M267" s="67"/>
      <c r="N267" s="67"/>
      <c r="O267" s="67"/>
      <c r="P267" s="67"/>
      <c r="Q267" s="419" t="s">
        <v>106</v>
      </c>
      <c r="R267" s="419"/>
      <c r="S267" s="298" t="str">
        <f>IFERROR(S289/Q289,"-")</f>
        <v>-</v>
      </c>
      <c r="T267" s="299" t="s">
        <v>107</v>
      </c>
      <c r="U267" s="67"/>
      <c r="V267" s="8" t="s">
        <v>108</v>
      </c>
      <c r="W267" s="300">
        <f>IF(E267="No n'hi ha",0,VLOOKUP(E267,llistes!$L$5:$Q$11,5,0))</f>
        <v>0</v>
      </c>
      <c r="X267" s="301" t="s">
        <v>109</v>
      </c>
      <c r="Y267" s="67"/>
      <c r="Z267" s="67"/>
      <c r="AA267" s="67"/>
      <c r="AB267" s="99"/>
    </row>
    <row r="268" spans="1:29" ht="18" hidden="1" outlineLevel="1" x14ac:dyDescent="0.35">
      <c r="A268" s="99"/>
      <c r="B268" s="12"/>
      <c r="C268" s="67"/>
      <c r="D268" s="1" t="s">
        <v>157</v>
      </c>
      <c r="E268" s="201" t="s">
        <v>145</v>
      </c>
      <c r="F268" s="199" t="s">
        <v>158</v>
      </c>
      <c r="G268" s="166"/>
      <c r="H268" s="67"/>
      <c r="I268" s="154">
        <v>2</v>
      </c>
      <c r="J268" s="421" t="s">
        <v>101</v>
      </c>
      <c r="K268" s="422"/>
      <c r="L268" s="67"/>
      <c r="M268" s="67"/>
      <c r="N268" s="67"/>
      <c r="O268" s="67"/>
      <c r="P268" s="67"/>
      <c r="Q268" s="415" t="s">
        <v>111</v>
      </c>
      <c r="R268" s="415"/>
      <c r="S268" s="47">
        <f>IFERROR(S289/P289,0)</f>
        <v>0</v>
      </c>
      <c r="T268" t="s">
        <v>112</v>
      </c>
      <c r="U268" s="67"/>
      <c r="V268" s="1" t="s">
        <v>113</v>
      </c>
      <c r="W268" s="5">
        <f>+W267*Q289</f>
        <v>0</v>
      </c>
      <c r="X268" s="268" t="s">
        <v>114</v>
      </c>
      <c r="Y268" s="67"/>
      <c r="Z268" s="67"/>
      <c r="AA268" s="67"/>
      <c r="AB268" s="99"/>
    </row>
    <row r="269" spans="1:29" ht="18" hidden="1" outlineLevel="1" x14ac:dyDescent="0.35">
      <c r="A269" s="99"/>
      <c r="B269" s="12"/>
      <c r="C269" s="67"/>
      <c r="D269" s="1" t="s">
        <v>159</v>
      </c>
      <c r="E269" s="168">
        <f>IF(E267="No n'hi ha",0,VLOOKUP(E268,_xlfn.IFS(E267="Gas Natural",llistes!$F$4:$H$4,E267="Gasoil C",llistes!$F$7:$H$8,E267="GLP",llistes!$F$11:$H$15,E267="Biomassa",llistes!$F$18:$H$24,E267="No n'hi ha",llistes!$F$26:$H$26),2,0))</f>
        <v>0</v>
      </c>
      <c r="F269" s="67"/>
      <c r="G269" s="67"/>
      <c r="H269" s="67"/>
      <c r="I269" s="154">
        <v>3</v>
      </c>
      <c r="J269" s="421" t="s">
        <v>101</v>
      </c>
      <c r="K269" s="422"/>
      <c r="L269" s="67"/>
      <c r="M269" s="67"/>
      <c r="N269" s="67"/>
      <c r="O269" s="67"/>
      <c r="P269" s="67"/>
      <c r="Q269" s="419" t="s">
        <v>116</v>
      </c>
      <c r="R269" s="419"/>
      <c r="S269" s="302" t="str" cm="1">
        <f t="array" aca="1" ref="S269" ca="1">IFERROR(Q289/INDIRECT("'Introducció dades Grals'!G"&amp;AC266),"-")</f>
        <v>-</v>
      </c>
      <c r="T269" s="303" t="s">
        <v>117</v>
      </c>
      <c r="U269" s="67"/>
      <c r="V269" s="1" t="s">
        <v>118</v>
      </c>
      <c r="W269" s="7" t="str" cm="1">
        <f t="array" aca="1" ref="W269" ca="1">IFERROR(W268/INDIRECT("'Introducció dades Grals'!G"&amp;AC266),"-")</f>
        <v>-</v>
      </c>
      <c r="X269" s="268" t="s">
        <v>119</v>
      </c>
      <c r="Y269" s="67"/>
      <c r="Z269" s="67"/>
      <c r="AA269" s="67"/>
      <c r="AB269" s="99"/>
    </row>
    <row r="270" spans="1:29" ht="18" hidden="1" outlineLevel="1" x14ac:dyDescent="0.35">
      <c r="A270" s="99"/>
      <c r="B270" s="12"/>
      <c r="C270" s="67"/>
      <c r="D270" s="67"/>
      <c r="E270" s="67"/>
      <c r="F270" s="67"/>
      <c r="G270" s="67"/>
      <c r="H270" s="67"/>
      <c r="I270" s="152">
        <v>4</v>
      </c>
      <c r="J270" s="416" t="s">
        <v>101</v>
      </c>
      <c r="K270" s="417"/>
      <c r="L270" s="67"/>
      <c r="M270" s="67"/>
      <c r="N270" s="67"/>
      <c r="O270" s="67"/>
      <c r="P270" s="67"/>
      <c r="Q270" s="415" t="s">
        <v>121</v>
      </c>
      <c r="R270" s="415"/>
      <c r="S270" s="47" t="str" cm="1">
        <f t="array" aca="1" ref="S270" ca="1">IFERROR(Q289/INDIRECT("'Introducció dades Grals'!I"&amp;AC266),"-")</f>
        <v>-</v>
      </c>
      <c r="T270" s="11" t="s">
        <v>122</v>
      </c>
      <c r="U270" s="67"/>
      <c r="V270" s="67"/>
      <c r="W270" s="67"/>
      <c r="X270" s="67"/>
      <c r="Y270" s="67"/>
      <c r="Z270" s="67"/>
      <c r="AA270" s="67"/>
      <c r="AB270" s="99"/>
    </row>
    <row r="271" spans="1:29" ht="18" hidden="1" outlineLevel="1" x14ac:dyDescent="0.35">
      <c r="A271" s="99"/>
      <c r="B271" s="12"/>
      <c r="C271" s="67"/>
      <c r="D271" s="67"/>
      <c r="E271" s="67"/>
      <c r="F271" s="67"/>
      <c r="G271" s="67"/>
      <c r="H271" s="67"/>
      <c r="I271" s="67"/>
      <c r="J271" s="67"/>
      <c r="K271" s="67"/>
      <c r="L271" s="67"/>
      <c r="M271" s="67"/>
      <c r="N271" s="67"/>
      <c r="O271" s="67"/>
      <c r="P271" s="67"/>
      <c r="Q271" s="67"/>
      <c r="R271" s="67"/>
      <c r="S271" s="67"/>
      <c r="T271" s="67"/>
      <c r="U271" s="67"/>
      <c r="V271" s="67"/>
      <c r="W271" s="67"/>
      <c r="X271" s="67"/>
      <c r="Y271" s="67"/>
      <c r="Z271" s="67"/>
      <c r="AA271" s="67"/>
      <c r="AB271" s="99"/>
    </row>
    <row r="272" spans="1:29" ht="18" hidden="1" outlineLevel="1" x14ac:dyDescent="0.35">
      <c r="A272" s="99"/>
      <c r="B272" s="12"/>
      <c r="C272" s="67"/>
      <c r="D272" s="147" t="s">
        <v>126</v>
      </c>
      <c r="E272" s="148"/>
      <c r="F272" s="148"/>
      <c r="G272" s="148"/>
      <c r="H272" s="148"/>
      <c r="I272" s="148"/>
      <c r="J272" s="148"/>
      <c r="K272" s="148"/>
      <c r="L272" s="148"/>
      <c r="M272" s="148"/>
      <c r="N272" s="148"/>
      <c r="O272" s="148"/>
      <c r="P272" s="423" t="s">
        <v>166</v>
      </c>
      <c r="Q272" s="423"/>
      <c r="R272" s="423"/>
      <c r="S272" s="423"/>
      <c r="T272" s="67"/>
      <c r="U272" s="67"/>
      <c r="V272" s="67"/>
      <c r="W272" s="67"/>
      <c r="X272" s="67"/>
      <c r="Y272" s="67"/>
      <c r="Z272" s="67"/>
      <c r="AA272" s="67"/>
      <c r="AB272" s="99"/>
    </row>
    <row r="273" spans="1:28" s="159" customFormat="1" ht="28.8" hidden="1" outlineLevel="1" x14ac:dyDescent="0.35">
      <c r="A273" s="99"/>
      <c r="B273" s="12"/>
      <c r="C273" s="67"/>
      <c r="D273" s="188" t="s">
        <v>128</v>
      </c>
      <c r="E273" s="188" t="s">
        <v>129</v>
      </c>
      <c r="F273" s="188" t="s">
        <v>130</v>
      </c>
      <c r="G273" s="188" t="s">
        <v>131</v>
      </c>
      <c r="H273" s="188" t="s">
        <v>160</v>
      </c>
      <c r="I273" s="188" t="s">
        <v>161</v>
      </c>
      <c r="J273" s="188"/>
      <c r="K273" s="188" t="s">
        <v>106</v>
      </c>
      <c r="L273" s="188" t="s">
        <v>162</v>
      </c>
      <c r="M273" s="188" t="s">
        <v>137</v>
      </c>
      <c r="N273" s="188" t="s">
        <v>138</v>
      </c>
      <c r="O273" s="188" t="s">
        <v>139</v>
      </c>
      <c r="P273" s="193" t="s">
        <v>163</v>
      </c>
      <c r="Q273" s="193" t="s">
        <v>141</v>
      </c>
      <c r="R273" s="193" t="s">
        <v>142</v>
      </c>
      <c r="S273" s="193" t="s">
        <v>143</v>
      </c>
      <c r="T273" s="67"/>
      <c r="U273" s="159" t="e" vm="1">
        <v>#VALUE!</v>
      </c>
      <c r="V273" s="426" t="s">
        <v>144</v>
      </c>
      <c r="W273" s="426"/>
      <c r="X273" s="426"/>
      <c r="Y273" s="426"/>
      <c r="Z273" s="426"/>
      <c r="AA273" s="67"/>
      <c r="AB273" s="99"/>
    </row>
    <row r="274" spans="1:28" s="160" customFormat="1" ht="18" hidden="1" outlineLevel="1" x14ac:dyDescent="0.35">
      <c r="A274" s="99"/>
      <c r="B274" s="12"/>
      <c r="C274" s="67"/>
      <c r="D274" s="194"/>
      <c r="E274" s="195"/>
      <c r="F274" s="195"/>
      <c r="G274" s="194"/>
      <c r="H274" s="188" t="str">
        <f>+E268</f>
        <v>kWh</v>
      </c>
      <c r="I274" s="196" t="s">
        <v>145</v>
      </c>
      <c r="J274" s="196" t="s">
        <v>146</v>
      </c>
      <c r="K274" s="196" t="s">
        <v>147</v>
      </c>
      <c r="L274" s="196" t="s">
        <v>147</v>
      </c>
      <c r="M274" s="196" t="s">
        <v>147</v>
      </c>
      <c r="N274" s="196" t="s">
        <v>147</v>
      </c>
      <c r="O274" s="196" t="s">
        <v>147</v>
      </c>
      <c r="P274" s="197" t="s">
        <v>148</v>
      </c>
      <c r="Q274" s="198" t="s">
        <v>145</v>
      </c>
      <c r="R274" s="198" t="s">
        <v>147</v>
      </c>
      <c r="S274" s="198" t="s">
        <v>147</v>
      </c>
      <c r="T274" s="67"/>
      <c r="U274" s="67"/>
      <c r="V274" s="67"/>
      <c r="W274" s="67"/>
      <c r="X274" s="67"/>
      <c r="Y274" s="67"/>
      <c r="Z274" s="67"/>
      <c r="AA274" s="67"/>
      <c r="AB274" s="99"/>
    </row>
    <row r="275" spans="1:28" ht="18" hidden="1" outlineLevel="1" x14ac:dyDescent="0.35">
      <c r="A275" s="99"/>
      <c r="B275" s="12"/>
      <c r="C275" s="67"/>
      <c r="D275" s="2">
        <v>0</v>
      </c>
      <c r="E275" s="145"/>
      <c r="F275" s="145">
        <f>+E275</f>
        <v>0</v>
      </c>
      <c r="G275" s="49">
        <f>IF(F275-E275=0,0,F275-E275+1)</f>
        <v>0</v>
      </c>
      <c r="H275" s="155"/>
      <c r="I275" s="4">
        <f>+H275*$E$269</f>
        <v>0</v>
      </c>
      <c r="J275" s="48" t="str">
        <f>IFERROR(I275/G275,"-")</f>
        <v>-</v>
      </c>
      <c r="K275" s="157"/>
      <c r="L275" s="157"/>
      <c r="M275" s="157"/>
      <c r="N275" s="157"/>
      <c r="O275" s="6">
        <f t="shared" ref="O275:O288" si="95">+SUM(K275:N275)</f>
        <v>0</v>
      </c>
      <c r="P275" s="38">
        <f>IFERROR((_xlfn.DAYS(F275,"1/1/"&amp;YEAR(F275))+1)/G275,0)</f>
        <v>0</v>
      </c>
      <c r="Q275" s="4">
        <f t="shared" ref="Q275:Q288" si="96">+I275*P275</f>
        <v>0</v>
      </c>
      <c r="R275" s="4">
        <f t="shared" ref="R275:R288" si="97">+K275*P275</f>
        <v>0</v>
      </c>
      <c r="S275" s="39">
        <f t="shared" ref="S275:S288" si="98">+O275*P275</f>
        <v>0</v>
      </c>
      <c r="T275" s="67"/>
      <c r="U275" s="67"/>
      <c r="V275" s="67"/>
      <c r="W275" s="67"/>
      <c r="X275" s="67"/>
      <c r="Y275" s="67"/>
      <c r="Z275" s="67"/>
      <c r="AA275" s="67"/>
      <c r="AB275" s="99"/>
    </row>
    <row r="276" spans="1:28" ht="18" hidden="1" outlineLevel="1" x14ac:dyDescent="0.35">
      <c r="A276" s="99"/>
      <c r="B276" s="12"/>
      <c r="C276" s="67"/>
      <c r="D276" s="2">
        <v>1</v>
      </c>
      <c r="E276" s="3">
        <f>+F275+1</f>
        <v>1</v>
      </c>
      <c r="F276" s="145"/>
      <c r="G276" s="49">
        <f t="shared" ref="G276:G288" si="99">IF(F276-E276=0,0,F276-E276+1)</f>
        <v>0</v>
      </c>
      <c r="H276" s="155"/>
      <c r="I276" s="4">
        <f t="shared" ref="I276:I288" si="100">+H276*$E$269</f>
        <v>0</v>
      </c>
      <c r="J276" s="48" t="str">
        <f t="shared" ref="J276:J288" si="101">IFERROR(I276/G276,"-")</f>
        <v>-</v>
      </c>
      <c r="K276" s="157"/>
      <c r="L276" s="157"/>
      <c r="M276" s="157"/>
      <c r="N276" s="157"/>
      <c r="O276" s="6">
        <f t="shared" si="95"/>
        <v>0</v>
      </c>
      <c r="P276" s="38">
        <v>1</v>
      </c>
      <c r="Q276" s="4">
        <f t="shared" si="96"/>
        <v>0</v>
      </c>
      <c r="R276" s="4">
        <f t="shared" si="97"/>
        <v>0</v>
      </c>
      <c r="S276" s="39">
        <f t="shared" si="98"/>
        <v>0</v>
      </c>
      <c r="T276" s="67"/>
      <c r="U276" s="67"/>
      <c r="V276" s="67"/>
      <c r="W276" s="67"/>
      <c r="X276" s="67"/>
      <c r="Y276" s="67"/>
      <c r="Z276" s="67"/>
      <c r="AA276" s="67"/>
      <c r="AB276" s="99"/>
    </row>
    <row r="277" spans="1:28" ht="18" hidden="1" outlineLevel="1" x14ac:dyDescent="0.35">
      <c r="A277" s="99"/>
      <c r="B277" s="12"/>
      <c r="C277" s="67"/>
      <c r="D277" s="2">
        <v>2</v>
      </c>
      <c r="E277" s="3">
        <f t="shared" ref="E277:E288" si="102">+F276+1</f>
        <v>1</v>
      </c>
      <c r="F277" s="146"/>
      <c r="G277" s="49">
        <f t="shared" si="99"/>
        <v>0</v>
      </c>
      <c r="H277" s="156"/>
      <c r="I277" s="4">
        <f t="shared" si="100"/>
        <v>0</v>
      </c>
      <c r="J277" s="48" t="str">
        <f t="shared" si="101"/>
        <v>-</v>
      </c>
      <c r="K277" s="157"/>
      <c r="L277" s="158"/>
      <c r="M277" s="158"/>
      <c r="N277" s="158"/>
      <c r="O277" s="6">
        <f t="shared" si="95"/>
        <v>0</v>
      </c>
      <c r="P277" s="40">
        <v>1</v>
      </c>
      <c r="Q277" s="4">
        <f t="shared" si="96"/>
        <v>0</v>
      </c>
      <c r="R277" s="4">
        <f t="shared" si="97"/>
        <v>0</v>
      </c>
      <c r="S277" s="41">
        <f t="shared" si="98"/>
        <v>0</v>
      </c>
      <c r="T277" s="67"/>
      <c r="U277" s="67"/>
      <c r="V277" s="67"/>
      <c r="W277" s="67"/>
      <c r="X277" s="67"/>
      <c r="Y277" s="67"/>
      <c r="Z277" s="67"/>
      <c r="AA277" s="67"/>
      <c r="AB277" s="99"/>
    </row>
    <row r="278" spans="1:28" ht="18" hidden="1" outlineLevel="1" x14ac:dyDescent="0.35">
      <c r="A278" s="99"/>
      <c r="B278" s="12"/>
      <c r="C278" s="67"/>
      <c r="D278" s="2">
        <v>3</v>
      </c>
      <c r="E278" s="3">
        <f t="shared" si="102"/>
        <v>1</v>
      </c>
      <c r="F278" s="146"/>
      <c r="G278" s="49">
        <f t="shared" si="99"/>
        <v>0</v>
      </c>
      <c r="H278" s="156"/>
      <c r="I278" s="4">
        <f t="shared" si="100"/>
        <v>0</v>
      </c>
      <c r="J278" s="48" t="str">
        <f t="shared" si="101"/>
        <v>-</v>
      </c>
      <c r="K278" s="157"/>
      <c r="L278" s="158"/>
      <c r="M278" s="158"/>
      <c r="N278" s="158"/>
      <c r="O278" s="6">
        <f t="shared" si="95"/>
        <v>0</v>
      </c>
      <c r="P278" s="40">
        <v>1</v>
      </c>
      <c r="Q278" s="4">
        <f t="shared" si="96"/>
        <v>0</v>
      </c>
      <c r="R278" s="4">
        <f t="shared" si="97"/>
        <v>0</v>
      </c>
      <c r="S278" s="41">
        <f t="shared" si="98"/>
        <v>0</v>
      </c>
      <c r="T278" s="67"/>
      <c r="U278" s="67"/>
      <c r="V278" s="67"/>
      <c r="W278" s="67"/>
      <c r="X278" s="67"/>
      <c r="Y278" s="67"/>
      <c r="Z278" s="67"/>
      <c r="AA278" s="67"/>
      <c r="AB278" s="99"/>
    </row>
    <row r="279" spans="1:28" ht="18" hidden="1" outlineLevel="1" x14ac:dyDescent="0.35">
      <c r="A279" s="99"/>
      <c r="B279" s="12"/>
      <c r="C279" s="67"/>
      <c r="D279" s="2">
        <v>4</v>
      </c>
      <c r="E279" s="3">
        <f t="shared" si="102"/>
        <v>1</v>
      </c>
      <c r="F279" s="146"/>
      <c r="G279" s="49">
        <f t="shared" si="99"/>
        <v>0</v>
      </c>
      <c r="H279" s="156"/>
      <c r="I279" s="4">
        <f t="shared" si="100"/>
        <v>0</v>
      </c>
      <c r="J279" s="48" t="str">
        <f t="shared" si="101"/>
        <v>-</v>
      </c>
      <c r="K279" s="157"/>
      <c r="L279" s="158"/>
      <c r="M279" s="158"/>
      <c r="N279" s="158"/>
      <c r="O279" s="6">
        <f t="shared" si="95"/>
        <v>0</v>
      </c>
      <c r="P279" s="40">
        <v>1</v>
      </c>
      <c r="Q279" s="4">
        <f t="shared" si="96"/>
        <v>0</v>
      </c>
      <c r="R279" s="4">
        <f t="shared" si="97"/>
        <v>0</v>
      </c>
      <c r="S279" s="41">
        <f t="shared" si="98"/>
        <v>0</v>
      </c>
      <c r="T279" s="67"/>
      <c r="U279" s="67"/>
      <c r="V279" s="67"/>
      <c r="W279" s="67"/>
      <c r="X279" s="67"/>
      <c r="Y279" s="67"/>
      <c r="Z279" s="67"/>
      <c r="AA279" s="67"/>
      <c r="AB279" s="99"/>
    </row>
    <row r="280" spans="1:28" ht="18" hidden="1" outlineLevel="1" x14ac:dyDescent="0.35">
      <c r="A280" s="99"/>
      <c r="B280" s="12"/>
      <c r="C280" s="67"/>
      <c r="D280" s="2">
        <v>5</v>
      </c>
      <c r="E280" s="3">
        <f t="shared" si="102"/>
        <v>1</v>
      </c>
      <c r="F280" s="146"/>
      <c r="G280" s="49">
        <f t="shared" si="99"/>
        <v>0</v>
      </c>
      <c r="H280" s="156"/>
      <c r="I280" s="4">
        <f t="shared" si="100"/>
        <v>0</v>
      </c>
      <c r="J280" s="48" t="str">
        <f t="shared" si="101"/>
        <v>-</v>
      </c>
      <c r="K280" s="157"/>
      <c r="L280" s="158"/>
      <c r="M280" s="158"/>
      <c r="N280" s="158"/>
      <c r="O280" s="6">
        <f t="shared" si="95"/>
        <v>0</v>
      </c>
      <c r="P280" s="40">
        <v>1</v>
      </c>
      <c r="Q280" s="4">
        <f t="shared" si="96"/>
        <v>0</v>
      </c>
      <c r="R280" s="4">
        <f t="shared" si="97"/>
        <v>0</v>
      </c>
      <c r="S280" s="41">
        <f t="shared" si="98"/>
        <v>0</v>
      </c>
      <c r="T280" s="67"/>
      <c r="U280" s="67"/>
      <c r="V280" s="67"/>
      <c r="W280" s="67"/>
      <c r="X280" s="67"/>
      <c r="Y280" s="67"/>
      <c r="Z280" s="67"/>
      <c r="AA280" s="67"/>
      <c r="AB280" s="99"/>
    </row>
    <row r="281" spans="1:28" ht="18" hidden="1" outlineLevel="1" x14ac:dyDescent="0.35">
      <c r="A281" s="99"/>
      <c r="B281" s="12"/>
      <c r="C281" s="67"/>
      <c r="D281" s="2">
        <v>6</v>
      </c>
      <c r="E281" s="3">
        <f t="shared" si="102"/>
        <v>1</v>
      </c>
      <c r="F281" s="146"/>
      <c r="G281" s="49">
        <f t="shared" si="99"/>
        <v>0</v>
      </c>
      <c r="H281" s="156"/>
      <c r="I281" s="4">
        <f t="shared" si="100"/>
        <v>0</v>
      </c>
      <c r="J281" s="48" t="str">
        <f t="shared" si="101"/>
        <v>-</v>
      </c>
      <c r="K281" s="157"/>
      <c r="L281" s="158"/>
      <c r="M281" s="158"/>
      <c r="N281" s="158"/>
      <c r="O281" s="6">
        <f t="shared" si="95"/>
        <v>0</v>
      </c>
      <c r="P281" s="40">
        <v>1</v>
      </c>
      <c r="Q281" s="4">
        <f t="shared" si="96"/>
        <v>0</v>
      </c>
      <c r="R281" s="4">
        <f t="shared" si="97"/>
        <v>0</v>
      </c>
      <c r="S281" s="41">
        <f t="shared" si="98"/>
        <v>0</v>
      </c>
      <c r="T281" s="67"/>
      <c r="U281" s="67"/>
      <c r="V281" s="67"/>
      <c r="W281" s="67"/>
      <c r="X281" s="67"/>
      <c r="Y281" s="67"/>
      <c r="Z281" s="67"/>
      <c r="AA281" s="67"/>
      <c r="AB281" s="99"/>
    </row>
    <row r="282" spans="1:28" ht="18" hidden="1" outlineLevel="1" x14ac:dyDescent="0.35">
      <c r="A282" s="99"/>
      <c r="B282" s="12"/>
      <c r="C282" s="67"/>
      <c r="D282" s="2">
        <v>7</v>
      </c>
      <c r="E282" s="3">
        <f t="shared" si="102"/>
        <v>1</v>
      </c>
      <c r="F282" s="146"/>
      <c r="G282" s="49">
        <f t="shared" si="99"/>
        <v>0</v>
      </c>
      <c r="H282" s="156"/>
      <c r="I282" s="4">
        <f t="shared" si="100"/>
        <v>0</v>
      </c>
      <c r="J282" s="48" t="str">
        <f t="shared" si="101"/>
        <v>-</v>
      </c>
      <c r="K282" s="157"/>
      <c r="L282" s="158"/>
      <c r="M282" s="158"/>
      <c r="N282" s="158"/>
      <c r="O282" s="6">
        <f t="shared" si="95"/>
        <v>0</v>
      </c>
      <c r="P282" s="40">
        <v>1</v>
      </c>
      <c r="Q282" s="4">
        <f t="shared" si="96"/>
        <v>0</v>
      </c>
      <c r="R282" s="4">
        <f t="shared" si="97"/>
        <v>0</v>
      </c>
      <c r="S282" s="41">
        <f t="shared" si="98"/>
        <v>0</v>
      </c>
      <c r="T282" s="67"/>
      <c r="U282" s="67"/>
      <c r="V282" s="67"/>
      <c r="W282" s="67"/>
      <c r="X282" s="67"/>
      <c r="Y282" s="67"/>
      <c r="Z282" s="67"/>
      <c r="AA282" s="67"/>
      <c r="AB282" s="99"/>
    </row>
    <row r="283" spans="1:28" ht="18" hidden="1" outlineLevel="1" x14ac:dyDescent="0.35">
      <c r="A283" s="99"/>
      <c r="B283" s="12"/>
      <c r="C283" s="67"/>
      <c r="D283" s="2">
        <v>8</v>
      </c>
      <c r="E283" s="3">
        <f t="shared" si="102"/>
        <v>1</v>
      </c>
      <c r="F283" s="146"/>
      <c r="G283" s="49">
        <f t="shared" si="99"/>
        <v>0</v>
      </c>
      <c r="H283" s="156"/>
      <c r="I283" s="4">
        <f t="shared" si="100"/>
        <v>0</v>
      </c>
      <c r="J283" s="48" t="str">
        <f t="shared" si="101"/>
        <v>-</v>
      </c>
      <c r="K283" s="157"/>
      <c r="L283" s="158"/>
      <c r="M283" s="158"/>
      <c r="N283" s="158"/>
      <c r="O283" s="6">
        <f t="shared" si="95"/>
        <v>0</v>
      </c>
      <c r="P283" s="40">
        <v>1</v>
      </c>
      <c r="Q283" s="4">
        <f t="shared" si="96"/>
        <v>0</v>
      </c>
      <c r="R283" s="4">
        <f t="shared" si="97"/>
        <v>0</v>
      </c>
      <c r="S283" s="41">
        <f t="shared" si="98"/>
        <v>0</v>
      </c>
      <c r="T283" s="67"/>
      <c r="U283" s="67"/>
      <c r="V283" s="67"/>
      <c r="W283" s="67"/>
      <c r="X283" s="67"/>
      <c r="Y283" s="67"/>
      <c r="Z283" s="67"/>
      <c r="AA283" s="67"/>
      <c r="AB283" s="99"/>
    </row>
    <row r="284" spans="1:28" ht="18" hidden="1" outlineLevel="1" x14ac:dyDescent="0.35">
      <c r="A284" s="99"/>
      <c r="B284" s="12"/>
      <c r="C284" s="67"/>
      <c r="D284" s="2">
        <v>9</v>
      </c>
      <c r="E284" s="3">
        <f t="shared" si="102"/>
        <v>1</v>
      </c>
      <c r="F284" s="146"/>
      <c r="G284" s="49">
        <f t="shared" si="99"/>
        <v>0</v>
      </c>
      <c r="H284" s="156"/>
      <c r="I284" s="4">
        <f t="shared" si="100"/>
        <v>0</v>
      </c>
      <c r="J284" s="48" t="str">
        <f t="shared" si="101"/>
        <v>-</v>
      </c>
      <c r="K284" s="157"/>
      <c r="L284" s="158"/>
      <c r="M284" s="158"/>
      <c r="N284" s="158"/>
      <c r="O284" s="6">
        <f t="shared" si="95"/>
        <v>0</v>
      </c>
      <c r="P284" s="40">
        <v>1</v>
      </c>
      <c r="Q284" s="4">
        <f t="shared" si="96"/>
        <v>0</v>
      </c>
      <c r="R284" s="4">
        <f t="shared" si="97"/>
        <v>0</v>
      </c>
      <c r="S284" s="41">
        <f t="shared" si="98"/>
        <v>0</v>
      </c>
      <c r="T284" s="67"/>
      <c r="U284" s="67"/>
      <c r="V284" s="67"/>
      <c r="W284" s="67"/>
      <c r="X284" s="67"/>
      <c r="Y284" s="67"/>
      <c r="Z284" s="67"/>
      <c r="AA284" s="67"/>
      <c r="AB284" s="99"/>
    </row>
    <row r="285" spans="1:28" ht="18" hidden="1" outlineLevel="1" x14ac:dyDescent="0.35">
      <c r="A285" s="99"/>
      <c r="B285" s="12"/>
      <c r="C285" s="67"/>
      <c r="D285" s="2">
        <v>10</v>
      </c>
      <c r="E285" s="3">
        <f t="shared" si="102"/>
        <v>1</v>
      </c>
      <c r="F285" s="146"/>
      <c r="G285" s="49">
        <f t="shared" si="99"/>
        <v>0</v>
      </c>
      <c r="H285" s="156"/>
      <c r="I285" s="4">
        <f t="shared" si="100"/>
        <v>0</v>
      </c>
      <c r="J285" s="48" t="str">
        <f t="shared" si="101"/>
        <v>-</v>
      </c>
      <c r="K285" s="157"/>
      <c r="L285" s="158"/>
      <c r="M285" s="158"/>
      <c r="N285" s="158"/>
      <c r="O285" s="6">
        <f t="shared" si="95"/>
        <v>0</v>
      </c>
      <c r="P285" s="40">
        <v>1</v>
      </c>
      <c r="Q285" s="4">
        <f t="shared" si="96"/>
        <v>0</v>
      </c>
      <c r="R285" s="4">
        <f t="shared" si="97"/>
        <v>0</v>
      </c>
      <c r="S285" s="41">
        <f t="shared" si="98"/>
        <v>0</v>
      </c>
      <c r="T285" s="67"/>
      <c r="U285" s="67"/>
      <c r="V285" s="67"/>
      <c r="W285" s="67"/>
      <c r="X285" s="67"/>
      <c r="Y285" s="67"/>
      <c r="Z285" s="67"/>
      <c r="AA285" s="67"/>
      <c r="AB285" s="99"/>
    </row>
    <row r="286" spans="1:28" ht="18" hidden="1" outlineLevel="1" x14ac:dyDescent="0.35">
      <c r="A286" s="99"/>
      <c r="B286" s="12"/>
      <c r="C286" s="67"/>
      <c r="D286" s="2">
        <v>11</v>
      </c>
      <c r="E286" s="3">
        <f t="shared" si="102"/>
        <v>1</v>
      </c>
      <c r="F286" s="146"/>
      <c r="G286" s="49">
        <f t="shared" si="99"/>
        <v>0</v>
      </c>
      <c r="H286" s="156"/>
      <c r="I286" s="4">
        <f t="shared" si="100"/>
        <v>0</v>
      </c>
      <c r="J286" s="48" t="str">
        <f t="shared" si="101"/>
        <v>-</v>
      </c>
      <c r="K286" s="157"/>
      <c r="L286" s="158"/>
      <c r="M286" s="158"/>
      <c r="N286" s="158"/>
      <c r="O286" s="6">
        <f t="shared" si="95"/>
        <v>0</v>
      </c>
      <c r="P286" s="40">
        <v>1</v>
      </c>
      <c r="Q286" s="4">
        <f t="shared" si="96"/>
        <v>0</v>
      </c>
      <c r="R286" s="4">
        <f t="shared" si="97"/>
        <v>0</v>
      </c>
      <c r="S286" s="41">
        <f t="shared" si="98"/>
        <v>0</v>
      </c>
      <c r="T286" s="67"/>
      <c r="U286" s="67"/>
      <c r="V286" s="67"/>
      <c r="W286" s="67"/>
      <c r="X286" s="67"/>
      <c r="Y286" s="67"/>
      <c r="Z286" s="67"/>
      <c r="AA286" s="67"/>
      <c r="AB286" s="99"/>
    </row>
    <row r="287" spans="1:28" ht="18" hidden="1" outlineLevel="1" x14ac:dyDescent="0.35">
      <c r="A287" s="99"/>
      <c r="B287" s="12"/>
      <c r="C287" s="67"/>
      <c r="D287" s="2">
        <v>12</v>
      </c>
      <c r="E287" s="3">
        <f t="shared" si="102"/>
        <v>1</v>
      </c>
      <c r="F287" s="146"/>
      <c r="G287" s="49">
        <f t="shared" si="99"/>
        <v>0</v>
      </c>
      <c r="H287" s="156"/>
      <c r="I287" s="4">
        <f t="shared" si="100"/>
        <v>0</v>
      </c>
      <c r="J287" s="48" t="str">
        <f t="shared" si="101"/>
        <v>-</v>
      </c>
      <c r="K287" s="157"/>
      <c r="L287" s="158"/>
      <c r="M287" s="158"/>
      <c r="N287" s="158"/>
      <c r="O287" s="6">
        <f t="shared" si="95"/>
        <v>0</v>
      </c>
      <c r="P287" s="40">
        <v>1</v>
      </c>
      <c r="Q287" s="4">
        <f t="shared" si="96"/>
        <v>0</v>
      </c>
      <c r="R287" s="4">
        <f t="shared" si="97"/>
        <v>0</v>
      </c>
      <c r="S287" s="41">
        <f t="shared" si="98"/>
        <v>0</v>
      </c>
      <c r="T287" s="67"/>
      <c r="U287" s="67"/>
      <c r="V287" s="67"/>
      <c r="W287" s="67"/>
      <c r="X287" s="67"/>
      <c r="Y287" s="67"/>
      <c r="Z287" s="67"/>
      <c r="AA287" s="67"/>
      <c r="AB287" s="99"/>
    </row>
    <row r="288" spans="1:28" ht="18" hidden="1" outlineLevel="1" x14ac:dyDescent="0.35">
      <c r="A288" s="99"/>
      <c r="B288" s="12"/>
      <c r="C288" s="67"/>
      <c r="D288" s="2">
        <v>13</v>
      </c>
      <c r="E288" s="3">
        <f t="shared" si="102"/>
        <v>1</v>
      </c>
      <c r="F288" s="146">
        <f>+E288</f>
        <v>1</v>
      </c>
      <c r="G288" s="49">
        <f t="shared" si="99"/>
        <v>0</v>
      </c>
      <c r="H288" s="156"/>
      <c r="I288" s="4">
        <f t="shared" si="100"/>
        <v>0</v>
      </c>
      <c r="J288" s="48" t="str">
        <f t="shared" si="101"/>
        <v>-</v>
      </c>
      <c r="K288" s="157"/>
      <c r="L288" s="158"/>
      <c r="M288" s="158"/>
      <c r="N288" s="158"/>
      <c r="O288" s="6">
        <f t="shared" si="95"/>
        <v>0</v>
      </c>
      <c r="P288" s="38">
        <f>IFERROR((_xlfn.DAYS("31/12/"&amp;YEAR(E288),E288))/G288,0)</f>
        <v>0</v>
      </c>
      <c r="Q288" s="4">
        <f t="shared" si="96"/>
        <v>0</v>
      </c>
      <c r="R288" s="4">
        <f t="shared" si="97"/>
        <v>0</v>
      </c>
      <c r="S288" s="41">
        <f t="shared" si="98"/>
        <v>0</v>
      </c>
      <c r="T288" s="67"/>
      <c r="U288" s="67"/>
      <c r="V288" s="67"/>
      <c r="W288" s="67"/>
      <c r="X288" s="67"/>
      <c r="Y288" s="67"/>
      <c r="Z288" s="67"/>
      <c r="AA288" s="67"/>
      <c r="AB288" s="99"/>
    </row>
    <row r="289" spans="1:29" ht="18" hidden="1" outlineLevel="1" x14ac:dyDescent="0.35">
      <c r="A289" s="99"/>
      <c r="B289" s="12"/>
      <c r="C289" s="67"/>
      <c r="D289" s="42" t="s">
        <v>164</v>
      </c>
      <c r="E289" s="8"/>
      <c r="F289" s="8"/>
      <c r="G289" s="50">
        <f>SUM(G275:G288)</f>
        <v>0</v>
      </c>
      <c r="H289" s="1"/>
      <c r="I289" s="5">
        <f>SUM(I275:I288)</f>
        <v>0</v>
      </c>
      <c r="J289" s="48" t="str">
        <f>IFERROR(I289/G289,"-")</f>
        <v>-</v>
      </c>
      <c r="K289" s="5">
        <f>SUM(K275:K288)</f>
        <v>0</v>
      </c>
      <c r="L289" s="5">
        <f t="shared" ref="L289:O289" si="103">SUM(L275:L288)</f>
        <v>0</v>
      </c>
      <c r="M289" s="5">
        <f t="shared" si="103"/>
        <v>0</v>
      </c>
      <c r="N289" s="5">
        <f t="shared" si="103"/>
        <v>0</v>
      </c>
      <c r="O289" s="5">
        <f t="shared" si="103"/>
        <v>0</v>
      </c>
      <c r="P289" s="42">
        <f>+SUMPRODUCT(G275:G288,P275:P288)</f>
        <v>0</v>
      </c>
      <c r="Q289" s="9">
        <f>SUM(Q275:Q288)</f>
        <v>0</v>
      </c>
      <c r="R289" s="9">
        <f t="shared" ref="R289:S289" si="104">SUM(R275:R288)</f>
        <v>0</v>
      </c>
      <c r="S289" s="10">
        <f t="shared" si="104"/>
        <v>0</v>
      </c>
      <c r="T289" s="67"/>
      <c r="U289" s="67"/>
      <c r="V289" s="67"/>
      <c r="W289" s="67"/>
      <c r="X289" s="67"/>
      <c r="Y289" s="67"/>
      <c r="Z289" s="67"/>
      <c r="AA289" s="67"/>
      <c r="AB289" s="99"/>
    </row>
    <row r="290" spans="1:29" ht="18" hidden="1" outlineLevel="1" x14ac:dyDescent="0.35">
      <c r="A290" s="99"/>
      <c r="B290" s="12"/>
      <c r="C290" s="67"/>
      <c r="D290" s="25" t="s">
        <v>150</v>
      </c>
      <c r="E290" s="1"/>
      <c r="F290" s="1"/>
      <c r="G290" s="1"/>
      <c r="H290" s="1"/>
      <c r="I290" s="1"/>
      <c r="J290" s="1"/>
      <c r="K290" s="51" t="str">
        <f>IFERROR(K289/$O289,"-")</f>
        <v>-</v>
      </c>
      <c r="L290" s="51" t="str">
        <f>IFERROR(L289/$O289,"-")</f>
        <v>-</v>
      </c>
      <c r="M290" s="51" t="str">
        <f>IFERROR(M289/$O289,"-")</f>
        <v>-</v>
      </c>
      <c r="N290" s="51" t="str">
        <f>IFERROR(N289/$O289,"-")</f>
        <v>-</v>
      </c>
      <c r="O290" s="51" t="str">
        <f>IFERROR(O289/$O289,"-")</f>
        <v>-</v>
      </c>
      <c r="P290" s="43"/>
      <c r="Q290" s="2"/>
      <c r="R290" s="2"/>
      <c r="S290" s="44"/>
      <c r="T290" s="67"/>
      <c r="U290" s="67"/>
      <c r="V290" s="67"/>
      <c r="W290" s="67"/>
      <c r="X290" s="67"/>
      <c r="Y290" s="67"/>
      <c r="Z290" s="67"/>
      <c r="AA290" s="67"/>
      <c r="AB290" s="99"/>
    </row>
    <row r="291" spans="1:29" ht="18" hidden="1" outlineLevel="1" x14ac:dyDescent="0.35">
      <c r="A291" s="99"/>
      <c r="B291" s="12"/>
      <c r="C291" s="67"/>
      <c r="D291" s="67"/>
      <c r="E291" s="67"/>
      <c r="F291" s="67"/>
      <c r="G291" s="67"/>
      <c r="H291" s="67"/>
      <c r="I291" s="67"/>
      <c r="J291" s="67"/>
      <c r="K291" s="67"/>
      <c r="L291" s="67"/>
      <c r="M291" s="67"/>
      <c r="N291" s="67"/>
      <c r="O291" s="67"/>
      <c r="P291" s="67"/>
      <c r="Q291" s="67"/>
      <c r="R291" s="67"/>
      <c r="S291" s="67"/>
      <c r="T291" s="67"/>
      <c r="U291" s="67"/>
      <c r="V291" s="67"/>
      <c r="W291" s="67"/>
      <c r="X291" s="67"/>
      <c r="Y291" s="67"/>
      <c r="Z291" s="67"/>
      <c r="AA291" s="67"/>
      <c r="AB291" s="99"/>
    </row>
    <row r="292" spans="1:29" ht="28.95" customHeight="1" collapsed="1" x14ac:dyDescent="0.35">
      <c r="A292" s="99"/>
      <c r="B292" s="202" t="str">
        <f>'Introducció dades Grals'!$B$16</f>
        <v>Equipament 03</v>
      </c>
      <c r="C292" s="202"/>
      <c r="D292" s="203"/>
      <c r="E292" s="204">
        <f>'Introducció dades Grals'!$C$16</f>
        <v>0</v>
      </c>
      <c r="F292" s="142"/>
      <c r="G292" s="142"/>
      <c r="H292" s="142"/>
      <c r="I292" s="142"/>
      <c r="J292" s="142"/>
      <c r="K292" s="142"/>
      <c r="L292" s="142"/>
      <c r="M292" s="142"/>
      <c r="N292" s="142"/>
      <c r="O292" s="142"/>
      <c r="P292" s="142"/>
      <c r="Q292" s="142"/>
      <c r="R292" s="142"/>
      <c r="S292" s="142"/>
      <c r="T292" s="142"/>
      <c r="U292" s="142"/>
      <c r="V292" s="142"/>
      <c r="W292" s="142"/>
      <c r="X292" s="142"/>
      <c r="Y292" s="142"/>
      <c r="Z292" s="142"/>
      <c r="AA292" s="142"/>
      <c r="AB292" s="99"/>
    </row>
    <row r="293" spans="1:29" ht="18" x14ac:dyDescent="0.35">
      <c r="A293" s="99"/>
      <c r="B293" s="141"/>
      <c r="C293" s="205" t="s">
        <v>96</v>
      </c>
      <c r="D293" s="141"/>
      <c r="E293" s="141"/>
      <c r="F293" s="141"/>
      <c r="G293" s="141"/>
      <c r="H293" s="141"/>
      <c r="I293" s="141"/>
      <c r="J293" s="141"/>
      <c r="K293" s="141"/>
      <c r="L293" s="141"/>
      <c r="M293" s="141"/>
      <c r="N293" s="141"/>
      <c r="O293" s="141"/>
      <c r="P293" s="141"/>
      <c r="Q293" s="141"/>
      <c r="R293" s="141"/>
      <c r="S293" s="141"/>
      <c r="T293" s="141"/>
      <c r="U293" s="141"/>
      <c r="V293" s="141"/>
      <c r="W293" s="141"/>
      <c r="X293" s="141"/>
      <c r="Y293" s="141"/>
      <c r="Z293" s="141"/>
      <c r="AA293" s="141"/>
      <c r="AB293" s="99"/>
    </row>
    <row r="294" spans="1:29" ht="9" hidden="1" customHeight="1" outlineLevel="1" x14ac:dyDescent="0.35">
      <c r="A294" s="99"/>
      <c r="B294" s="141"/>
      <c r="C294" s="67"/>
      <c r="D294" s="187"/>
      <c r="E294" s="67"/>
      <c r="F294" s="67"/>
      <c r="G294" s="67"/>
      <c r="H294" s="67"/>
      <c r="I294" s="67"/>
      <c r="J294" s="67"/>
      <c r="K294" s="67"/>
      <c r="L294" s="67"/>
      <c r="M294" s="67"/>
      <c r="N294" s="67"/>
      <c r="O294" s="67"/>
      <c r="P294" s="67"/>
      <c r="Q294" s="67"/>
      <c r="R294" s="67"/>
      <c r="S294" s="67"/>
      <c r="T294" s="67"/>
      <c r="U294" s="67"/>
      <c r="V294" s="67"/>
      <c r="W294" s="67"/>
      <c r="X294" s="67"/>
      <c r="Y294" s="67"/>
      <c r="Z294" s="67"/>
      <c r="AA294" s="67"/>
      <c r="AB294" s="99"/>
    </row>
    <row r="295" spans="1:29" ht="18" hidden="1" outlineLevel="1" x14ac:dyDescent="0.35">
      <c r="A295" s="99"/>
      <c r="B295" s="141"/>
      <c r="C295" s="67"/>
      <c r="D295" s="67"/>
      <c r="E295" s="161" t="s">
        <v>97</v>
      </c>
      <c r="F295" s="162"/>
      <c r="G295" s="162"/>
      <c r="H295" s="67"/>
      <c r="I295" s="67"/>
      <c r="J295" s="163" t="s">
        <v>98</v>
      </c>
      <c r="K295" s="164"/>
      <c r="L295" s="164"/>
      <c r="M295" s="164"/>
      <c r="N295" s="67"/>
      <c r="O295" s="67"/>
      <c r="P295" s="67"/>
      <c r="Q295" s="149" t="s">
        <v>99</v>
      </c>
      <c r="R295" s="150"/>
      <c r="S295" s="150"/>
      <c r="T295" s="150"/>
      <c r="U295" s="67"/>
      <c r="V295" s="149" t="s">
        <v>100</v>
      </c>
      <c r="W295" s="150"/>
      <c r="X295" s="150"/>
      <c r="Y295" s="67"/>
      <c r="Z295" s="67"/>
      <c r="AA295" s="67"/>
      <c r="AB295" s="99"/>
      <c r="AC295" s="67">
        <v>16</v>
      </c>
    </row>
    <row r="296" spans="1:29" ht="18" hidden="1" outlineLevel="1" x14ac:dyDescent="0.35">
      <c r="A296" s="99"/>
      <c r="B296" s="141"/>
      <c r="C296" s="67"/>
      <c r="D296" s="67"/>
      <c r="E296" s="152">
        <v>1</v>
      </c>
      <c r="F296" s="418" t="s">
        <v>101</v>
      </c>
      <c r="G296" s="418"/>
      <c r="H296" s="67"/>
      <c r="I296" s="67"/>
      <c r="J296" s="144" t="s">
        <v>102</v>
      </c>
      <c r="K296" s="144" t="s">
        <v>103</v>
      </c>
      <c r="L296" s="144" t="s">
        <v>104</v>
      </c>
      <c r="M296" s="144" t="s">
        <v>105</v>
      </c>
      <c r="N296" s="67"/>
      <c r="O296" s="67"/>
      <c r="P296" s="67"/>
      <c r="Q296" s="419" t="s">
        <v>106</v>
      </c>
      <c r="R296" s="419"/>
      <c r="S296" s="298" t="str">
        <f>IFERROR(T321/R321,"-")</f>
        <v>-</v>
      </c>
      <c r="T296" s="299" t="s">
        <v>107</v>
      </c>
      <c r="U296" s="67"/>
      <c r="V296" s="8" t="s">
        <v>108</v>
      </c>
      <c r="W296" s="300">
        <f>+llistes!$P$5</f>
        <v>0.26</v>
      </c>
      <c r="X296" s="301" t="s">
        <v>109</v>
      </c>
      <c r="Y296" s="67"/>
      <c r="Z296" s="67"/>
      <c r="AA296" s="67"/>
      <c r="AB296" s="99"/>
    </row>
    <row r="297" spans="1:29" ht="18" hidden="1" outlineLevel="1" x14ac:dyDescent="0.35">
      <c r="A297" s="99"/>
      <c r="B297" s="141"/>
      <c r="C297" s="67"/>
      <c r="D297" s="67"/>
      <c r="E297" s="153">
        <v>2</v>
      </c>
      <c r="F297" s="418" t="s">
        <v>101</v>
      </c>
      <c r="G297" s="418"/>
      <c r="H297" s="67"/>
      <c r="I297" s="67"/>
      <c r="J297" s="1" t="s">
        <v>110</v>
      </c>
      <c r="K297" s="143"/>
      <c r="L297" s="143"/>
      <c r="M297" s="52">
        <f>IFERROR(L297/K297,1)</f>
        <v>1</v>
      </c>
      <c r="N297" s="151"/>
      <c r="O297" s="67"/>
      <c r="P297" s="67"/>
      <c r="Q297" s="415" t="s">
        <v>111</v>
      </c>
      <c r="R297" s="415"/>
      <c r="S297" s="47" t="str">
        <f>IFERROR(T321/Q321,"-")</f>
        <v>-</v>
      </c>
      <c r="T297" t="s">
        <v>112</v>
      </c>
      <c r="U297" s="67"/>
      <c r="V297" s="1" t="s">
        <v>113</v>
      </c>
      <c r="W297" s="5">
        <f>+W296*R321</f>
        <v>0</v>
      </c>
      <c r="X297" s="268" t="s">
        <v>114</v>
      </c>
      <c r="Y297" s="67"/>
      <c r="Z297" s="67"/>
      <c r="AA297" s="67"/>
      <c r="AB297" s="99"/>
    </row>
    <row r="298" spans="1:29" ht="18" hidden="1" outlineLevel="1" x14ac:dyDescent="0.35">
      <c r="A298" s="99"/>
      <c r="B298" s="141"/>
      <c r="C298" s="67"/>
      <c r="D298" s="67"/>
      <c r="E298" s="153">
        <v>3</v>
      </c>
      <c r="F298" s="418" t="s">
        <v>101</v>
      </c>
      <c r="G298" s="418"/>
      <c r="H298" s="67"/>
      <c r="I298" s="67"/>
      <c r="J298" s="1" t="s">
        <v>115</v>
      </c>
      <c r="K298" s="143"/>
      <c r="L298" s="143"/>
      <c r="M298" s="52">
        <f>IFERROR(L298/K298,1)</f>
        <v>1</v>
      </c>
      <c r="N298" s="151"/>
      <c r="O298" s="67"/>
      <c r="P298" s="67"/>
      <c r="Q298" s="419" t="s">
        <v>116</v>
      </c>
      <c r="R298" s="419"/>
      <c r="S298" s="302" t="str" cm="1">
        <f t="array" aca="1" ref="S298" ca="1">IFERROR(R321/INDIRECT("'Introducció dades Grals'!G"&amp;AC295),"-")</f>
        <v>-</v>
      </c>
      <c r="T298" s="303" t="s">
        <v>117</v>
      </c>
      <c r="U298" s="67"/>
      <c r="V298" s="8" t="s">
        <v>118</v>
      </c>
      <c r="W298" s="7" t="str" cm="1">
        <f t="array" aca="1" ref="W298" ca="1">IFERROR(W297/INDIRECT("'Introducció dades Grals'!G"&amp;AC295),"-")</f>
        <v>-</v>
      </c>
      <c r="X298" s="304" t="s">
        <v>119</v>
      </c>
      <c r="Y298" s="67"/>
      <c r="Z298" s="67"/>
      <c r="AA298" s="67"/>
      <c r="AB298" s="99"/>
    </row>
    <row r="299" spans="1:29" ht="18" hidden="1" outlineLevel="1" x14ac:dyDescent="0.35">
      <c r="A299" s="99"/>
      <c r="B299" s="141"/>
      <c r="C299" s="67"/>
      <c r="D299" s="67"/>
      <c r="E299" s="153">
        <v>4</v>
      </c>
      <c r="F299" s="418" t="s">
        <v>101</v>
      </c>
      <c r="G299" s="418"/>
      <c r="H299" s="67"/>
      <c r="I299" s="67"/>
      <c r="J299" s="1" t="s">
        <v>120</v>
      </c>
      <c r="K299" s="143"/>
      <c r="L299" s="143"/>
      <c r="M299" s="52">
        <f t="shared" ref="M299:M302" si="105">IFERROR(L299/K299,1)</f>
        <v>1</v>
      </c>
      <c r="N299" s="151"/>
      <c r="O299" s="67"/>
      <c r="P299" s="67"/>
      <c r="Q299" s="415" t="s">
        <v>121</v>
      </c>
      <c r="R299" s="415"/>
      <c r="S299" s="47" t="str" cm="1">
        <f t="array" aca="1" ref="S299" ca="1">IFERROR(R321/INDIRECT("'Introducció dades Grals'!I"&amp;AC295),"-")</f>
        <v>-</v>
      </c>
      <c r="T299" s="11" t="s">
        <v>122</v>
      </c>
      <c r="U299" s="67"/>
      <c r="V299" s="67"/>
      <c r="W299" s="67"/>
      <c r="X299" s="67"/>
      <c r="Y299" s="67"/>
      <c r="Z299" s="67"/>
      <c r="AA299" s="67"/>
      <c r="AB299" s="99"/>
    </row>
    <row r="300" spans="1:29" ht="18" hidden="1" outlineLevel="1" x14ac:dyDescent="0.35">
      <c r="A300" s="99"/>
      <c r="B300" s="141"/>
      <c r="C300" s="67"/>
      <c r="D300" s="67"/>
      <c r="E300" s="154">
        <v>5</v>
      </c>
      <c r="F300" s="418" t="s">
        <v>101</v>
      </c>
      <c r="G300" s="418"/>
      <c r="H300" s="67"/>
      <c r="I300" s="67"/>
      <c r="J300" s="1" t="s">
        <v>123</v>
      </c>
      <c r="K300" s="143"/>
      <c r="L300" s="143"/>
      <c r="M300" s="52">
        <f t="shared" si="105"/>
        <v>1</v>
      </c>
      <c r="N300" s="151"/>
      <c r="O300" s="67"/>
      <c r="P300" s="67"/>
      <c r="Q300" s="67"/>
      <c r="R300" s="67"/>
      <c r="S300" s="67"/>
      <c r="T300" s="67"/>
      <c r="U300" s="67"/>
      <c r="V300" s="67"/>
      <c r="W300" s="67"/>
      <c r="X300" s="67"/>
      <c r="Y300" s="67"/>
      <c r="Z300" s="67"/>
      <c r="AA300" s="67"/>
      <c r="AB300" s="99"/>
    </row>
    <row r="301" spans="1:29" ht="18" hidden="1" outlineLevel="1" x14ac:dyDescent="0.35">
      <c r="A301" s="99"/>
      <c r="B301" s="141"/>
      <c r="C301" s="67"/>
      <c r="D301" s="67"/>
      <c r="E301" s="153">
        <v>6</v>
      </c>
      <c r="F301" s="418" t="s">
        <v>101</v>
      </c>
      <c r="G301" s="418"/>
      <c r="H301" s="67"/>
      <c r="I301" s="67"/>
      <c r="J301" s="1" t="s">
        <v>124</v>
      </c>
      <c r="K301" s="143"/>
      <c r="L301" s="143"/>
      <c r="M301" s="52">
        <f t="shared" si="105"/>
        <v>1</v>
      </c>
      <c r="N301" s="151"/>
      <c r="O301" s="67"/>
      <c r="P301" s="67"/>
      <c r="Q301" s="67"/>
      <c r="R301" s="67"/>
      <c r="S301" s="67"/>
      <c r="T301" s="67"/>
      <c r="U301" s="67"/>
      <c r="V301" s="67"/>
      <c r="W301" s="67"/>
      <c r="X301" s="67"/>
      <c r="Y301" s="67"/>
      <c r="Z301" s="67"/>
      <c r="AA301" s="67"/>
      <c r="AB301" s="99"/>
    </row>
    <row r="302" spans="1:29" ht="18" hidden="1" outlineLevel="1" x14ac:dyDescent="0.35">
      <c r="A302" s="99"/>
      <c r="B302" s="141"/>
      <c r="C302" s="67"/>
      <c r="D302" s="67"/>
      <c r="E302" s="153">
        <v>7</v>
      </c>
      <c r="F302" s="418" t="s">
        <v>101</v>
      </c>
      <c r="G302" s="418"/>
      <c r="H302" s="67"/>
      <c r="I302" s="67"/>
      <c r="J302" s="1" t="s">
        <v>125</v>
      </c>
      <c r="K302" s="143"/>
      <c r="L302" s="143"/>
      <c r="M302" s="52">
        <f t="shared" si="105"/>
        <v>1</v>
      </c>
      <c r="N302" s="151"/>
      <c r="O302" s="67"/>
      <c r="P302" s="67"/>
      <c r="Q302" s="67"/>
      <c r="R302" s="67"/>
      <c r="S302" s="67"/>
      <c r="T302" s="67"/>
      <c r="U302" s="67"/>
      <c r="V302" s="67"/>
      <c r="W302" s="67"/>
      <c r="X302" s="67"/>
      <c r="Y302" s="67"/>
      <c r="Z302" s="67"/>
      <c r="AA302" s="67"/>
      <c r="AB302" s="99"/>
    </row>
    <row r="303" spans="1:29" ht="18" hidden="1" outlineLevel="1" x14ac:dyDescent="0.35">
      <c r="A303" s="99"/>
      <c r="B303" s="141"/>
      <c r="C303" s="67"/>
      <c r="D303" s="67"/>
      <c r="E303" s="67"/>
      <c r="F303" s="67"/>
      <c r="G303" s="67"/>
      <c r="H303" s="67"/>
      <c r="I303" s="67"/>
      <c r="J303" s="67"/>
      <c r="K303" s="67"/>
      <c r="L303" s="67"/>
      <c r="M303" s="67"/>
      <c r="N303" s="67"/>
      <c r="O303" s="67"/>
      <c r="P303" s="67"/>
      <c r="Q303" s="67"/>
      <c r="R303" s="67"/>
      <c r="S303" s="67"/>
      <c r="T303" s="67"/>
      <c r="U303" s="67"/>
      <c r="V303" s="67"/>
      <c r="W303" s="67"/>
      <c r="X303" s="67"/>
      <c r="Y303" s="67"/>
      <c r="Z303" s="67"/>
      <c r="AA303" s="67"/>
      <c r="AB303" s="99"/>
    </row>
    <row r="304" spans="1:29" ht="18" hidden="1" outlineLevel="1" x14ac:dyDescent="0.35">
      <c r="A304" s="99"/>
      <c r="B304" s="141"/>
      <c r="C304" s="67"/>
      <c r="D304" s="147" t="s">
        <v>126</v>
      </c>
      <c r="E304" s="148"/>
      <c r="F304" s="148"/>
      <c r="G304" s="148"/>
      <c r="H304" s="148"/>
      <c r="I304" s="148"/>
      <c r="J304" s="148"/>
      <c r="K304" s="148"/>
      <c r="L304" s="148"/>
      <c r="M304" s="148"/>
      <c r="N304" s="148"/>
      <c r="O304" s="148"/>
      <c r="P304" s="148"/>
      <c r="Q304" s="420" t="s">
        <v>127</v>
      </c>
      <c r="R304" s="420"/>
      <c r="S304" s="420"/>
      <c r="T304" s="420"/>
      <c r="U304" s="67"/>
      <c r="V304" s="67"/>
      <c r="W304" s="67"/>
      <c r="X304" s="67"/>
      <c r="Y304" s="67"/>
      <c r="Z304" s="67"/>
      <c r="AA304" s="67"/>
      <c r="AB304" s="99"/>
    </row>
    <row r="305" spans="1:28" s="159" customFormat="1" ht="43.2" hidden="1" outlineLevel="1" x14ac:dyDescent="0.35">
      <c r="A305" s="99"/>
      <c r="B305" s="141"/>
      <c r="C305" s="67"/>
      <c r="D305" s="188" t="s">
        <v>128</v>
      </c>
      <c r="E305" s="188" t="s">
        <v>129</v>
      </c>
      <c r="F305" s="188" t="s">
        <v>130</v>
      </c>
      <c r="G305" s="188" t="s">
        <v>131</v>
      </c>
      <c r="H305" s="188" t="s">
        <v>132</v>
      </c>
      <c r="I305" s="188"/>
      <c r="J305" s="188" t="s">
        <v>133</v>
      </c>
      <c r="K305" s="188" t="s">
        <v>134</v>
      </c>
      <c r="L305" s="188" t="s">
        <v>135</v>
      </c>
      <c r="M305" s="188" t="s">
        <v>136</v>
      </c>
      <c r="N305" s="188" t="s">
        <v>137</v>
      </c>
      <c r="O305" s="188" t="s">
        <v>138</v>
      </c>
      <c r="P305" s="189" t="s">
        <v>139</v>
      </c>
      <c r="Q305" s="183" t="s">
        <v>140</v>
      </c>
      <c r="R305" s="184" t="s">
        <v>141</v>
      </c>
      <c r="S305" s="184" t="s">
        <v>142</v>
      </c>
      <c r="T305" s="184" t="s">
        <v>143</v>
      </c>
      <c r="U305" s="159" t="e" vm="1">
        <v>#VALUE!</v>
      </c>
      <c r="V305" s="426" t="s">
        <v>144</v>
      </c>
      <c r="W305" s="426"/>
      <c r="X305" s="426"/>
      <c r="Y305" s="426"/>
      <c r="Z305" s="426"/>
      <c r="AA305" s="67"/>
      <c r="AB305" s="99"/>
    </row>
    <row r="306" spans="1:28" s="160" customFormat="1" ht="18" hidden="1" outlineLevel="1" x14ac:dyDescent="0.35">
      <c r="A306" s="99"/>
      <c r="B306" s="141"/>
      <c r="C306" s="67"/>
      <c r="D306" s="190"/>
      <c r="E306" s="191"/>
      <c r="F306" s="191"/>
      <c r="G306" s="190"/>
      <c r="H306" s="190" t="s">
        <v>145</v>
      </c>
      <c r="I306" s="190" t="s">
        <v>146</v>
      </c>
      <c r="J306" s="190" t="s">
        <v>147</v>
      </c>
      <c r="K306" s="190" t="s">
        <v>147</v>
      </c>
      <c r="L306" s="190" t="s">
        <v>147</v>
      </c>
      <c r="M306" s="190" t="s">
        <v>147</v>
      </c>
      <c r="N306" s="190" t="s">
        <v>147</v>
      </c>
      <c r="O306" s="190" t="s">
        <v>147</v>
      </c>
      <c r="P306" s="192" t="s">
        <v>147</v>
      </c>
      <c r="Q306" s="185" t="s">
        <v>148</v>
      </c>
      <c r="R306" s="186" t="s">
        <v>145</v>
      </c>
      <c r="S306" s="186" t="s">
        <v>147</v>
      </c>
      <c r="T306" s="186" t="s">
        <v>147</v>
      </c>
      <c r="U306" s="67"/>
      <c r="V306" s="67"/>
      <c r="W306" s="67"/>
      <c r="X306" s="67"/>
      <c r="Y306" s="67"/>
      <c r="Z306" s="67"/>
      <c r="AA306" s="67"/>
      <c r="AB306" s="99"/>
    </row>
    <row r="307" spans="1:28" ht="18" hidden="1" outlineLevel="1" x14ac:dyDescent="0.35">
      <c r="A307" s="99"/>
      <c r="B307" s="141"/>
      <c r="C307" s="67"/>
      <c r="D307" s="2">
        <v>0</v>
      </c>
      <c r="E307" s="145"/>
      <c r="F307" s="145">
        <f>+E307</f>
        <v>0</v>
      </c>
      <c r="G307" s="49">
        <f>IF(F307-E307=0,0,F307-E307+1)</f>
        <v>0</v>
      </c>
      <c r="H307" s="155"/>
      <c r="I307" s="48" t="str">
        <f>IFERROR(H307/G307,"-")</f>
        <v>-</v>
      </c>
      <c r="J307" s="157"/>
      <c r="K307" s="157"/>
      <c r="L307" s="157"/>
      <c r="M307" s="157"/>
      <c r="N307" s="157"/>
      <c r="O307" s="157"/>
      <c r="P307" s="45">
        <f t="shared" ref="P307:P320" si="106">+SUM(J307:O307)</f>
        <v>0</v>
      </c>
      <c r="Q307" s="179">
        <f>IFERROR((_xlfn.DAYS(F307,"1/1/"&amp;YEAR(F307))+1)/G307,0)</f>
        <v>0</v>
      </c>
      <c r="R307" s="180">
        <f>+H307*Q307</f>
        <v>0</v>
      </c>
      <c r="S307" s="180">
        <f t="shared" ref="S307" si="107">+J307*Q307</f>
        <v>0</v>
      </c>
      <c r="T307" s="180">
        <f t="shared" ref="T307:T320" si="108">+P307*Q307</f>
        <v>0</v>
      </c>
      <c r="U307" s="67"/>
      <c r="V307" s="67"/>
      <c r="W307" s="67"/>
      <c r="X307" s="67"/>
      <c r="Y307" s="67"/>
      <c r="Z307" s="67"/>
      <c r="AA307" s="67"/>
      <c r="AB307" s="99"/>
    </row>
    <row r="308" spans="1:28" ht="18" hidden="1" outlineLevel="1" x14ac:dyDescent="0.35">
      <c r="A308" s="99"/>
      <c r="B308" s="141"/>
      <c r="C308" s="67"/>
      <c r="D308" s="2">
        <v>1</v>
      </c>
      <c r="E308" s="3">
        <f>+F307+1</f>
        <v>1</v>
      </c>
      <c r="F308" s="145"/>
      <c r="G308" s="49">
        <f t="shared" ref="G308:G320" si="109">IF(F308-E308=0,0,F308-E308+1)</f>
        <v>0</v>
      </c>
      <c r="H308" s="155"/>
      <c r="I308" s="48" t="str">
        <f t="shared" ref="I308:I321" si="110">IFERROR(H308/G308,"-")</f>
        <v>-</v>
      </c>
      <c r="J308" s="157"/>
      <c r="K308" s="157"/>
      <c r="L308" s="157"/>
      <c r="M308" s="157"/>
      <c r="N308" s="157"/>
      <c r="O308" s="157"/>
      <c r="P308" s="45">
        <f t="shared" si="106"/>
        <v>0</v>
      </c>
      <c r="Q308" s="179">
        <v>1</v>
      </c>
      <c r="R308" s="180">
        <f t="shared" ref="R308:R320" si="111">+H308*Q308</f>
        <v>0</v>
      </c>
      <c r="S308" s="180">
        <f>+J308*Q308</f>
        <v>0</v>
      </c>
      <c r="T308" s="180">
        <f t="shared" si="108"/>
        <v>0</v>
      </c>
      <c r="U308" s="67"/>
      <c r="V308" s="67"/>
      <c r="W308" s="67"/>
      <c r="X308" s="67"/>
      <c r="Y308" s="67"/>
      <c r="Z308" s="67"/>
      <c r="AA308" s="67"/>
      <c r="AB308" s="99"/>
    </row>
    <row r="309" spans="1:28" ht="18" hidden="1" outlineLevel="1" x14ac:dyDescent="0.35">
      <c r="A309" s="99"/>
      <c r="B309" s="141"/>
      <c r="C309" s="67"/>
      <c r="D309" s="2">
        <v>2</v>
      </c>
      <c r="E309" s="3">
        <f t="shared" ref="E309:E320" si="112">+F308+1</f>
        <v>1</v>
      </c>
      <c r="F309" s="146"/>
      <c r="G309" s="49">
        <f t="shared" si="109"/>
        <v>0</v>
      </c>
      <c r="H309" s="156"/>
      <c r="I309" s="48" t="str">
        <f t="shared" si="110"/>
        <v>-</v>
      </c>
      <c r="J309" s="157"/>
      <c r="K309" s="158"/>
      <c r="L309" s="158"/>
      <c r="M309" s="158"/>
      <c r="N309" s="158"/>
      <c r="O309" s="158"/>
      <c r="P309" s="45">
        <f t="shared" si="106"/>
        <v>0</v>
      </c>
      <c r="Q309" s="181">
        <v>1</v>
      </c>
      <c r="R309" s="182">
        <f t="shared" si="111"/>
        <v>0</v>
      </c>
      <c r="S309" s="182">
        <f t="shared" ref="S309:S320" si="113">+J309*Q309</f>
        <v>0</v>
      </c>
      <c r="T309" s="182">
        <f t="shared" si="108"/>
        <v>0</v>
      </c>
      <c r="U309" s="67"/>
      <c r="V309" s="67"/>
      <c r="W309" s="67"/>
      <c r="X309" s="67"/>
      <c r="Y309" s="67"/>
      <c r="Z309" s="67"/>
      <c r="AA309" s="67"/>
      <c r="AB309" s="99"/>
    </row>
    <row r="310" spans="1:28" ht="18" hidden="1" outlineLevel="1" x14ac:dyDescent="0.35">
      <c r="A310" s="99"/>
      <c r="B310" s="141"/>
      <c r="C310" s="67"/>
      <c r="D310" s="2">
        <v>3</v>
      </c>
      <c r="E310" s="3">
        <f t="shared" si="112"/>
        <v>1</v>
      </c>
      <c r="F310" s="146"/>
      <c r="G310" s="49">
        <f t="shared" si="109"/>
        <v>0</v>
      </c>
      <c r="H310" s="156"/>
      <c r="I310" s="48" t="str">
        <f t="shared" si="110"/>
        <v>-</v>
      </c>
      <c r="J310" s="157"/>
      <c r="K310" s="158"/>
      <c r="L310" s="158"/>
      <c r="M310" s="158"/>
      <c r="N310" s="158"/>
      <c r="O310" s="158"/>
      <c r="P310" s="45">
        <f t="shared" si="106"/>
        <v>0</v>
      </c>
      <c r="Q310" s="181">
        <v>1</v>
      </c>
      <c r="R310" s="182">
        <f t="shared" si="111"/>
        <v>0</v>
      </c>
      <c r="S310" s="182">
        <f t="shared" si="113"/>
        <v>0</v>
      </c>
      <c r="T310" s="182">
        <f t="shared" si="108"/>
        <v>0</v>
      </c>
      <c r="U310" s="67"/>
      <c r="V310" s="67"/>
      <c r="W310" s="67"/>
      <c r="X310" s="67"/>
      <c r="Y310" s="67"/>
      <c r="Z310" s="67"/>
      <c r="AA310" s="67"/>
      <c r="AB310" s="99"/>
    </row>
    <row r="311" spans="1:28" ht="18" hidden="1" outlineLevel="1" x14ac:dyDescent="0.35">
      <c r="A311" s="99"/>
      <c r="B311" s="141"/>
      <c r="C311" s="67"/>
      <c r="D311" s="2">
        <v>4</v>
      </c>
      <c r="E311" s="3">
        <f t="shared" si="112"/>
        <v>1</v>
      </c>
      <c r="F311" s="146"/>
      <c r="G311" s="49">
        <f t="shared" si="109"/>
        <v>0</v>
      </c>
      <c r="H311" s="156"/>
      <c r="I311" s="48" t="str">
        <f t="shared" si="110"/>
        <v>-</v>
      </c>
      <c r="J311" s="157"/>
      <c r="K311" s="158"/>
      <c r="L311" s="158"/>
      <c r="M311" s="158"/>
      <c r="N311" s="158"/>
      <c r="O311" s="158"/>
      <c r="P311" s="45">
        <f t="shared" si="106"/>
        <v>0</v>
      </c>
      <c r="Q311" s="181">
        <v>1</v>
      </c>
      <c r="R311" s="182">
        <f t="shared" si="111"/>
        <v>0</v>
      </c>
      <c r="S311" s="182">
        <f t="shared" si="113"/>
        <v>0</v>
      </c>
      <c r="T311" s="182">
        <f t="shared" si="108"/>
        <v>0</v>
      </c>
      <c r="U311" s="67"/>
      <c r="V311" s="67"/>
      <c r="W311" s="67"/>
      <c r="X311" s="67"/>
      <c r="Y311" s="67"/>
      <c r="Z311" s="67"/>
      <c r="AA311" s="67"/>
      <c r="AB311" s="99"/>
    </row>
    <row r="312" spans="1:28" ht="18" hidden="1" outlineLevel="1" x14ac:dyDescent="0.35">
      <c r="A312" s="99"/>
      <c r="B312" s="141"/>
      <c r="C312" s="67"/>
      <c r="D312" s="2">
        <v>5</v>
      </c>
      <c r="E312" s="3">
        <f t="shared" si="112"/>
        <v>1</v>
      </c>
      <c r="F312" s="146"/>
      <c r="G312" s="49">
        <f t="shared" si="109"/>
        <v>0</v>
      </c>
      <c r="H312" s="156"/>
      <c r="I312" s="48" t="str">
        <f t="shared" si="110"/>
        <v>-</v>
      </c>
      <c r="J312" s="157"/>
      <c r="K312" s="158"/>
      <c r="L312" s="158"/>
      <c r="M312" s="158"/>
      <c r="N312" s="158"/>
      <c r="O312" s="158"/>
      <c r="P312" s="45">
        <f t="shared" si="106"/>
        <v>0</v>
      </c>
      <c r="Q312" s="181">
        <v>1</v>
      </c>
      <c r="R312" s="182">
        <f t="shared" si="111"/>
        <v>0</v>
      </c>
      <c r="S312" s="182">
        <f t="shared" si="113"/>
        <v>0</v>
      </c>
      <c r="T312" s="182">
        <f t="shared" si="108"/>
        <v>0</v>
      </c>
      <c r="U312" s="67"/>
      <c r="V312" s="67"/>
      <c r="W312" s="67"/>
      <c r="X312" s="67"/>
      <c r="Y312" s="67"/>
      <c r="Z312" s="67"/>
      <c r="AA312" s="67"/>
      <c r="AB312" s="99"/>
    </row>
    <row r="313" spans="1:28" ht="18" hidden="1" outlineLevel="1" x14ac:dyDescent="0.35">
      <c r="A313" s="99"/>
      <c r="B313" s="141"/>
      <c r="C313" s="67"/>
      <c r="D313" s="2">
        <v>6</v>
      </c>
      <c r="E313" s="3">
        <f t="shared" si="112"/>
        <v>1</v>
      </c>
      <c r="F313" s="146"/>
      <c r="G313" s="49">
        <f t="shared" si="109"/>
        <v>0</v>
      </c>
      <c r="H313" s="156"/>
      <c r="I313" s="48" t="str">
        <f t="shared" si="110"/>
        <v>-</v>
      </c>
      <c r="J313" s="157"/>
      <c r="K313" s="158"/>
      <c r="L313" s="158"/>
      <c r="M313" s="158"/>
      <c r="N313" s="158"/>
      <c r="O313" s="158"/>
      <c r="P313" s="45">
        <f t="shared" si="106"/>
        <v>0</v>
      </c>
      <c r="Q313" s="181">
        <v>1</v>
      </c>
      <c r="R313" s="182">
        <f t="shared" si="111"/>
        <v>0</v>
      </c>
      <c r="S313" s="182">
        <f t="shared" si="113"/>
        <v>0</v>
      </c>
      <c r="T313" s="182">
        <f t="shared" si="108"/>
        <v>0</v>
      </c>
      <c r="U313" s="67"/>
      <c r="V313" s="67"/>
      <c r="W313" s="67"/>
      <c r="X313" s="67"/>
      <c r="Y313" s="67"/>
      <c r="Z313" s="67"/>
      <c r="AA313" s="67"/>
      <c r="AB313" s="99"/>
    </row>
    <row r="314" spans="1:28" ht="18" hidden="1" outlineLevel="1" x14ac:dyDescent="0.35">
      <c r="A314" s="99"/>
      <c r="B314" s="141"/>
      <c r="C314" s="67"/>
      <c r="D314" s="2">
        <v>7</v>
      </c>
      <c r="E314" s="3">
        <f t="shared" si="112"/>
        <v>1</v>
      </c>
      <c r="F314" s="146"/>
      <c r="G314" s="49">
        <f t="shared" si="109"/>
        <v>0</v>
      </c>
      <c r="H314" s="156"/>
      <c r="I314" s="48" t="str">
        <f t="shared" si="110"/>
        <v>-</v>
      </c>
      <c r="J314" s="157"/>
      <c r="K314" s="158"/>
      <c r="L314" s="158"/>
      <c r="M314" s="158"/>
      <c r="N314" s="158"/>
      <c r="O314" s="158"/>
      <c r="P314" s="45">
        <f t="shared" si="106"/>
        <v>0</v>
      </c>
      <c r="Q314" s="181">
        <v>1</v>
      </c>
      <c r="R314" s="182">
        <f t="shared" si="111"/>
        <v>0</v>
      </c>
      <c r="S314" s="182">
        <f t="shared" si="113"/>
        <v>0</v>
      </c>
      <c r="T314" s="182">
        <f t="shared" si="108"/>
        <v>0</v>
      </c>
      <c r="U314" s="67"/>
      <c r="V314" s="67"/>
      <c r="W314" s="67"/>
      <c r="X314" s="67"/>
      <c r="Y314" s="67"/>
      <c r="Z314" s="67"/>
      <c r="AA314" s="67"/>
      <c r="AB314" s="99"/>
    </row>
    <row r="315" spans="1:28" ht="18" hidden="1" outlineLevel="1" x14ac:dyDescent="0.35">
      <c r="A315" s="99"/>
      <c r="B315" s="141"/>
      <c r="C315" s="67"/>
      <c r="D315" s="2">
        <v>8</v>
      </c>
      <c r="E315" s="3">
        <f t="shared" si="112"/>
        <v>1</v>
      </c>
      <c r="F315" s="146"/>
      <c r="G315" s="49">
        <f t="shared" si="109"/>
        <v>0</v>
      </c>
      <c r="H315" s="156"/>
      <c r="I315" s="48" t="str">
        <f t="shared" si="110"/>
        <v>-</v>
      </c>
      <c r="J315" s="157"/>
      <c r="K315" s="158"/>
      <c r="L315" s="158"/>
      <c r="M315" s="158"/>
      <c r="N315" s="158"/>
      <c r="O315" s="158"/>
      <c r="P315" s="45">
        <f t="shared" si="106"/>
        <v>0</v>
      </c>
      <c r="Q315" s="181">
        <v>1</v>
      </c>
      <c r="R315" s="182">
        <f t="shared" si="111"/>
        <v>0</v>
      </c>
      <c r="S315" s="182">
        <f t="shared" si="113"/>
        <v>0</v>
      </c>
      <c r="T315" s="182">
        <f t="shared" si="108"/>
        <v>0</v>
      </c>
      <c r="U315" s="67"/>
      <c r="V315" s="67"/>
      <c r="W315" s="67"/>
      <c r="X315" s="67"/>
      <c r="Y315" s="67"/>
      <c r="Z315" s="67"/>
      <c r="AA315" s="67"/>
      <c r="AB315" s="99"/>
    </row>
    <row r="316" spans="1:28" ht="18" hidden="1" outlineLevel="1" x14ac:dyDescent="0.35">
      <c r="A316" s="99"/>
      <c r="B316" s="141"/>
      <c r="C316" s="67"/>
      <c r="D316" s="2">
        <v>9</v>
      </c>
      <c r="E316" s="3">
        <f t="shared" si="112"/>
        <v>1</v>
      </c>
      <c r="F316" s="146"/>
      <c r="G316" s="49">
        <f t="shared" si="109"/>
        <v>0</v>
      </c>
      <c r="H316" s="156"/>
      <c r="I316" s="48" t="str">
        <f t="shared" si="110"/>
        <v>-</v>
      </c>
      <c r="J316" s="157"/>
      <c r="K316" s="158"/>
      <c r="L316" s="158"/>
      <c r="M316" s="158"/>
      <c r="N316" s="158"/>
      <c r="O316" s="158"/>
      <c r="P316" s="45">
        <f t="shared" si="106"/>
        <v>0</v>
      </c>
      <c r="Q316" s="181">
        <v>1</v>
      </c>
      <c r="R316" s="182">
        <f t="shared" si="111"/>
        <v>0</v>
      </c>
      <c r="S316" s="182">
        <f t="shared" si="113"/>
        <v>0</v>
      </c>
      <c r="T316" s="182">
        <f t="shared" si="108"/>
        <v>0</v>
      </c>
      <c r="U316" s="67"/>
      <c r="V316" s="67"/>
      <c r="W316" s="67"/>
      <c r="X316" s="67"/>
      <c r="Y316" s="67"/>
      <c r="Z316" s="67"/>
      <c r="AA316" s="67"/>
      <c r="AB316" s="99"/>
    </row>
    <row r="317" spans="1:28" ht="18" hidden="1" outlineLevel="1" x14ac:dyDescent="0.35">
      <c r="A317" s="99"/>
      <c r="B317" s="141"/>
      <c r="C317" s="67"/>
      <c r="D317" s="2">
        <v>10</v>
      </c>
      <c r="E317" s="3">
        <f t="shared" si="112"/>
        <v>1</v>
      </c>
      <c r="F317" s="146"/>
      <c r="G317" s="49">
        <f t="shared" si="109"/>
        <v>0</v>
      </c>
      <c r="H317" s="156"/>
      <c r="I317" s="48" t="str">
        <f t="shared" si="110"/>
        <v>-</v>
      </c>
      <c r="J317" s="157"/>
      <c r="K317" s="158"/>
      <c r="L317" s="158"/>
      <c r="M317" s="158"/>
      <c r="N317" s="158"/>
      <c r="O317" s="158"/>
      <c r="P317" s="45">
        <f t="shared" si="106"/>
        <v>0</v>
      </c>
      <c r="Q317" s="181">
        <v>1</v>
      </c>
      <c r="R317" s="182">
        <f t="shared" si="111"/>
        <v>0</v>
      </c>
      <c r="S317" s="182">
        <f t="shared" si="113"/>
        <v>0</v>
      </c>
      <c r="T317" s="182">
        <f t="shared" si="108"/>
        <v>0</v>
      </c>
      <c r="U317" s="67"/>
      <c r="V317" s="67"/>
      <c r="W317" s="67"/>
      <c r="X317" s="67"/>
      <c r="Y317" s="67"/>
      <c r="Z317" s="67"/>
      <c r="AA317" s="67"/>
      <c r="AB317" s="99"/>
    </row>
    <row r="318" spans="1:28" ht="18" hidden="1" outlineLevel="1" x14ac:dyDescent="0.35">
      <c r="A318" s="99"/>
      <c r="B318" s="141"/>
      <c r="C318" s="67"/>
      <c r="D318" s="2">
        <v>11</v>
      </c>
      <c r="E318" s="3">
        <f t="shared" si="112"/>
        <v>1</v>
      </c>
      <c r="F318" s="146"/>
      <c r="G318" s="49">
        <f t="shared" si="109"/>
        <v>0</v>
      </c>
      <c r="H318" s="156"/>
      <c r="I318" s="48" t="str">
        <f t="shared" si="110"/>
        <v>-</v>
      </c>
      <c r="J318" s="157"/>
      <c r="K318" s="158"/>
      <c r="L318" s="158"/>
      <c r="M318" s="158"/>
      <c r="N318" s="158"/>
      <c r="O318" s="158"/>
      <c r="P318" s="45">
        <f t="shared" si="106"/>
        <v>0</v>
      </c>
      <c r="Q318" s="181">
        <v>1</v>
      </c>
      <c r="R318" s="182">
        <f t="shared" si="111"/>
        <v>0</v>
      </c>
      <c r="S318" s="182">
        <f t="shared" si="113"/>
        <v>0</v>
      </c>
      <c r="T318" s="182">
        <f t="shared" si="108"/>
        <v>0</v>
      </c>
      <c r="U318" s="67"/>
      <c r="V318" s="67"/>
      <c r="W318" s="67"/>
      <c r="X318" s="67"/>
      <c r="Y318" s="67"/>
      <c r="Z318" s="67"/>
      <c r="AA318" s="67"/>
      <c r="AB318" s="99"/>
    </row>
    <row r="319" spans="1:28" ht="18" hidden="1" outlineLevel="1" x14ac:dyDescent="0.35">
      <c r="A319" s="99"/>
      <c r="B319" s="141"/>
      <c r="C319" s="67"/>
      <c r="D319" s="2">
        <v>12</v>
      </c>
      <c r="E319" s="3">
        <f t="shared" si="112"/>
        <v>1</v>
      </c>
      <c r="F319" s="146"/>
      <c r="G319" s="49">
        <f t="shared" si="109"/>
        <v>0</v>
      </c>
      <c r="H319" s="156"/>
      <c r="I319" s="48" t="str">
        <f t="shared" si="110"/>
        <v>-</v>
      </c>
      <c r="J319" s="157"/>
      <c r="K319" s="158"/>
      <c r="L319" s="158"/>
      <c r="M319" s="158"/>
      <c r="N319" s="158"/>
      <c r="O319" s="158"/>
      <c r="P319" s="46">
        <f t="shared" si="106"/>
        <v>0</v>
      </c>
      <c r="Q319" s="181">
        <v>1</v>
      </c>
      <c r="R319" s="182">
        <f t="shared" si="111"/>
        <v>0</v>
      </c>
      <c r="S319" s="182">
        <f t="shared" si="113"/>
        <v>0</v>
      </c>
      <c r="T319" s="182">
        <f t="shared" si="108"/>
        <v>0</v>
      </c>
      <c r="U319" s="67"/>
      <c r="V319" s="67"/>
      <c r="W319" s="67"/>
      <c r="X319" s="67"/>
      <c r="Y319" s="67"/>
      <c r="Z319" s="67"/>
      <c r="AA319" s="67"/>
      <c r="AB319" s="99"/>
    </row>
    <row r="320" spans="1:28" ht="18" hidden="1" outlineLevel="1" x14ac:dyDescent="0.35">
      <c r="A320" s="99"/>
      <c r="B320" s="141"/>
      <c r="C320" s="67"/>
      <c r="D320" s="2">
        <v>13</v>
      </c>
      <c r="E320" s="3">
        <f t="shared" si="112"/>
        <v>1</v>
      </c>
      <c r="F320" s="146">
        <f>+E320</f>
        <v>1</v>
      </c>
      <c r="G320" s="49">
        <f t="shared" si="109"/>
        <v>0</v>
      </c>
      <c r="H320" s="156"/>
      <c r="I320" s="48" t="str">
        <f t="shared" si="110"/>
        <v>-</v>
      </c>
      <c r="J320" s="157"/>
      <c r="K320" s="158"/>
      <c r="L320" s="158"/>
      <c r="M320" s="158"/>
      <c r="N320" s="158"/>
      <c r="O320" s="158"/>
      <c r="P320" s="46">
        <f t="shared" si="106"/>
        <v>0</v>
      </c>
      <c r="Q320" s="179">
        <f>IFERROR((_xlfn.DAYS("31/12/"&amp;YEAR(E320),E320))/G320,0)</f>
        <v>0</v>
      </c>
      <c r="R320" s="182">
        <f t="shared" si="111"/>
        <v>0</v>
      </c>
      <c r="S320" s="182">
        <f t="shared" si="113"/>
        <v>0</v>
      </c>
      <c r="T320" s="182">
        <f t="shared" si="108"/>
        <v>0</v>
      </c>
      <c r="U320" s="67"/>
      <c r="V320" s="67"/>
      <c r="W320" s="67"/>
      <c r="X320" s="67"/>
      <c r="Y320" s="67"/>
      <c r="Z320" s="67"/>
      <c r="AA320" s="67"/>
      <c r="AB320" s="99"/>
    </row>
    <row r="321" spans="1:29" ht="18" hidden="1" outlineLevel="1" x14ac:dyDescent="0.35">
      <c r="A321" s="99"/>
      <c r="B321" s="141"/>
      <c r="C321" s="67"/>
      <c r="D321" s="170" t="s">
        <v>149</v>
      </c>
      <c r="E321" s="170"/>
      <c r="F321" s="170"/>
      <c r="G321" s="171">
        <f>SUM(G307:G320)</f>
        <v>0</v>
      </c>
      <c r="H321" s="172">
        <f>SUM(H307:H320)</f>
        <v>0</v>
      </c>
      <c r="I321" s="173" t="str">
        <f t="shared" si="110"/>
        <v>-</v>
      </c>
      <c r="J321" s="172">
        <f t="shared" ref="J321:P321" si="114">SUM(J307:J320)</f>
        <v>0</v>
      </c>
      <c r="K321" s="172">
        <f t="shared" si="114"/>
        <v>0</v>
      </c>
      <c r="L321" s="172">
        <f t="shared" si="114"/>
        <v>0</v>
      </c>
      <c r="M321" s="172">
        <f t="shared" si="114"/>
        <v>0</v>
      </c>
      <c r="N321" s="172">
        <f t="shared" si="114"/>
        <v>0</v>
      </c>
      <c r="O321" s="172">
        <f t="shared" si="114"/>
        <v>0</v>
      </c>
      <c r="P321" s="174">
        <f t="shared" si="114"/>
        <v>0</v>
      </c>
      <c r="Q321" s="177">
        <f>+SUMPRODUCT(G307:G320,Q307:Q320)</f>
        <v>0</v>
      </c>
      <c r="R321" s="178">
        <f>SUM(R307:R320)</f>
        <v>0</v>
      </c>
      <c r="S321" s="178">
        <f t="shared" ref="S321:T321" si="115">SUM(S307:S320)</f>
        <v>0</v>
      </c>
      <c r="T321" s="178">
        <f t="shared" si="115"/>
        <v>0</v>
      </c>
      <c r="U321" s="67"/>
      <c r="V321" s="67"/>
      <c r="W321" s="67"/>
      <c r="X321" s="67"/>
      <c r="Y321" s="67"/>
      <c r="Z321" s="67"/>
      <c r="AA321" s="67"/>
      <c r="AB321" s="99"/>
    </row>
    <row r="322" spans="1:29" ht="18" hidden="1" outlineLevel="1" x14ac:dyDescent="0.35">
      <c r="A322" s="99"/>
      <c r="B322" s="141"/>
      <c r="C322" s="67"/>
      <c r="D322" s="175" t="s">
        <v>150</v>
      </c>
      <c r="E322" s="175"/>
      <c r="F322" s="175"/>
      <c r="G322" s="175"/>
      <c r="H322" s="175"/>
      <c r="I322" s="175"/>
      <c r="J322" s="176" t="str">
        <f t="shared" ref="J322:P322" si="116">IFERROR(J321/$P321,"-")</f>
        <v>-</v>
      </c>
      <c r="K322" s="176" t="str">
        <f t="shared" si="116"/>
        <v>-</v>
      </c>
      <c r="L322" s="176" t="str">
        <f t="shared" si="116"/>
        <v>-</v>
      </c>
      <c r="M322" s="176" t="str">
        <f t="shared" si="116"/>
        <v>-</v>
      </c>
      <c r="N322" s="176" t="str">
        <f t="shared" si="116"/>
        <v>-</v>
      </c>
      <c r="O322" s="176" t="str">
        <f t="shared" si="116"/>
        <v>-</v>
      </c>
      <c r="P322" s="176" t="str">
        <f t="shared" si="116"/>
        <v>-</v>
      </c>
      <c r="Q322" s="67"/>
      <c r="R322" s="67"/>
      <c r="S322" s="67"/>
      <c r="T322" s="67"/>
      <c r="U322" s="67"/>
      <c r="V322" s="67"/>
      <c r="W322" s="67"/>
      <c r="X322" s="67"/>
      <c r="Y322" s="67"/>
      <c r="Z322" s="67"/>
      <c r="AA322" s="67"/>
      <c r="AB322" s="99"/>
    </row>
    <row r="323" spans="1:29" ht="18" hidden="1" outlineLevel="1" x14ac:dyDescent="0.35">
      <c r="A323" s="99"/>
      <c r="B323" s="141"/>
      <c r="C323" s="67"/>
      <c r="D323" s="67"/>
      <c r="E323" s="67"/>
      <c r="F323" s="67"/>
      <c r="G323" s="67"/>
      <c r="H323" s="67"/>
      <c r="I323" s="67"/>
      <c r="J323" s="67"/>
      <c r="K323" s="67"/>
      <c r="L323" s="67"/>
      <c r="M323" s="67"/>
      <c r="N323" s="67"/>
      <c r="O323" s="67"/>
      <c r="P323" s="67"/>
      <c r="Q323" s="67"/>
      <c r="R323" s="67"/>
      <c r="S323" s="67"/>
      <c r="T323" s="67"/>
      <c r="U323" s="67"/>
      <c r="V323" s="67"/>
      <c r="W323" s="67"/>
      <c r="X323" s="67"/>
      <c r="Y323" s="67"/>
      <c r="Z323" s="67"/>
      <c r="AA323" s="67"/>
      <c r="AB323" s="99"/>
    </row>
    <row r="324" spans="1:29" ht="18" collapsed="1" x14ac:dyDescent="0.35">
      <c r="A324" s="99"/>
      <c r="B324" s="12"/>
      <c r="C324" s="62" t="s">
        <v>151</v>
      </c>
      <c r="D324" s="12"/>
      <c r="E324" s="12"/>
      <c r="F324" s="12"/>
      <c r="G324" s="12"/>
      <c r="H324" s="12"/>
      <c r="I324" s="12"/>
      <c r="J324" s="12"/>
      <c r="K324" s="12"/>
      <c r="L324" s="12"/>
      <c r="M324" s="12"/>
      <c r="N324" s="12"/>
      <c r="O324" s="12"/>
      <c r="P324" s="12"/>
      <c r="Q324" s="12"/>
      <c r="R324" s="12"/>
      <c r="S324" s="12"/>
      <c r="T324" s="12"/>
      <c r="U324" s="12"/>
      <c r="V324" s="12"/>
      <c r="W324" s="12"/>
      <c r="X324" s="12"/>
      <c r="Y324" s="12"/>
      <c r="Z324" s="12"/>
      <c r="AA324" s="12"/>
      <c r="AB324" s="99"/>
    </row>
    <row r="325" spans="1:29" ht="9.6" hidden="1" customHeight="1" outlineLevel="1" x14ac:dyDescent="0.35">
      <c r="A325" s="99"/>
      <c r="B325" s="12"/>
      <c r="C325" s="67"/>
      <c r="D325" s="67"/>
      <c r="E325" s="67"/>
      <c r="F325" s="67"/>
      <c r="G325" s="67"/>
      <c r="H325" s="67"/>
      <c r="I325" s="67"/>
      <c r="J325" s="67"/>
      <c r="K325" s="67"/>
      <c r="L325" s="67"/>
      <c r="M325" s="67"/>
      <c r="N325" s="67"/>
      <c r="O325" s="67"/>
      <c r="P325" s="67"/>
      <c r="Q325" s="67"/>
      <c r="R325" s="67"/>
      <c r="S325" s="67"/>
      <c r="T325" s="67"/>
      <c r="U325" s="67"/>
      <c r="V325" s="67"/>
      <c r="W325" s="67"/>
      <c r="X325" s="67"/>
      <c r="Y325" s="67"/>
      <c r="Z325" s="67"/>
      <c r="AA325" s="67"/>
      <c r="AB325" s="99"/>
    </row>
    <row r="326" spans="1:29" ht="18" hidden="1" outlineLevel="1" x14ac:dyDescent="0.35">
      <c r="A326" s="99"/>
      <c r="B326" s="12"/>
      <c r="C326" s="67"/>
      <c r="D326" s="163" t="s">
        <v>98</v>
      </c>
      <c r="E326" s="164"/>
      <c r="F326" s="164"/>
      <c r="G326" s="164"/>
      <c r="H326" s="67"/>
      <c r="I326" s="161" t="s">
        <v>97</v>
      </c>
      <c r="J326" s="162"/>
      <c r="K326" s="162"/>
      <c r="L326" s="67"/>
      <c r="M326" s="67"/>
      <c r="N326" s="67"/>
      <c r="O326" s="67"/>
      <c r="P326" s="67"/>
      <c r="Q326" s="149" t="s">
        <v>152</v>
      </c>
      <c r="R326" s="150"/>
      <c r="S326" s="150"/>
      <c r="T326" s="150"/>
      <c r="U326" s="67"/>
      <c r="V326" s="149" t="s">
        <v>153</v>
      </c>
      <c r="W326" s="150"/>
      <c r="X326" s="150"/>
      <c r="Y326" s="67"/>
      <c r="Z326" s="67"/>
      <c r="AA326" s="67"/>
      <c r="AB326" s="99"/>
      <c r="AC326" s="67">
        <v>16</v>
      </c>
    </row>
    <row r="327" spans="1:29" ht="18" hidden="1" outlineLevel="1" x14ac:dyDescent="0.35">
      <c r="A327" s="99"/>
      <c r="B327" s="12"/>
      <c r="C327" s="67"/>
      <c r="D327" s="1" t="s">
        <v>154</v>
      </c>
      <c r="E327" s="200" t="s">
        <v>245</v>
      </c>
      <c r="F327" s="167" t="s">
        <v>156</v>
      </c>
      <c r="G327" s="165"/>
      <c r="H327" s="67"/>
      <c r="I327" s="152">
        <v>1</v>
      </c>
      <c r="J327" s="421" t="s">
        <v>319</v>
      </c>
      <c r="K327" s="422"/>
      <c r="L327" s="67"/>
      <c r="M327" s="67"/>
      <c r="N327" s="67"/>
      <c r="O327" s="67"/>
      <c r="P327" s="67"/>
      <c r="Q327" s="419" t="s">
        <v>106</v>
      </c>
      <c r="R327" s="419"/>
      <c r="S327" s="298" t="str">
        <f>IFERROR(S349/Q349,"-")</f>
        <v>-</v>
      </c>
      <c r="T327" s="299" t="s">
        <v>107</v>
      </c>
      <c r="U327" s="67"/>
      <c r="V327" s="8" t="s">
        <v>108</v>
      </c>
      <c r="W327" s="300">
        <f>IF(E327="No n'hi ha",0,VLOOKUP(E327,llistes!$L$5:$Q$11,5,0))</f>
        <v>0.311</v>
      </c>
      <c r="X327" s="301" t="s">
        <v>109</v>
      </c>
      <c r="Y327" s="67"/>
      <c r="Z327" s="67"/>
      <c r="AA327" s="67"/>
      <c r="AB327" s="99"/>
    </row>
    <row r="328" spans="1:29" ht="18" hidden="1" outlineLevel="1" x14ac:dyDescent="0.35">
      <c r="A328" s="99"/>
      <c r="B328" s="12"/>
      <c r="C328" s="67"/>
      <c r="D328" s="1" t="s">
        <v>157</v>
      </c>
      <c r="E328" s="201" t="s">
        <v>254</v>
      </c>
      <c r="F328" s="199" t="s">
        <v>158</v>
      </c>
      <c r="G328" s="166"/>
      <c r="H328" s="67"/>
      <c r="I328" s="154">
        <v>2</v>
      </c>
      <c r="J328" s="421" t="s">
        <v>322</v>
      </c>
      <c r="K328" s="422"/>
      <c r="L328" s="67"/>
      <c r="M328" s="67"/>
      <c r="N328" s="67"/>
      <c r="O328" s="67"/>
      <c r="P328" s="67"/>
      <c r="Q328" s="415" t="s">
        <v>111</v>
      </c>
      <c r="R328" s="415"/>
      <c r="S328" s="47">
        <f>IFERROR(S349/P349,0)</f>
        <v>0</v>
      </c>
      <c r="T328" t="s">
        <v>112</v>
      </c>
      <c r="U328" s="67"/>
      <c r="V328" s="1" t="s">
        <v>113</v>
      </c>
      <c r="W328" s="5">
        <f>+W327*Q349</f>
        <v>0</v>
      </c>
      <c r="X328" s="268" t="s">
        <v>114</v>
      </c>
      <c r="Y328" s="67"/>
      <c r="Z328" s="67"/>
      <c r="AA328" s="67"/>
      <c r="AB328" s="99"/>
    </row>
    <row r="329" spans="1:29" ht="18" hidden="1" outlineLevel="1" x14ac:dyDescent="0.35">
      <c r="A329" s="99"/>
      <c r="B329" s="12"/>
      <c r="C329" s="67"/>
      <c r="D329" s="1" t="s">
        <v>159</v>
      </c>
      <c r="E329" s="168">
        <f>IF(E327="No n'hi ha",0,VLOOKUP(E328,_xlfn.IFS(E327="Gas Natural",llistes!$F$4:$H$4,E327="Gasoil C",llistes!$F$7:$H$8,E327="GLP",llistes!$F$11:$H$15,E327="Biomassa",llistes!$F$18:$H$24,E327="No n'hi ha",llistes!$F$26:$H$26),2,0))</f>
        <v>9.77</v>
      </c>
      <c r="F329" s="67"/>
      <c r="G329" s="67"/>
      <c r="H329" s="67"/>
      <c r="I329" s="154">
        <v>3</v>
      </c>
      <c r="J329" s="421" t="s">
        <v>101</v>
      </c>
      <c r="K329" s="422"/>
      <c r="L329" s="67"/>
      <c r="M329" s="67"/>
      <c r="N329" s="67"/>
      <c r="O329" s="67"/>
      <c r="P329" s="67"/>
      <c r="Q329" s="419" t="s">
        <v>116</v>
      </c>
      <c r="R329" s="419"/>
      <c r="S329" s="302" t="str" cm="1">
        <f t="array" aca="1" ref="S329" ca="1">IFERROR(Q349/INDIRECT("'Introducció dades Grals'!G"&amp;AC326),"-")</f>
        <v>-</v>
      </c>
      <c r="T329" s="303" t="s">
        <v>117</v>
      </c>
      <c r="U329" s="67"/>
      <c r="V329" s="1" t="s">
        <v>118</v>
      </c>
      <c r="W329" s="7" t="str" cm="1">
        <f t="array" aca="1" ref="W329" ca="1">IFERROR(W328/INDIRECT("'Introducció dades Grals'!G"&amp;AC326),"-")</f>
        <v>-</v>
      </c>
      <c r="X329" s="268" t="s">
        <v>119</v>
      </c>
      <c r="Y329" s="67"/>
      <c r="Z329" s="67"/>
      <c r="AA329" s="67"/>
      <c r="AB329" s="99"/>
    </row>
    <row r="330" spans="1:29" ht="18" hidden="1" outlineLevel="1" x14ac:dyDescent="0.35">
      <c r="A330" s="99"/>
      <c r="B330" s="12"/>
      <c r="C330" s="67"/>
      <c r="D330" s="67"/>
      <c r="E330" s="67"/>
      <c r="F330" s="67"/>
      <c r="G330" s="67"/>
      <c r="H330" s="67"/>
      <c r="I330" s="152">
        <v>4</v>
      </c>
      <c r="J330" s="416" t="s">
        <v>101</v>
      </c>
      <c r="K330" s="417"/>
      <c r="L330" s="67"/>
      <c r="M330" s="67"/>
      <c r="N330" s="67"/>
      <c r="O330" s="67"/>
      <c r="P330" s="67"/>
      <c r="Q330" s="415" t="s">
        <v>121</v>
      </c>
      <c r="R330" s="415"/>
      <c r="S330" s="47" t="str" cm="1">
        <f t="array" aca="1" ref="S330" ca="1">IFERROR(Q349/INDIRECT("'Introducció dades Grals'!I"&amp;AC326),"-")</f>
        <v>-</v>
      </c>
      <c r="T330" s="11" t="s">
        <v>122</v>
      </c>
      <c r="U330" s="67"/>
      <c r="V330" s="67"/>
      <c r="W330" s="67"/>
      <c r="X330" s="67"/>
      <c r="Y330" s="67"/>
      <c r="Z330" s="67"/>
      <c r="AA330" s="67"/>
      <c r="AB330" s="99"/>
    </row>
    <row r="331" spans="1:29" ht="18" hidden="1" outlineLevel="1" x14ac:dyDescent="0.35">
      <c r="A331" s="99"/>
      <c r="B331" s="12"/>
      <c r="C331" s="67"/>
      <c r="D331" s="67"/>
      <c r="E331" s="67"/>
      <c r="F331" s="67"/>
      <c r="G331" s="67"/>
      <c r="H331" s="67"/>
      <c r="I331" s="67"/>
      <c r="J331" s="67"/>
      <c r="K331" s="67"/>
      <c r="L331" s="67"/>
      <c r="M331" s="67"/>
      <c r="N331" s="67"/>
      <c r="O331" s="67"/>
      <c r="P331" s="67"/>
      <c r="Q331" s="67"/>
      <c r="R331" s="67"/>
      <c r="S331" s="67"/>
      <c r="T331" s="67"/>
      <c r="U331" s="67"/>
      <c r="V331" s="67"/>
      <c r="W331" s="67"/>
      <c r="X331" s="67"/>
      <c r="Y331" s="67"/>
      <c r="Z331" s="67"/>
      <c r="AA331" s="67"/>
      <c r="AB331" s="99"/>
    </row>
    <row r="332" spans="1:29" ht="18" hidden="1" outlineLevel="1" x14ac:dyDescent="0.35">
      <c r="A332" s="99"/>
      <c r="B332" s="12"/>
      <c r="C332" s="67"/>
      <c r="D332" s="147" t="s">
        <v>126</v>
      </c>
      <c r="E332" s="148"/>
      <c r="F332" s="148"/>
      <c r="G332" s="148"/>
      <c r="H332" s="148"/>
      <c r="I332" s="148"/>
      <c r="J332" s="148"/>
      <c r="K332" s="148"/>
      <c r="L332" s="148"/>
      <c r="M332" s="148"/>
      <c r="N332" s="148"/>
      <c r="O332" s="148"/>
      <c r="P332" s="423" t="s">
        <v>127</v>
      </c>
      <c r="Q332" s="423"/>
      <c r="R332" s="423"/>
      <c r="S332" s="423"/>
      <c r="T332" s="67"/>
      <c r="U332" s="67"/>
      <c r="V332" s="67"/>
      <c r="W332" s="67"/>
      <c r="X332" s="67"/>
      <c r="Y332" s="67"/>
      <c r="Z332" s="67"/>
      <c r="AA332" s="67"/>
      <c r="AB332" s="99"/>
    </row>
    <row r="333" spans="1:29" s="159" customFormat="1" ht="28.8" hidden="1" outlineLevel="1" x14ac:dyDescent="0.35">
      <c r="A333" s="99"/>
      <c r="B333" s="12"/>
      <c r="C333" s="67"/>
      <c r="D333" s="188" t="s">
        <v>128</v>
      </c>
      <c r="E333" s="188" t="s">
        <v>129</v>
      </c>
      <c r="F333" s="188" t="s">
        <v>130</v>
      </c>
      <c r="G333" s="188" t="s">
        <v>131</v>
      </c>
      <c r="H333" s="188" t="s">
        <v>160</v>
      </c>
      <c r="I333" s="188" t="s">
        <v>161</v>
      </c>
      <c r="J333" s="188"/>
      <c r="K333" s="188" t="s">
        <v>106</v>
      </c>
      <c r="L333" s="188" t="s">
        <v>162</v>
      </c>
      <c r="M333" s="188" t="s">
        <v>137</v>
      </c>
      <c r="N333" s="188" t="s">
        <v>138</v>
      </c>
      <c r="O333" s="188" t="s">
        <v>139</v>
      </c>
      <c r="P333" s="193" t="s">
        <v>163</v>
      </c>
      <c r="Q333" s="193" t="s">
        <v>141</v>
      </c>
      <c r="R333" s="193" t="s">
        <v>142</v>
      </c>
      <c r="S333" s="193" t="s">
        <v>143</v>
      </c>
      <c r="T333" s="67"/>
      <c r="U333" s="159" t="e" vm="1">
        <v>#VALUE!</v>
      </c>
      <c r="V333" s="426" t="s">
        <v>144</v>
      </c>
      <c r="W333" s="426"/>
      <c r="X333" s="426"/>
      <c r="Y333" s="426"/>
      <c r="Z333" s="426"/>
      <c r="AA333" s="67"/>
      <c r="AB333" s="99"/>
    </row>
    <row r="334" spans="1:29" s="160" customFormat="1" ht="29.4" hidden="1" customHeight="1" outlineLevel="1" x14ac:dyDescent="0.35">
      <c r="A334" s="99"/>
      <c r="B334" s="12"/>
      <c r="C334" s="67"/>
      <c r="D334" s="194"/>
      <c r="E334" s="195"/>
      <c r="F334" s="195"/>
      <c r="G334" s="194"/>
      <c r="H334" s="188" t="str">
        <f>+E328</f>
        <v>litres gasoil C</v>
      </c>
      <c r="I334" s="196" t="s">
        <v>145</v>
      </c>
      <c r="J334" s="196" t="s">
        <v>146</v>
      </c>
      <c r="K334" s="196" t="s">
        <v>147</v>
      </c>
      <c r="L334" s="196" t="s">
        <v>147</v>
      </c>
      <c r="M334" s="196" t="s">
        <v>147</v>
      </c>
      <c r="N334" s="196" t="s">
        <v>147</v>
      </c>
      <c r="O334" s="196" t="s">
        <v>147</v>
      </c>
      <c r="P334" s="197" t="s">
        <v>148</v>
      </c>
      <c r="Q334" s="198" t="s">
        <v>145</v>
      </c>
      <c r="R334" s="198" t="s">
        <v>147</v>
      </c>
      <c r="S334" s="198" t="s">
        <v>147</v>
      </c>
      <c r="T334" s="67"/>
      <c r="U334" s="67"/>
      <c r="V334" s="67"/>
      <c r="W334" s="67"/>
      <c r="X334" s="67"/>
      <c r="Y334" s="67"/>
      <c r="Z334" s="67"/>
      <c r="AA334" s="67"/>
      <c r="AB334" s="99"/>
    </row>
    <row r="335" spans="1:29" ht="18" hidden="1" outlineLevel="1" x14ac:dyDescent="0.35">
      <c r="A335" s="99"/>
      <c r="B335" s="12"/>
      <c r="C335" s="67"/>
      <c r="D335" s="2">
        <v>0</v>
      </c>
      <c r="E335" s="145"/>
      <c r="F335" s="145">
        <f>+E335</f>
        <v>0</v>
      </c>
      <c r="G335" s="49">
        <f>IF(F335-E335=0,0,F335-E335+1)</f>
        <v>0</v>
      </c>
      <c r="H335" s="155"/>
      <c r="I335" s="4">
        <f>+H335*$E$329</f>
        <v>0</v>
      </c>
      <c r="J335" s="48" t="str">
        <f>IFERROR(I335/G335,"-")</f>
        <v>-</v>
      </c>
      <c r="K335" s="157"/>
      <c r="L335" s="157"/>
      <c r="M335" s="157"/>
      <c r="N335" s="157"/>
      <c r="O335" s="6">
        <f t="shared" ref="O335:O348" si="117">+SUM(K335:N335)</f>
        <v>0</v>
      </c>
      <c r="P335" s="38">
        <f>IFERROR((_xlfn.DAYS(F335,"1/1/"&amp;YEAR(F335))+1)/G335,0)</f>
        <v>0</v>
      </c>
      <c r="Q335" s="4">
        <f t="shared" ref="Q335:Q348" si="118">+I335*P335</f>
        <v>0</v>
      </c>
      <c r="R335" s="4">
        <f t="shared" ref="R335:R348" si="119">+K335*P335</f>
        <v>0</v>
      </c>
      <c r="S335" s="39">
        <f t="shared" ref="S335:S348" si="120">+O335*P335</f>
        <v>0</v>
      </c>
      <c r="T335" s="67"/>
      <c r="U335" s="67"/>
      <c r="V335" s="67"/>
      <c r="W335" s="67"/>
      <c r="X335" s="67"/>
      <c r="Y335" s="67"/>
      <c r="Z335" s="67"/>
      <c r="AA335" s="67"/>
      <c r="AB335" s="99"/>
    </row>
    <row r="336" spans="1:29" ht="18" hidden="1" outlineLevel="1" x14ac:dyDescent="0.35">
      <c r="A336" s="99"/>
      <c r="B336" s="12"/>
      <c r="C336" s="67"/>
      <c r="D336" s="2">
        <v>1</v>
      </c>
      <c r="E336" s="3">
        <f>+F335+1</f>
        <v>1</v>
      </c>
      <c r="F336" s="145"/>
      <c r="G336" s="49">
        <f t="shared" ref="G336:G348" si="121">IF(F336-E336=0,0,F336-E336+1)</f>
        <v>0</v>
      </c>
      <c r="H336" s="155"/>
      <c r="I336" s="4">
        <f t="shared" ref="I336:I348" si="122">+H336*$E$329</f>
        <v>0</v>
      </c>
      <c r="J336" s="48" t="str">
        <f t="shared" ref="J336:J348" si="123">IFERROR(I336/G336,"-")</f>
        <v>-</v>
      </c>
      <c r="K336" s="157"/>
      <c r="L336" s="157"/>
      <c r="M336" s="157"/>
      <c r="N336" s="157"/>
      <c r="O336" s="6">
        <f t="shared" si="117"/>
        <v>0</v>
      </c>
      <c r="P336" s="38">
        <v>1</v>
      </c>
      <c r="Q336" s="4">
        <f t="shared" si="118"/>
        <v>0</v>
      </c>
      <c r="R336" s="4">
        <f t="shared" si="119"/>
        <v>0</v>
      </c>
      <c r="S336" s="39">
        <f t="shared" si="120"/>
        <v>0</v>
      </c>
      <c r="T336" s="67"/>
      <c r="U336" s="67"/>
      <c r="V336" s="67"/>
      <c r="W336" s="67"/>
      <c r="X336" s="67"/>
      <c r="Y336" s="67"/>
      <c r="Z336" s="67"/>
      <c r="AA336" s="67"/>
      <c r="AB336" s="99"/>
    </row>
    <row r="337" spans="1:28" ht="18" hidden="1" outlineLevel="1" x14ac:dyDescent="0.35">
      <c r="A337" s="99"/>
      <c r="B337" s="12"/>
      <c r="C337" s="67"/>
      <c r="D337" s="2">
        <v>2</v>
      </c>
      <c r="E337" s="3">
        <f t="shared" ref="E337:E348" si="124">+F336+1</f>
        <v>1</v>
      </c>
      <c r="F337" s="146"/>
      <c r="G337" s="49">
        <f t="shared" si="121"/>
        <v>0</v>
      </c>
      <c r="H337" s="155"/>
      <c r="I337" s="4">
        <f t="shared" si="122"/>
        <v>0</v>
      </c>
      <c r="J337" s="48" t="str">
        <f t="shared" si="123"/>
        <v>-</v>
      </c>
      <c r="K337" s="157"/>
      <c r="L337" s="158"/>
      <c r="M337" s="158"/>
      <c r="N337" s="158"/>
      <c r="O337" s="6">
        <f t="shared" si="117"/>
        <v>0</v>
      </c>
      <c r="P337" s="40">
        <v>1</v>
      </c>
      <c r="Q337" s="4">
        <f t="shared" si="118"/>
        <v>0</v>
      </c>
      <c r="R337" s="4">
        <f t="shared" si="119"/>
        <v>0</v>
      </c>
      <c r="S337" s="41">
        <f t="shared" si="120"/>
        <v>0</v>
      </c>
      <c r="T337" s="67"/>
      <c r="U337" s="67"/>
      <c r="V337" s="67"/>
      <c r="W337" s="67"/>
      <c r="X337" s="67"/>
      <c r="Y337" s="67"/>
      <c r="Z337" s="67"/>
      <c r="AA337" s="67"/>
      <c r="AB337" s="99"/>
    </row>
    <row r="338" spans="1:28" ht="18" hidden="1" outlineLevel="1" x14ac:dyDescent="0.35">
      <c r="A338" s="99"/>
      <c r="B338" s="12"/>
      <c r="C338" s="67"/>
      <c r="D338" s="2">
        <v>3</v>
      </c>
      <c r="E338" s="3">
        <f t="shared" si="124"/>
        <v>1</v>
      </c>
      <c r="F338" s="146"/>
      <c r="G338" s="49">
        <f t="shared" si="121"/>
        <v>0</v>
      </c>
      <c r="H338" s="155"/>
      <c r="I338" s="4">
        <f t="shared" si="122"/>
        <v>0</v>
      </c>
      <c r="J338" s="48" t="str">
        <f t="shared" si="123"/>
        <v>-</v>
      </c>
      <c r="K338" s="157"/>
      <c r="L338" s="158"/>
      <c r="M338" s="158"/>
      <c r="N338" s="158"/>
      <c r="O338" s="6">
        <f t="shared" si="117"/>
        <v>0</v>
      </c>
      <c r="P338" s="40">
        <v>1</v>
      </c>
      <c r="Q338" s="4">
        <f t="shared" si="118"/>
        <v>0</v>
      </c>
      <c r="R338" s="4">
        <f t="shared" si="119"/>
        <v>0</v>
      </c>
      <c r="S338" s="41">
        <f t="shared" si="120"/>
        <v>0</v>
      </c>
      <c r="T338" s="67"/>
      <c r="U338" s="67"/>
      <c r="V338" s="67"/>
      <c r="W338" s="67"/>
      <c r="X338" s="67"/>
      <c r="Y338" s="67"/>
      <c r="Z338" s="67"/>
      <c r="AA338" s="67"/>
      <c r="AB338" s="99"/>
    </row>
    <row r="339" spans="1:28" ht="18" hidden="1" outlineLevel="1" x14ac:dyDescent="0.35">
      <c r="A339" s="99"/>
      <c r="B339" s="12"/>
      <c r="C339" s="67"/>
      <c r="D339" s="2">
        <v>4</v>
      </c>
      <c r="E339" s="3">
        <f t="shared" si="124"/>
        <v>1</v>
      </c>
      <c r="F339" s="146"/>
      <c r="G339" s="49">
        <f t="shared" si="121"/>
        <v>0</v>
      </c>
      <c r="H339" s="155"/>
      <c r="I339" s="4">
        <f t="shared" si="122"/>
        <v>0</v>
      </c>
      <c r="J339" s="48" t="str">
        <f t="shared" si="123"/>
        <v>-</v>
      </c>
      <c r="K339" s="157"/>
      <c r="L339" s="158"/>
      <c r="M339" s="158"/>
      <c r="N339" s="158"/>
      <c r="O339" s="6">
        <f t="shared" si="117"/>
        <v>0</v>
      </c>
      <c r="P339" s="40">
        <v>1</v>
      </c>
      <c r="Q339" s="4">
        <f t="shared" si="118"/>
        <v>0</v>
      </c>
      <c r="R339" s="4">
        <f t="shared" si="119"/>
        <v>0</v>
      </c>
      <c r="S339" s="41">
        <f t="shared" si="120"/>
        <v>0</v>
      </c>
      <c r="T339" s="67"/>
      <c r="U339" s="67"/>
      <c r="V339" s="67"/>
      <c r="W339" s="67"/>
      <c r="X339" s="67"/>
      <c r="Y339" s="67"/>
      <c r="Z339" s="67"/>
      <c r="AA339" s="67"/>
      <c r="AB339" s="99"/>
    </row>
    <row r="340" spans="1:28" ht="18" hidden="1" outlineLevel="1" x14ac:dyDescent="0.35">
      <c r="A340" s="99"/>
      <c r="B340" s="12"/>
      <c r="C340" s="67"/>
      <c r="D340" s="2">
        <v>5</v>
      </c>
      <c r="E340" s="3">
        <f t="shared" si="124"/>
        <v>1</v>
      </c>
      <c r="F340" s="146"/>
      <c r="G340" s="49">
        <f t="shared" si="121"/>
        <v>0</v>
      </c>
      <c r="H340" s="155"/>
      <c r="I340" s="4">
        <f t="shared" si="122"/>
        <v>0</v>
      </c>
      <c r="J340" s="48" t="str">
        <f t="shared" si="123"/>
        <v>-</v>
      </c>
      <c r="K340" s="157"/>
      <c r="L340" s="158"/>
      <c r="M340" s="158"/>
      <c r="N340" s="158"/>
      <c r="O340" s="6">
        <f t="shared" si="117"/>
        <v>0</v>
      </c>
      <c r="P340" s="40">
        <v>1</v>
      </c>
      <c r="Q340" s="4">
        <f t="shared" si="118"/>
        <v>0</v>
      </c>
      <c r="R340" s="4">
        <f t="shared" si="119"/>
        <v>0</v>
      </c>
      <c r="S340" s="41">
        <f t="shared" si="120"/>
        <v>0</v>
      </c>
      <c r="T340" s="67"/>
      <c r="U340" s="67"/>
      <c r="V340" s="67"/>
      <c r="W340" s="67"/>
      <c r="X340" s="67"/>
      <c r="Y340" s="67"/>
      <c r="Z340" s="67"/>
      <c r="AA340" s="67"/>
      <c r="AB340" s="99"/>
    </row>
    <row r="341" spans="1:28" ht="18" hidden="1" outlineLevel="1" x14ac:dyDescent="0.35">
      <c r="A341" s="99"/>
      <c r="B341" s="12"/>
      <c r="C341" s="67"/>
      <c r="D341" s="2">
        <v>6</v>
      </c>
      <c r="E341" s="3">
        <f t="shared" si="124"/>
        <v>1</v>
      </c>
      <c r="F341" s="146"/>
      <c r="G341" s="49">
        <f t="shared" si="121"/>
        <v>0</v>
      </c>
      <c r="H341" s="155"/>
      <c r="I341" s="4">
        <f t="shared" si="122"/>
        <v>0</v>
      </c>
      <c r="J341" s="48" t="str">
        <f t="shared" si="123"/>
        <v>-</v>
      </c>
      <c r="K341" s="157"/>
      <c r="L341" s="158"/>
      <c r="M341" s="158"/>
      <c r="N341" s="158"/>
      <c r="O341" s="6">
        <f t="shared" si="117"/>
        <v>0</v>
      </c>
      <c r="P341" s="40">
        <v>1</v>
      </c>
      <c r="Q341" s="4">
        <f t="shared" si="118"/>
        <v>0</v>
      </c>
      <c r="R341" s="4">
        <f t="shared" si="119"/>
        <v>0</v>
      </c>
      <c r="S341" s="41">
        <f t="shared" si="120"/>
        <v>0</v>
      </c>
      <c r="T341" s="67"/>
      <c r="U341" s="67"/>
      <c r="V341" s="67"/>
      <c r="W341" s="67"/>
      <c r="X341" s="67"/>
      <c r="Y341" s="67"/>
      <c r="Z341" s="67"/>
      <c r="AA341" s="67"/>
      <c r="AB341" s="99"/>
    </row>
    <row r="342" spans="1:28" ht="18" hidden="1" outlineLevel="1" x14ac:dyDescent="0.35">
      <c r="A342" s="99"/>
      <c r="B342" s="12"/>
      <c r="C342" s="67"/>
      <c r="D342" s="2">
        <v>7</v>
      </c>
      <c r="E342" s="3">
        <f t="shared" si="124"/>
        <v>1</v>
      </c>
      <c r="F342" s="146"/>
      <c r="G342" s="49">
        <f t="shared" si="121"/>
        <v>0</v>
      </c>
      <c r="H342" s="155"/>
      <c r="I342" s="4">
        <f t="shared" si="122"/>
        <v>0</v>
      </c>
      <c r="J342" s="48" t="str">
        <f t="shared" si="123"/>
        <v>-</v>
      </c>
      <c r="K342" s="157"/>
      <c r="L342" s="158"/>
      <c r="M342" s="158"/>
      <c r="N342" s="158"/>
      <c r="O342" s="6">
        <f t="shared" si="117"/>
        <v>0</v>
      </c>
      <c r="P342" s="40">
        <v>1</v>
      </c>
      <c r="Q342" s="4">
        <f t="shared" si="118"/>
        <v>0</v>
      </c>
      <c r="R342" s="4">
        <f t="shared" si="119"/>
        <v>0</v>
      </c>
      <c r="S342" s="41">
        <f t="shared" si="120"/>
        <v>0</v>
      </c>
      <c r="T342" s="67"/>
      <c r="U342" s="67"/>
      <c r="V342" s="67"/>
      <c r="W342" s="67"/>
      <c r="X342" s="67"/>
      <c r="Y342" s="67"/>
      <c r="Z342" s="67"/>
      <c r="AA342" s="67"/>
      <c r="AB342" s="99"/>
    </row>
    <row r="343" spans="1:28" ht="18" hidden="1" outlineLevel="1" x14ac:dyDescent="0.35">
      <c r="A343" s="99"/>
      <c r="B343" s="12"/>
      <c r="C343" s="67"/>
      <c r="D343" s="2">
        <v>8</v>
      </c>
      <c r="E343" s="3">
        <f t="shared" si="124"/>
        <v>1</v>
      </c>
      <c r="F343" s="146"/>
      <c r="G343" s="49">
        <f t="shared" si="121"/>
        <v>0</v>
      </c>
      <c r="H343" s="155"/>
      <c r="I343" s="4">
        <f t="shared" si="122"/>
        <v>0</v>
      </c>
      <c r="J343" s="48" t="str">
        <f t="shared" si="123"/>
        <v>-</v>
      </c>
      <c r="K343" s="157"/>
      <c r="L343" s="158"/>
      <c r="M343" s="158"/>
      <c r="N343" s="158"/>
      <c r="O343" s="6">
        <f t="shared" si="117"/>
        <v>0</v>
      </c>
      <c r="P343" s="40">
        <v>1</v>
      </c>
      <c r="Q343" s="4">
        <f t="shared" si="118"/>
        <v>0</v>
      </c>
      <c r="R343" s="4">
        <f t="shared" si="119"/>
        <v>0</v>
      </c>
      <c r="S343" s="41">
        <f t="shared" si="120"/>
        <v>0</v>
      </c>
      <c r="T343" s="67"/>
      <c r="U343" s="67"/>
      <c r="V343" s="67"/>
      <c r="W343" s="67"/>
      <c r="X343" s="67"/>
      <c r="Y343" s="67"/>
      <c r="Z343" s="67"/>
      <c r="AA343" s="67"/>
      <c r="AB343" s="99"/>
    </row>
    <row r="344" spans="1:28" ht="18" hidden="1" outlineLevel="1" x14ac:dyDescent="0.35">
      <c r="A344" s="99"/>
      <c r="B344" s="12"/>
      <c r="C344" s="67"/>
      <c r="D344" s="2">
        <v>9</v>
      </c>
      <c r="E344" s="3">
        <f t="shared" si="124"/>
        <v>1</v>
      </c>
      <c r="F344" s="146"/>
      <c r="G344" s="49">
        <f t="shared" si="121"/>
        <v>0</v>
      </c>
      <c r="H344" s="155"/>
      <c r="I344" s="4">
        <f t="shared" si="122"/>
        <v>0</v>
      </c>
      <c r="J344" s="48" t="str">
        <f t="shared" si="123"/>
        <v>-</v>
      </c>
      <c r="K344" s="157"/>
      <c r="L344" s="158"/>
      <c r="M344" s="158"/>
      <c r="N344" s="158"/>
      <c r="O344" s="6">
        <f t="shared" si="117"/>
        <v>0</v>
      </c>
      <c r="P344" s="40">
        <v>1</v>
      </c>
      <c r="Q344" s="4">
        <f t="shared" si="118"/>
        <v>0</v>
      </c>
      <c r="R344" s="4">
        <f t="shared" si="119"/>
        <v>0</v>
      </c>
      <c r="S344" s="41">
        <f t="shared" si="120"/>
        <v>0</v>
      </c>
      <c r="T344" s="67"/>
      <c r="U344" s="67"/>
      <c r="V344" s="67"/>
      <c r="W344" s="67"/>
      <c r="X344" s="67"/>
      <c r="Y344" s="67"/>
      <c r="Z344" s="67"/>
      <c r="AA344" s="67"/>
      <c r="AB344" s="99"/>
    </row>
    <row r="345" spans="1:28" ht="18" hidden="1" outlineLevel="1" x14ac:dyDescent="0.35">
      <c r="A345" s="99"/>
      <c r="B345" s="12"/>
      <c r="C345" s="67"/>
      <c r="D345" s="2">
        <v>10</v>
      </c>
      <c r="E345" s="3">
        <f t="shared" si="124"/>
        <v>1</v>
      </c>
      <c r="F345" s="146"/>
      <c r="G345" s="49">
        <f t="shared" si="121"/>
        <v>0</v>
      </c>
      <c r="H345" s="155"/>
      <c r="I345" s="4">
        <f t="shared" si="122"/>
        <v>0</v>
      </c>
      <c r="J345" s="48" t="str">
        <f t="shared" si="123"/>
        <v>-</v>
      </c>
      <c r="K345" s="157"/>
      <c r="L345" s="158"/>
      <c r="M345" s="158"/>
      <c r="N345" s="158"/>
      <c r="O345" s="6">
        <f t="shared" si="117"/>
        <v>0</v>
      </c>
      <c r="P345" s="40">
        <v>1</v>
      </c>
      <c r="Q345" s="4">
        <f t="shared" si="118"/>
        <v>0</v>
      </c>
      <c r="R345" s="4">
        <f t="shared" si="119"/>
        <v>0</v>
      </c>
      <c r="S345" s="41">
        <f t="shared" si="120"/>
        <v>0</v>
      </c>
      <c r="T345" s="67"/>
      <c r="U345" s="67"/>
      <c r="V345" s="67"/>
      <c r="W345" s="67"/>
      <c r="X345" s="67"/>
      <c r="Y345" s="67"/>
      <c r="Z345" s="67"/>
      <c r="AA345" s="67"/>
      <c r="AB345" s="99"/>
    </row>
    <row r="346" spans="1:28" ht="18" hidden="1" outlineLevel="1" x14ac:dyDescent="0.35">
      <c r="A346" s="99"/>
      <c r="B346" s="12"/>
      <c r="C346" s="67"/>
      <c r="D346" s="2">
        <v>11</v>
      </c>
      <c r="E346" s="3">
        <f t="shared" si="124"/>
        <v>1</v>
      </c>
      <c r="F346" s="146"/>
      <c r="G346" s="49">
        <f t="shared" si="121"/>
        <v>0</v>
      </c>
      <c r="H346" s="155"/>
      <c r="I346" s="4">
        <f t="shared" si="122"/>
        <v>0</v>
      </c>
      <c r="J346" s="48" t="str">
        <f t="shared" si="123"/>
        <v>-</v>
      </c>
      <c r="K346" s="157"/>
      <c r="L346" s="158"/>
      <c r="M346" s="158"/>
      <c r="N346" s="158"/>
      <c r="O346" s="6">
        <f t="shared" si="117"/>
        <v>0</v>
      </c>
      <c r="P346" s="40">
        <v>1</v>
      </c>
      <c r="Q346" s="4">
        <f t="shared" si="118"/>
        <v>0</v>
      </c>
      <c r="R346" s="4">
        <f t="shared" si="119"/>
        <v>0</v>
      </c>
      <c r="S346" s="41">
        <f t="shared" si="120"/>
        <v>0</v>
      </c>
      <c r="T346" s="67"/>
      <c r="U346" s="67"/>
      <c r="V346" s="67"/>
      <c r="W346" s="67"/>
      <c r="X346" s="67"/>
      <c r="Y346" s="67"/>
      <c r="Z346" s="67"/>
      <c r="AA346" s="67"/>
      <c r="AB346" s="99"/>
    </row>
    <row r="347" spans="1:28" ht="18" hidden="1" outlineLevel="1" x14ac:dyDescent="0.35">
      <c r="A347" s="99"/>
      <c r="B347" s="12"/>
      <c r="C347" s="67"/>
      <c r="D347" s="2">
        <v>12</v>
      </c>
      <c r="E347" s="3">
        <f t="shared" si="124"/>
        <v>1</v>
      </c>
      <c r="F347" s="146"/>
      <c r="G347" s="49">
        <f t="shared" si="121"/>
        <v>0</v>
      </c>
      <c r="H347" s="155"/>
      <c r="I347" s="4">
        <f t="shared" si="122"/>
        <v>0</v>
      </c>
      <c r="J347" s="48" t="str">
        <f t="shared" si="123"/>
        <v>-</v>
      </c>
      <c r="K347" s="157"/>
      <c r="L347" s="158"/>
      <c r="M347" s="158"/>
      <c r="N347" s="158"/>
      <c r="O347" s="6">
        <f t="shared" si="117"/>
        <v>0</v>
      </c>
      <c r="P347" s="40">
        <v>1</v>
      </c>
      <c r="Q347" s="4">
        <f t="shared" si="118"/>
        <v>0</v>
      </c>
      <c r="R347" s="4">
        <f t="shared" si="119"/>
        <v>0</v>
      </c>
      <c r="S347" s="41">
        <f t="shared" si="120"/>
        <v>0</v>
      </c>
      <c r="T347" s="67"/>
      <c r="U347" s="67"/>
      <c r="V347" s="67"/>
      <c r="W347" s="67"/>
      <c r="X347" s="67"/>
      <c r="Y347" s="67"/>
      <c r="Z347" s="67"/>
      <c r="AA347" s="67"/>
      <c r="AB347" s="99"/>
    </row>
    <row r="348" spans="1:28" ht="18" hidden="1" outlineLevel="1" x14ac:dyDescent="0.35">
      <c r="A348" s="99"/>
      <c r="B348" s="12"/>
      <c r="C348" s="67"/>
      <c r="D348" s="2">
        <v>13</v>
      </c>
      <c r="E348" s="3">
        <f t="shared" si="124"/>
        <v>1</v>
      </c>
      <c r="F348" s="146">
        <f>+E348</f>
        <v>1</v>
      </c>
      <c r="G348" s="49">
        <f t="shared" si="121"/>
        <v>0</v>
      </c>
      <c r="H348" s="156"/>
      <c r="I348" s="4">
        <f t="shared" si="122"/>
        <v>0</v>
      </c>
      <c r="J348" s="48" t="str">
        <f t="shared" si="123"/>
        <v>-</v>
      </c>
      <c r="K348" s="157"/>
      <c r="L348" s="158"/>
      <c r="M348" s="158"/>
      <c r="N348" s="158"/>
      <c r="O348" s="6">
        <f t="shared" si="117"/>
        <v>0</v>
      </c>
      <c r="P348" s="38">
        <f>IFERROR((_xlfn.DAYS("31/12/"&amp;YEAR(E348),E348))/G348,0)</f>
        <v>0</v>
      </c>
      <c r="Q348" s="4">
        <f t="shared" si="118"/>
        <v>0</v>
      </c>
      <c r="R348" s="4">
        <f t="shared" si="119"/>
        <v>0</v>
      </c>
      <c r="S348" s="41">
        <f t="shared" si="120"/>
        <v>0</v>
      </c>
      <c r="T348" s="67"/>
      <c r="U348" s="67"/>
      <c r="V348" s="67"/>
      <c r="W348" s="67"/>
      <c r="X348" s="67"/>
      <c r="Y348" s="67"/>
      <c r="Z348" s="67"/>
      <c r="AA348" s="67"/>
      <c r="AB348" s="99"/>
    </row>
    <row r="349" spans="1:28" ht="18" hidden="1" outlineLevel="1" x14ac:dyDescent="0.35">
      <c r="A349" s="99"/>
      <c r="B349" s="12"/>
      <c r="C349" s="67"/>
      <c r="D349" s="42" t="s">
        <v>164</v>
      </c>
      <c r="E349" s="8"/>
      <c r="F349" s="8"/>
      <c r="G349" s="50">
        <f>SUM(G335:G348)</f>
        <v>0</v>
      </c>
      <c r="H349" s="5"/>
      <c r="I349" s="5">
        <f>SUM(I335:I348)</f>
        <v>0</v>
      </c>
      <c r="J349" s="48" t="str">
        <f>IFERROR(I349/G349,"-")</f>
        <v>-</v>
      </c>
      <c r="K349" s="5">
        <f>SUM(K335:K348)</f>
        <v>0</v>
      </c>
      <c r="L349" s="5">
        <f t="shared" ref="L349:O349" si="125">SUM(L335:L348)</f>
        <v>0</v>
      </c>
      <c r="M349" s="5">
        <f t="shared" si="125"/>
        <v>0</v>
      </c>
      <c r="N349" s="5">
        <f t="shared" si="125"/>
        <v>0</v>
      </c>
      <c r="O349" s="5">
        <f t="shared" si="125"/>
        <v>0</v>
      </c>
      <c r="P349" s="42">
        <f>+SUMPRODUCT(G335:G348,P335:P348)</f>
        <v>0</v>
      </c>
      <c r="Q349" s="9">
        <f>SUM(Q335:Q348)</f>
        <v>0</v>
      </c>
      <c r="R349" s="9">
        <f t="shared" ref="R349:S349" si="126">SUM(R335:R348)</f>
        <v>0</v>
      </c>
      <c r="S349" s="10">
        <f t="shared" si="126"/>
        <v>0</v>
      </c>
      <c r="T349" s="67"/>
      <c r="U349" s="67"/>
      <c r="V349" s="67"/>
      <c r="W349" s="67"/>
      <c r="X349" s="67"/>
      <c r="Y349" s="67"/>
      <c r="Z349" s="67"/>
      <c r="AA349" s="67"/>
      <c r="AB349" s="99"/>
    </row>
    <row r="350" spans="1:28" ht="18" hidden="1" outlineLevel="1" x14ac:dyDescent="0.35">
      <c r="A350" s="99"/>
      <c r="B350" s="12"/>
      <c r="C350" s="67"/>
      <c r="D350" s="25" t="s">
        <v>150</v>
      </c>
      <c r="E350" s="1"/>
      <c r="F350" s="1"/>
      <c r="G350" s="1"/>
      <c r="H350" s="1"/>
      <c r="I350" s="1"/>
      <c r="J350" s="1"/>
      <c r="K350" s="51" t="str">
        <f>IFERROR(K349/$O349,"-")</f>
        <v>-</v>
      </c>
      <c r="L350" s="51" t="str">
        <f>IFERROR(L349/$O349,"-")</f>
        <v>-</v>
      </c>
      <c r="M350" s="51" t="str">
        <f>IFERROR(M349/$O349,"-")</f>
        <v>-</v>
      </c>
      <c r="N350" s="51" t="str">
        <f>IFERROR(N349/$O349,"-")</f>
        <v>-</v>
      </c>
      <c r="O350" s="51" t="str">
        <f>IFERROR(O349/$O349,"-")</f>
        <v>-</v>
      </c>
      <c r="P350" s="43"/>
      <c r="Q350" s="2"/>
      <c r="R350" s="2"/>
      <c r="S350" s="44"/>
      <c r="T350" s="67"/>
      <c r="U350" s="67"/>
      <c r="V350" s="67"/>
      <c r="W350" s="67"/>
      <c r="X350" s="67"/>
      <c r="Y350" s="67"/>
      <c r="Z350" s="67"/>
      <c r="AA350" s="67"/>
      <c r="AB350" s="99"/>
    </row>
    <row r="351" spans="1:28" ht="18" hidden="1" outlineLevel="1" x14ac:dyDescent="0.35">
      <c r="A351" s="99"/>
      <c r="B351" s="12"/>
      <c r="C351" s="67"/>
      <c r="D351" s="67"/>
      <c r="E351" s="67"/>
      <c r="F351" s="67"/>
      <c r="G351" s="67"/>
      <c r="H351" s="67"/>
      <c r="I351" s="67"/>
      <c r="J351" s="67"/>
      <c r="K351" s="67"/>
      <c r="L351" s="67"/>
      <c r="M351" s="67"/>
      <c r="N351" s="67"/>
      <c r="O351" s="67"/>
      <c r="P351" s="67"/>
      <c r="Q351" s="67"/>
      <c r="R351" s="67"/>
      <c r="S351" s="67"/>
      <c r="T351" s="67"/>
      <c r="U351" s="67"/>
      <c r="V351" s="67"/>
      <c r="W351" s="67"/>
      <c r="X351" s="67"/>
      <c r="Y351" s="67"/>
      <c r="Z351" s="67"/>
      <c r="AA351" s="67"/>
      <c r="AB351" s="99"/>
    </row>
    <row r="352" spans="1:28" ht="18" collapsed="1" x14ac:dyDescent="0.35">
      <c r="A352" s="99"/>
      <c r="B352" s="12"/>
      <c r="C352" s="62" t="s">
        <v>165</v>
      </c>
      <c r="D352" s="12"/>
      <c r="E352" s="12"/>
      <c r="F352" s="12"/>
      <c r="G352" s="12"/>
      <c r="H352" s="12"/>
      <c r="I352" s="12"/>
      <c r="J352" s="12"/>
      <c r="K352" s="12"/>
      <c r="L352" s="12"/>
      <c r="M352" s="12"/>
      <c r="N352" s="12"/>
      <c r="O352" s="12"/>
      <c r="P352" s="12"/>
      <c r="Q352" s="12"/>
      <c r="R352" s="12"/>
      <c r="S352" s="12"/>
      <c r="T352" s="12"/>
      <c r="U352" s="12"/>
      <c r="V352" s="12"/>
      <c r="W352" s="12"/>
      <c r="X352" s="12"/>
      <c r="Y352" s="12"/>
      <c r="Z352" s="12"/>
      <c r="AA352" s="12"/>
      <c r="AB352" s="99"/>
    </row>
    <row r="353" spans="1:29" ht="9.6" hidden="1" customHeight="1" outlineLevel="1" x14ac:dyDescent="0.35">
      <c r="A353" s="99"/>
      <c r="B353" s="12"/>
      <c r="C353" s="67"/>
      <c r="D353" s="67"/>
      <c r="E353" s="67"/>
      <c r="F353" s="67"/>
      <c r="G353" s="67"/>
      <c r="H353" s="67"/>
      <c r="I353" s="67"/>
      <c r="J353" s="67"/>
      <c r="K353" s="67"/>
      <c r="L353" s="67"/>
      <c r="M353" s="67"/>
      <c r="N353" s="67"/>
      <c r="O353" s="67"/>
      <c r="P353" s="67"/>
      <c r="Q353" s="67"/>
      <c r="R353" s="67"/>
      <c r="S353" s="67"/>
      <c r="T353" s="67"/>
      <c r="U353" s="67"/>
      <c r="V353" s="67"/>
      <c r="W353" s="67"/>
      <c r="X353" s="67"/>
      <c r="Y353" s="67"/>
      <c r="Z353" s="67"/>
      <c r="AA353" s="67"/>
      <c r="AB353" s="99"/>
    </row>
    <row r="354" spans="1:29" ht="18" hidden="1" outlineLevel="1" x14ac:dyDescent="0.35">
      <c r="A354" s="99"/>
      <c r="B354" s="12"/>
      <c r="C354" s="67"/>
      <c r="D354" s="163" t="s">
        <v>98</v>
      </c>
      <c r="E354" s="164"/>
      <c r="F354" s="164"/>
      <c r="G354" s="164"/>
      <c r="H354" s="67"/>
      <c r="I354" s="161" t="s">
        <v>97</v>
      </c>
      <c r="J354" s="162"/>
      <c r="K354" s="162"/>
      <c r="L354" s="67"/>
      <c r="M354" s="67"/>
      <c r="N354" s="67"/>
      <c r="O354" s="67"/>
      <c r="P354" s="67"/>
      <c r="Q354" s="149" t="s">
        <v>152</v>
      </c>
      <c r="R354" s="150"/>
      <c r="S354" s="150"/>
      <c r="T354" s="150"/>
      <c r="U354" s="67"/>
      <c r="V354" s="149" t="s">
        <v>153</v>
      </c>
      <c r="W354" s="150"/>
      <c r="X354" s="150"/>
      <c r="Y354" s="67"/>
      <c r="Z354" s="67"/>
      <c r="AA354" s="67"/>
      <c r="AB354" s="99"/>
      <c r="AC354" s="67">
        <v>16</v>
      </c>
    </row>
    <row r="355" spans="1:29" ht="18" hidden="1" outlineLevel="1" x14ac:dyDescent="0.35">
      <c r="A355" s="99"/>
      <c r="B355" s="12"/>
      <c r="C355" s="67"/>
      <c r="D355" s="1" t="s">
        <v>154</v>
      </c>
      <c r="E355" s="200" t="s">
        <v>155</v>
      </c>
      <c r="F355" s="167" t="s">
        <v>156</v>
      </c>
      <c r="G355" s="165"/>
      <c r="H355" s="67"/>
      <c r="I355" s="152">
        <v>1</v>
      </c>
      <c r="J355" s="421" t="s">
        <v>101</v>
      </c>
      <c r="K355" s="422"/>
      <c r="L355" s="67"/>
      <c r="M355" s="67"/>
      <c r="N355" s="67"/>
      <c r="O355" s="67"/>
      <c r="P355" s="67"/>
      <c r="Q355" s="419" t="s">
        <v>106</v>
      </c>
      <c r="R355" s="419"/>
      <c r="S355" s="298" t="str">
        <f>IFERROR(S377/Q377,"-")</f>
        <v>-</v>
      </c>
      <c r="T355" s="299" t="s">
        <v>107</v>
      </c>
      <c r="U355" s="67"/>
      <c r="V355" s="8" t="s">
        <v>108</v>
      </c>
      <c r="W355" s="300">
        <f>IF(E355="No n'hi ha",0,VLOOKUP(E355,llistes!$L$5:$Q$11,5,0))</f>
        <v>0</v>
      </c>
      <c r="X355" s="301" t="s">
        <v>109</v>
      </c>
      <c r="Y355" s="67"/>
      <c r="Z355" s="67"/>
      <c r="AA355" s="67"/>
      <c r="AB355" s="99"/>
    </row>
    <row r="356" spans="1:29" ht="18" hidden="1" outlineLevel="1" x14ac:dyDescent="0.35">
      <c r="A356" s="99"/>
      <c r="B356" s="12"/>
      <c r="C356" s="67"/>
      <c r="D356" s="1" t="s">
        <v>157</v>
      </c>
      <c r="E356" s="201" t="s">
        <v>145</v>
      </c>
      <c r="F356" s="199" t="s">
        <v>158</v>
      </c>
      <c r="G356" s="166"/>
      <c r="H356" s="67"/>
      <c r="I356" s="154">
        <v>2</v>
      </c>
      <c r="J356" s="421" t="s">
        <v>101</v>
      </c>
      <c r="K356" s="422"/>
      <c r="L356" s="67"/>
      <c r="M356" s="67"/>
      <c r="N356" s="67"/>
      <c r="O356" s="67"/>
      <c r="P356" s="67"/>
      <c r="Q356" s="415" t="s">
        <v>111</v>
      </c>
      <c r="R356" s="415"/>
      <c r="S356" s="47">
        <f>IFERROR(S377/P377,0)</f>
        <v>0</v>
      </c>
      <c r="T356" t="s">
        <v>112</v>
      </c>
      <c r="U356" s="67"/>
      <c r="V356" s="1" t="s">
        <v>113</v>
      </c>
      <c r="W356" s="5">
        <f>+W355*Q377</f>
        <v>0</v>
      </c>
      <c r="X356" s="268" t="s">
        <v>114</v>
      </c>
      <c r="Y356" s="67"/>
      <c r="Z356" s="67"/>
      <c r="AA356" s="67"/>
      <c r="AB356" s="99"/>
    </row>
    <row r="357" spans="1:29" ht="18" hidden="1" outlineLevel="1" x14ac:dyDescent="0.35">
      <c r="A357" s="99"/>
      <c r="B357" s="12"/>
      <c r="C357" s="67"/>
      <c r="D357" s="1" t="s">
        <v>159</v>
      </c>
      <c r="E357" s="168">
        <f>IF(E355="No n'hi ha",0,VLOOKUP(E356,_xlfn.IFS(E355="Gas Natural",llistes!$F$4:$H$4,E355="Gasoil C",llistes!$F$7:$H$8,E355="GLP",llistes!$F$11:$H$15,E355="Biomassa",llistes!$F$18:$H$24,E355="No n'hi ha",llistes!$F$26:$H$26),2,0))</f>
        <v>0</v>
      </c>
      <c r="F357" s="67"/>
      <c r="G357" s="67"/>
      <c r="H357" s="67"/>
      <c r="I357" s="154">
        <v>3</v>
      </c>
      <c r="J357" s="421" t="s">
        <v>101</v>
      </c>
      <c r="K357" s="422"/>
      <c r="L357" s="67"/>
      <c r="M357" s="67"/>
      <c r="N357" s="67"/>
      <c r="O357" s="67"/>
      <c r="P357" s="67"/>
      <c r="Q357" s="419" t="s">
        <v>116</v>
      </c>
      <c r="R357" s="419"/>
      <c r="S357" s="302" t="str" cm="1">
        <f t="array" aca="1" ref="S357" ca="1">IFERROR(Q377/INDIRECT("'Introducció dades Grals'!G"&amp;AC354),"-")</f>
        <v>-</v>
      </c>
      <c r="T357" s="303" t="s">
        <v>117</v>
      </c>
      <c r="U357" s="67"/>
      <c r="V357" s="1" t="s">
        <v>118</v>
      </c>
      <c r="W357" s="7" t="str" cm="1">
        <f t="array" aca="1" ref="W357" ca="1">IFERROR(W356/INDIRECT("'Introducció dades Grals'!G"&amp;AC354),"-")</f>
        <v>-</v>
      </c>
      <c r="X357" s="268" t="s">
        <v>119</v>
      </c>
      <c r="Y357" s="67"/>
      <c r="Z357" s="67"/>
      <c r="AA357" s="67"/>
      <c r="AB357" s="99"/>
    </row>
    <row r="358" spans="1:29" ht="18" hidden="1" outlineLevel="1" x14ac:dyDescent="0.35">
      <c r="A358" s="99"/>
      <c r="B358" s="12"/>
      <c r="C358" s="67"/>
      <c r="D358" s="67"/>
      <c r="E358" s="67"/>
      <c r="F358" s="67"/>
      <c r="G358" s="67"/>
      <c r="H358" s="67"/>
      <c r="I358" s="152">
        <v>4</v>
      </c>
      <c r="J358" s="416" t="s">
        <v>101</v>
      </c>
      <c r="K358" s="417"/>
      <c r="L358" s="67"/>
      <c r="M358" s="67"/>
      <c r="N358" s="67"/>
      <c r="O358" s="67"/>
      <c r="P358" s="67"/>
      <c r="Q358" s="415" t="s">
        <v>121</v>
      </c>
      <c r="R358" s="415"/>
      <c r="S358" s="47" t="str" cm="1">
        <f t="array" aca="1" ref="S358" ca="1">IFERROR(Q377/INDIRECT("'Introducció dades Grals'!I"&amp;AC354),"-")</f>
        <v>-</v>
      </c>
      <c r="T358" s="11" t="s">
        <v>122</v>
      </c>
      <c r="U358" s="67"/>
      <c r="V358" s="67"/>
      <c r="W358" s="67"/>
      <c r="X358" s="67"/>
      <c r="Y358" s="67"/>
      <c r="Z358" s="67"/>
      <c r="AA358" s="67"/>
      <c r="AB358" s="99"/>
    </row>
    <row r="359" spans="1:29" ht="18" hidden="1" outlineLevel="1" x14ac:dyDescent="0.35">
      <c r="A359" s="99"/>
      <c r="B359" s="12"/>
      <c r="C359" s="67"/>
      <c r="D359" s="67"/>
      <c r="E359" s="67"/>
      <c r="F359" s="67"/>
      <c r="G359" s="67"/>
      <c r="H359" s="67"/>
      <c r="I359" s="67"/>
      <c r="J359" s="67"/>
      <c r="K359" s="67"/>
      <c r="L359" s="67"/>
      <c r="M359" s="67"/>
      <c r="N359" s="67"/>
      <c r="O359" s="67"/>
      <c r="P359" s="67"/>
      <c r="Q359" s="67"/>
      <c r="R359" s="67"/>
      <c r="S359" s="67"/>
      <c r="T359" s="67"/>
      <c r="U359" s="67"/>
      <c r="V359" s="67"/>
      <c r="W359" s="67"/>
      <c r="X359" s="67"/>
      <c r="Y359" s="67"/>
      <c r="Z359" s="67"/>
      <c r="AA359" s="67"/>
      <c r="AB359" s="99"/>
    </row>
    <row r="360" spans="1:29" ht="18" hidden="1" outlineLevel="1" x14ac:dyDescent="0.35">
      <c r="A360" s="99"/>
      <c r="B360" s="12"/>
      <c r="C360" s="67"/>
      <c r="D360" s="147" t="s">
        <v>126</v>
      </c>
      <c r="E360" s="148"/>
      <c r="F360" s="148"/>
      <c r="G360" s="148"/>
      <c r="H360" s="148"/>
      <c r="I360" s="148"/>
      <c r="J360" s="148"/>
      <c r="K360" s="148"/>
      <c r="L360" s="148"/>
      <c r="M360" s="148"/>
      <c r="N360" s="148"/>
      <c r="O360" s="148"/>
      <c r="P360" s="423" t="s">
        <v>166</v>
      </c>
      <c r="Q360" s="423"/>
      <c r="R360" s="423"/>
      <c r="S360" s="423"/>
      <c r="T360" s="67"/>
      <c r="U360" s="67"/>
      <c r="V360" s="67"/>
      <c r="W360" s="67"/>
      <c r="X360" s="67"/>
      <c r="Y360" s="67"/>
      <c r="Z360" s="67"/>
      <c r="AA360" s="67"/>
      <c r="AB360" s="99"/>
    </row>
    <row r="361" spans="1:29" s="159" customFormat="1" ht="28.8" hidden="1" outlineLevel="1" x14ac:dyDescent="0.35">
      <c r="A361" s="99"/>
      <c r="B361" s="12"/>
      <c r="C361" s="67"/>
      <c r="D361" s="188" t="s">
        <v>128</v>
      </c>
      <c r="E361" s="188" t="s">
        <v>129</v>
      </c>
      <c r="F361" s="188" t="s">
        <v>130</v>
      </c>
      <c r="G361" s="188" t="s">
        <v>131</v>
      </c>
      <c r="H361" s="188" t="s">
        <v>160</v>
      </c>
      <c r="I361" s="188" t="s">
        <v>161</v>
      </c>
      <c r="J361" s="188"/>
      <c r="K361" s="188" t="s">
        <v>106</v>
      </c>
      <c r="L361" s="188" t="s">
        <v>162</v>
      </c>
      <c r="M361" s="188" t="s">
        <v>137</v>
      </c>
      <c r="N361" s="188" t="s">
        <v>138</v>
      </c>
      <c r="O361" s="188" t="s">
        <v>139</v>
      </c>
      <c r="P361" s="193" t="s">
        <v>163</v>
      </c>
      <c r="Q361" s="193" t="s">
        <v>141</v>
      </c>
      <c r="R361" s="193" t="s">
        <v>142</v>
      </c>
      <c r="S361" s="193" t="s">
        <v>143</v>
      </c>
      <c r="U361" s="159" t="e" vm="1">
        <v>#VALUE!</v>
      </c>
      <c r="V361" s="426" t="s">
        <v>144</v>
      </c>
      <c r="W361" s="426"/>
      <c r="X361" s="426"/>
      <c r="Y361" s="426"/>
      <c r="Z361" s="426"/>
      <c r="AB361" s="99"/>
    </row>
    <row r="362" spans="1:29" s="160" customFormat="1" ht="18" hidden="1" outlineLevel="1" x14ac:dyDescent="0.35">
      <c r="A362" s="99"/>
      <c r="B362" s="12"/>
      <c r="C362" s="67"/>
      <c r="D362" s="194"/>
      <c r="E362" s="195"/>
      <c r="F362" s="195"/>
      <c r="G362" s="194"/>
      <c r="H362" s="188" t="str">
        <f>+E356</f>
        <v>kWh</v>
      </c>
      <c r="I362" s="196" t="s">
        <v>145</v>
      </c>
      <c r="J362" s="196" t="s">
        <v>146</v>
      </c>
      <c r="K362" s="196" t="s">
        <v>147</v>
      </c>
      <c r="L362" s="196" t="s">
        <v>147</v>
      </c>
      <c r="M362" s="196" t="s">
        <v>147</v>
      </c>
      <c r="N362" s="196" t="s">
        <v>147</v>
      </c>
      <c r="O362" s="196" t="s">
        <v>147</v>
      </c>
      <c r="P362" s="197" t="s">
        <v>148</v>
      </c>
      <c r="Q362" s="198" t="s">
        <v>145</v>
      </c>
      <c r="R362" s="198" t="s">
        <v>147</v>
      </c>
      <c r="S362" s="198" t="s">
        <v>147</v>
      </c>
      <c r="U362" s="67"/>
      <c r="V362" s="67"/>
      <c r="W362" s="67"/>
      <c r="X362" s="67"/>
      <c r="Y362" s="67"/>
      <c r="Z362" s="67"/>
      <c r="AB362" s="99"/>
    </row>
    <row r="363" spans="1:29" ht="18" hidden="1" outlineLevel="1" x14ac:dyDescent="0.35">
      <c r="A363" s="99"/>
      <c r="B363" s="12"/>
      <c r="C363" s="67"/>
      <c r="D363" s="2">
        <v>0</v>
      </c>
      <c r="E363" s="145"/>
      <c r="F363" s="145">
        <f>+E363</f>
        <v>0</v>
      </c>
      <c r="G363" s="49">
        <f>IF(F363-E363=0,0,F363-E363+1)</f>
        <v>0</v>
      </c>
      <c r="H363" s="155"/>
      <c r="I363" s="4">
        <f>+H363*$E$357</f>
        <v>0</v>
      </c>
      <c r="J363" s="48" t="str">
        <f>IFERROR(I363/G363,"-")</f>
        <v>-</v>
      </c>
      <c r="K363" s="157"/>
      <c r="L363" s="157"/>
      <c r="M363" s="157"/>
      <c r="N363" s="157"/>
      <c r="O363" s="6">
        <f t="shared" ref="O363:O376" si="127">+SUM(K363:N363)</f>
        <v>0</v>
      </c>
      <c r="P363" s="38">
        <f>IFERROR((_xlfn.DAYS(F363,"1/1/"&amp;YEAR(F363))+1)/G363,0)</f>
        <v>0</v>
      </c>
      <c r="Q363" s="4">
        <f t="shared" ref="Q363:Q376" si="128">+I363*P363</f>
        <v>0</v>
      </c>
      <c r="R363" s="4">
        <f t="shared" ref="R363:R376" si="129">+K363*P363</f>
        <v>0</v>
      </c>
      <c r="S363" s="39">
        <f t="shared" ref="S363:S376" si="130">+O363*P363</f>
        <v>0</v>
      </c>
      <c r="T363" s="160"/>
      <c r="U363" s="67"/>
      <c r="V363" s="67"/>
      <c r="W363" s="67"/>
      <c r="X363" s="67"/>
      <c r="Y363" s="67"/>
      <c r="Z363" s="67"/>
      <c r="AA363" s="67"/>
      <c r="AB363" s="99"/>
    </row>
    <row r="364" spans="1:29" ht="18" hidden="1" outlineLevel="1" x14ac:dyDescent="0.35">
      <c r="A364" s="99"/>
      <c r="B364" s="12"/>
      <c r="C364" s="67"/>
      <c r="D364" s="2">
        <v>1</v>
      </c>
      <c r="E364" s="3">
        <f>+F363+1</f>
        <v>1</v>
      </c>
      <c r="F364" s="145"/>
      <c r="G364" s="49">
        <f t="shared" ref="G364:G376" si="131">IF(F364-E364=0,0,F364-E364+1)</f>
        <v>0</v>
      </c>
      <c r="H364" s="155"/>
      <c r="I364" s="4">
        <f t="shared" ref="I364:I375" si="132">+H364*$E$357</f>
        <v>0</v>
      </c>
      <c r="J364" s="48" t="str">
        <f t="shared" ref="J364:J376" si="133">IFERROR(I364/G364,"-")</f>
        <v>-</v>
      </c>
      <c r="K364" s="157"/>
      <c r="L364" s="157"/>
      <c r="M364" s="157"/>
      <c r="N364" s="157"/>
      <c r="O364" s="6">
        <f t="shared" si="127"/>
        <v>0</v>
      </c>
      <c r="P364" s="38">
        <v>1</v>
      </c>
      <c r="Q364" s="4">
        <f t="shared" si="128"/>
        <v>0</v>
      </c>
      <c r="R364" s="4">
        <f t="shared" si="129"/>
        <v>0</v>
      </c>
      <c r="S364" s="39">
        <f t="shared" si="130"/>
        <v>0</v>
      </c>
      <c r="T364" s="160"/>
      <c r="U364" s="67"/>
      <c r="V364" s="67"/>
      <c r="W364" s="67"/>
      <c r="X364" s="67"/>
      <c r="Y364" s="67"/>
      <c r="Z364" s="67"/>
      <c r="AA364" s="67"/>
      <c r="AB364" s="99"/>
    </row>
    <row r="365" spans="1:29" ht="18" hidden="1" outlineLevel="1" x14ac:dyDescent="0.35">
      <c r="A365" s="99"/>
      <c r="B365" s="12"/>
      <c r="C365" s="67"/>
      <c r="D365" s="2">
        <v>2</v>
      </c>
      <c r="E365" s="3">
        <f t="shared" ref="E365:E376" si="134">+F364+1</f>
        <v>1</v>
      </c>
      <c r="F365" s="146"/>
      <c r="G365" s="49">
        <f t="shared" si="131"/>
        <v>0</v>
      </c>
      <c r="H365" s="156"/>
      <c r="I365" s="4">
        <f t="shared" si="132"/>
        <v>0</v>
      </c>
      <c r="J365" s="48" t="str">
        <f t="shared" si="133"/>
        <v>-</v>
      </c>
      <c r="K365" s="158"/>
      <c r="L365" s="158"/>
      <c r="M365" s="158"/>
      <c r="N365" s="158"/>
      <c r="O365" s="6">
        <f t="shared" si="127"/>
        <v>0</v>
      </c>
      <c r="P365" s="40">
        <v>1</v>
      </c>
      <c r="Q365" s="4">
        <f t="shared" si="128"/>
        <v>0</v>
      </c>
      <c r="R365" s="4">
        <f t="shared" si="129"/>
        <v>0</v>
      </c>
      <c r="S365" s="41">
        <f t="shared" si="130"/>
        <v>0</v>
      </c>
      <c r="T365" s="160"/>
      <c r="U365" s="67"/>
      <c r="V365" s="67"/>
      <c r="W365" s="67"/>
      <c r="X365" s="67"/>
      <c r="Y365" s="67"/>
      <c r="Z365" s="67"/>
      <c r="AA365" s="67"/>
      <c r="AB365" s="99"/>
    </row>
    <row r="366" spans="1:29" ht="18" hidden="1" outlineLevel="1" x14ac:dyDescent="0.35">
      <c r="A366" s="99"/>
      <c r="B366" s="12"/>
      <c r="C366" s="67"/>
      <c r="D366" s="2">
        <v>3</v>
      </c>
      <c r="E366" s="3">
        <f t="shared" si="134"/>
        <v>1</v>
      </c>
      <c r="F366" s="146"/>
      <c r="G366" s="49">
        <f t="shared" si="131"/>
        <v>0</v>
      </c>
      <c r="H366" s="156"/>
      <c r="I366" s="4">
        <f t="shared" si="132"/>
        <v>0</v>
      </c>
      <c r="J366" s="48" t="str">
        <f t="shared" si="133"/>
        <v>-</v>
      </c>
      <c r="K366" s="158"/>
      <c r="L366" s="158"/>
      <c r="M366" s="158"/>
      <c r="N366" s="158"/>
      <c r="O366" s="6">
        <f t="shared" si="127"/>
        <v>0</v>
      </c>
      <c r="P366" s="40">
        <v>1</v>
      </c>
      <c r="Q366" s="4">
        <f t="shared" si="128"/>
        <v>0</v>
      </c>
      <c r="R366" s="4">
        <f t="shared" si="129"/>
        <v>0</v>
      </c>
      <c r="S366" s="41">
        <f t="shared" si="130"/>
        <v>0</v>
      </c>
      <c r="T366" s="67"/>
      <c r="U366" s="67"/>
      <c r="V366" s="67"/>
      <c r="W366" s="67"/>
      <c r="X366" s="67"/>
      <c r="Y366" s="67"/>
      <c r="Z366" s="67"/>
      <c r="AA366" s="67"/>
      <c r="AB366" s="99"/>
    </row>
    <row r="367" spans="1:29" ht="18" hidden="1" outlineLevel="1" x14ac:dyDescent="0.35">
      <c r="A367" s="99"/>
      <c r="B367" s="12"/>
      <c r="C367" s="67"/>
      <c r="D367" s="2">
        <v>4</v>
      </c>
      <c r="E367" s="3">
        <f t="shared" si="134"/>
        <v>1</v>
      </c>
      <c r="F367" s="146"/>
      <c r="G367" s="49">
        <f t="shared" si="131"/>
        <v>0</v>
      </c>
      <c r="H367" s="156"/>
      <c r="I367" s="4">
        <f t="shared" si="132"/>
        <v>0</v>
      </c>
      <c r="J367" s="48" t="str">
        <f t="shared" si="133"/>
        <v>-</v>
      </c>
      <c r="K367" s="158"/>
      <c r="L367" s="158"/>
      <c r="M367" s="158"/>
      <c r="N367" s="158"/>
      <c r="O367" s="6">
        <f t="shared" si="127"/>
        <v>0</v>
      </c>
      <c r="P367" s="40">
        <v>1</v>
      </c>
      <c r="Q367" s="4">
        <f t="shared" si="128"/>
        <v>0</v>
      </c>
      <c r="R367" s="4">
        <f t="shared" si="129"/>
        <v>0</v>
      </c>
      <c r="S367" s="41">
        <f t="shared" si="130"/>
        <v>0</v>
      </c>
      <c r="T367" s="67"/>
      <c r="U367" s="67"/>
      <c r="V367" s="67"/>
      <c r="W367" s="67"/>
      <c r="X367" s="67"/>
      <c r="Y367" s="67"/>
      <c r="Z367" s="67"/>
      <c r="AA367" s="67"/>
      <c r="AB367" s="99"/>
    </row>
    <row r="368" spans="1:29" ht="18" hidden="1" outlineLevel="1" x14ac:dyDescent="0.35">
      <c r="A368" s="99"/>
      <c r="B368" s="12"/>
      <c r="C368" s="67"/>
      <c r="D368" s="2">
        <v>5</v>
      </c>
      <c r="E368" s="3">
        <f t="shared" si="134"/>
        <v>1</v>
      </c>
      <c r="F368" s="146"/>
      <c r="G368" s="49">
        <f t="shared" si="131"/>
        <v>0</v>
      </c>
      <c r="H368" s="156"/>
      <c r="I368" s="4">
        <f t="shared" si="132"/>
        <v>0</v>
      </c>
      <c r="J368" s="48" t="str">
        <f t="shared" si="133"/>
        <v>-</v>
      </c>
      <c r="K368" s="158"/>
      <c r="L368" s="158"/>
      <c r="M368" s="158"/>
      <c r="N368" s="158"/>
      <c r="O368" s="6">
        <f t="shared" si="127"/>
        <v>0</v>
      </c>
      <c r="P368" s="40">
        <v>1</v>
      </c>
      <c r="Q368" s="4">
        <f t="shared" si="128"/>
        <v>0</v>
      </c>
      <c r="R368" s="4">
        <f t="shared" si="129"/>
        <v>0</v>
      </c>
      <c r="S368" s="41">
        <f t="shared" si="130"/>
        <v>0</v>
      </c>
      <c r="T368" s="67"/>
      <c r="U368" s="67"/>
      <c r="V368" s="67"/>
      <c r="W368" s="67"/>
      <c r="X368" s="67"/>
      <c r="Y368" s="67"/>
      <c r="Z368" s="67"/>
      <c r="AA368" s="67"/>
      <c r="AB368" s="99"/>
    </row>
    <row r="369" spans="1:29" ht="18" hidden="1" outlineLevel="1" x14ac:dyDescent="0.35">
      <c r="A369" s="99"/>
      <c r="B369" s="12"/>
      <c r="C369" s="67"/>
      <c r="D369" s="2">
        <v>6</v>
      </c>
      <c r="E369" s="3">
        <f t="shared" si="134"/>
        <v>1</v>
      </c>
      <c r="F369" s="146"/>
      <c r="G369" s="49">
        <f t="shared" si="131"/>
        <v>0</v>
      </c>
      <c r="H369" s="156"/>
      <c r="I369" s="4">
        <f t="shared" si="132"/>
        <v>0</v>
      </c>
      <c r="J369" s="48" t="str">
        <f t="shared" si="133"/>
        <v>-</v>
      </c>
      <c r="K369" s="158"/>
      <c r="L369" s="158"/>
      <c r="M369" s="158"/>
      <c r="N369" s="158"/>
      <c r="O369" s="6">
        <f t="shared" si="127"/>
        <v>0</v>
      </c>
      <c r="P369" s="40">
        <v>1</v>
      </c>
      <c r="Q369" s="4">
        <f t="shared" si="128"/>
        <v>0</v>
      </c>
      <c r="R369" s="4">
        <f t="shared" si="129"/>
        <v>0</v>
      </c>
      <c r="S369" s="41">
        <f t="shared" si="130"/>
        <v>0</v>
      </c>
      <c r="T369" s="67"/>
      <c r="U369" s="67"/>
      <c r="V369" s="67"/>
      <c r="W369" s="67"/>
      <c r="X369" s="67"/>
      <c r="Y369" s="67"/>
      <c r="Z369" s="67"/>
      <c r="AA369" s="67"/>
      <c r="AB369" s="99"/>
    </row>
    <row r="370" spans="1:29" ht="18" hidden="1" outlineLevel="1" x14ac:dyDescent="0.35">
      <c r="A370" s="99"/>
      <c r="B370" s="12"/>
      <c r="C370" s="67"/>
      <c r="D370" s="2">
        <v>7</v>
      </c>
      <c r="E370" s="3">
        <f t="shared" si="134"/>
        <v>1</v>
      </c>
      <c r="F370" s="146"/>
      <c r="G370" s="49">
        <f t="shared" si="131"/>
        <v>0</v>
      </c>
      <c r="H370" s="156"/>
      <c r="I370" s="4">
        <f t="shared" si="132"/>
        <v>0</v>
      </c>
      <c r="J370" s="48" t="str">
        <f t="shared" si="133"/>
        <v>-</v>
      </c>
      <c r="K370" s="158"/>
      <c r="L370" s="158"/>
      <c r="M370" s="158"/>
      <c r="N370" s="158"/>
      <c r="O370" s="6">
        <f t="shared" si="127"/>
        <v>0</v>
      </c>
      <c r="P370" s="40">
        <v>1</v>
      </c>
      <c r="Q370" s="4">
        <f t="shared" si="128"/>
        <v>0</v>
      </c>
      <c r="R370" s="4">
        <f t="shared" si="129"/>
        <v>0</v>
      </c>
      <c r="S370" s="41">
        <f t="shared" si="130"/>
        <v>0</v>
      </c>
      <c r="T370" s="67"/>
      <c r="U370" s="67"/>
      <c r="V370" s="67"/>
      <c r="W370" s="67"/>
      <c r="X370" s="67"/>
      <c r="Y370" s="67"/>
      <c r="Z370" s="67"/>
      <c r="AA370" s="67"/>
      <c r="AB370" s="99"/>
    </row>
    <row r="371" spans="1:29" ht="18" hidden="1" outlineLevel="1" x14ac:dyDescent="0.35">
      <c r="A371" s="99"/>
      <c r="B371" s="12"/>
      <c r="C371" s="67"/>
      <c r="D371" s="2">
        <v>8</v>
      </c>
      <c r="E371" s="3">
        <f t="shared" si="134"/>
        <v>1</v>
      </c>
      <c r="F371" s="146"/>
      <c r="G371" s="49">
        <f t="shared" si="131"/>
        <v>0</v>
      </c>
      <c r="H371" s="156"/>
      <c r="I371" s="4">
        <f t="shared" si="132"/>
        <v>0</v>
      </c>
      <c r="J371" s="48" t="str">
        <f t="shared" si="133"/>
        <v>-</v>
      </c>
      <c r="K371" s="158"/>
      <c r="L371" s="158"/>
      <c r="M371" s="158"/>
      <c r="N371" s="158"/>
      <c r="O371" s="6">
        <f t="shared" si="127"/>
        <v>0</v>
      </c>
      <c r="P371" s="40">
        <v>1</v>
      </c>
      <c r="Q371" s="4">
        <f t="shared" si="128"/>
        <v>0</v>
      </c>
      <c r="R371" s="4">
        <f t="shared" si="129"/>
        <v>0</v>
      </c>
      <c r="S371" s="41">
        <f t="shared" si="130"/>
        <v>0</v>
      </c>
      <c r="T371" s="67"/>
      <c r="U371" s="67"/>
      <c r="V371" s="67"/>
      <c r="W371" s="67"/>
      <c r="X371" s="67"/>
      <c r="Y371" s="67"/>
      <c r="Z371" s="67"/>
      <c r="AA371" s="67"/>
      <c r="AB371" s="99"/>
    </row>
    <row r="372" spans="1:29" ht="18" hidden="1" outlineLevel="1" x14ac:dyDescent="0.35">
      <c r="A372" s="99"/>
      <c r="B372" s="12"/>
      <c r="C372" s="67"/>
      <c r="D372" s="2">
        <v>9</v>
      </c>
      <c r="E372" s="3">
        <f t="shared" si="134"/>
        <v>1</v>
      </c>
      <c r="F372" s="146"/>
      <c r="G372" s="49">
        <f t="shared" si="131"/>
        <v>0</v>
      </c>
      <c r="H372" s="156"/>
      <c r="I372" s="4">
        <f t="shared" si="132"/>
        <v>0</v>
      </c>
      <c r="J372" s="48" t="str">
        <f t="shared" si="133"/>
        <v>-</v>
      </c>
      <c r="K372" s="158"/>
      <c r="L372" s="158"/>
      <c r="M372" s="158"/>
      <c r="N372" s="158"/>
      <c r="O372" s="6">
        <f t="shared" si="127"/>
        <v>0</v>
      </c>
      <c r="P372" s="40">
        <v>1</v>
      </c>
      <c r="Q372" s="4">
        <f t="shared" si="128"/>
        <v>0</v>
      </c>
      <c r="R372" s="4">
        <f t="shared" si="129"/>
        <v>0</v>
      </c>
      <c r="S372" s="41">
        <f t="shared" si="130"/>
        <v>0</v>
      </c>
      <c r="T372" s="67"/>
      <c r="U372" s="67"/>
      <c r="V372" s="67"/>
      <c r="W372" s="67"/>
      <c r="X372" s="67"/>
      <c r="Y372" s="67"/>
      <c r="Z372" s="67"/>
      <c r="AA372" s="67"/>
      <c r="AB372" s="99"/>
    </row>
    <row r="373" spans="1:29" ht="18" hidden="1" outlineLevel="1" x14ac:dyDescent="0.35">
      <c r="A373" s="99"/>
      <c r="B373" s="12"/>
      <c r="C373" s="67"/>
      <c r="D373" s="2">
        <v>10</v>
      </c>
      <c r="E373" s="3">
        <f t="shared" si="134"/>
        <v>1</v>
      </c>
      <c r="F373" s="146"/>
      <c r="G373" s="49">
        <f t="shared" si="131"/>
        <v>0</v>
      </c>
      <c r="H373" s="156"/>
      <c r="I373" s="4">
        <f t="shared" si="132"/>
        <v>0</v>
      </c>
      <c r="J373" s="48" t="str">
        <f t="shared" si="133"/>
        <v>-</v>
      </c>
      <c r="K373" s="158"/>
      <c r="L373" s="158"/>
      <c r="M373" s="158"/>
      <c r="N373" s="158"/>
      <c r="O373" s="6">
        <f t="shared" si="127"/>
        <v>0</v>
      </c>
      <c r="P373" s="40">
        <v>1</v>
      </c>
      <c r="Q373" s="4">
        <f t="shared" si="128"/>
        <v>0</v>
      </c>
      <c r="R373" s="4">
        <f t="shared" si="129"/>
        <v>0</v>
      </c>
      <c r="S373" s="41">
        <f t="shared" si="130"/>
        <v>0</v>
      </c>
      <c r="T373" s="67"/>
      <c r="U373" s="67"/>
      <c r="V373" s="67"/>
      <c r="W373" s="67"/>
      <c r="X373" s="67"/>
      <c r="Y373" s="67"/>
      <c r="Z373" s="67"/>
      <c r="AA373" s="67"/>
      <c r="AB373" s="99"/>
    </row>
    <row r="374" spans="1:29" ht="18" hidden="1" outlineLevel="1" x14ac:dyDescent="0.35">
      <c r="A374" s="99"/>
      <c r="B374" s="12"/>
      <c r="C374" s="67"/>
      <c r="D374" s="2">
        <v>11</v>
      </c>
      <c r="E374" s="3">
        <f t="shared" si="134"/>
        <v>1</v>
      </c>
      <c r="F374" s="146"/>
      <c r="G374" s="49">
        <f t="shared" si="131"/>
        <v>0</v>
      </c>
      <c r="H374" s="156"/>
      <c r="I374" s="4">
        <f t="shared" si="132"/>
        <v>0</v>
      </c>
      <c r="J374" s="48" t="str">
        <f t="shared" si="133"/>
        <v>-</v>
      </c>
      <c r="K374" s="158"/>
      <c r="L374" s="158"/>
      <c r="M374" s="158"/>
      <c r="N374" s="158"/>
      <c r="O374" s="6">
        <f t="shared" si="127"/>
        <v>0</v>
      </c>
      <c r="P374" s="40">
        <v>1</v>
      </c>
      <c r="Q374" s="4">
        <f t="shared" si="128"/>
        <v>0</v>
      </c>
      <c r="R374" s="4">
        <f t="shared" si="129"/>
        <v>0</v>
      </c>
      <c r="S374" s="41">
        <f t="shared" si="130"/>
        <v>0</v>
      </c>
      <c r="T374" s="67"/>
      <c r="U374" s="67"/>
      <c r="V374" s="67"/>
      <c r="W374" s="67"/>
      <c r="X374" s="67"/>
      <c r="Y374" s="67"/>
      <c r="Z374" s="67"/>
      <c r="AA374" s="67"/>
      <c r="AB374" s="99"/>
    </row>
    <row r="375" spans="1:29" ht="18" hidden="1" outlineLevel="1" x14ac:dyDescent="0.35">
      <c r="A375" s="99"/>
      <c r="B375" s="12"/>
      <c r="C375" s="67"/>
      <c r="D375" s="2">
        <v>12</v>
      </c>
      <c r="E375" s="3">
        <f t="shared" si="134"/>
        <v>1</v>
      </c>
      <c r="F375" s="146"/>
      <c r="G375" s="49">
        <f t="shared" si="131"/>
        <v>0</v>
      </c>
      <c r="H375" s="156"/>
      <c r="I375" s="4">
        <f t="shared" si="132"/>
        <v>0</v>
      </c>
      <c r="J375" s="48" t="str">
        <f t="shared" si="133"/>
        <v>-</v>
      </c>
      <c r="K375" s="158"/>
      <c r="L375" s="158"/>
      <c r="M375" s="158"/>
      <c r="N375" s="158"/>
      <c r="O375" s="6">
        <f t="shared" si="127"/>
        <v>0</v>
      </c>
      <c r="P375" s="40">
        <v>1</v>
      </c>
      <c r="Q375" s="4">
        <f t="shared" si="128"/>
        <v>0</v>
      </c>
      <c r="R375" s="4">
        <f t="shared" si="129"/>
        <v>0</v>
      </c>
      <c r="S375" s="41">
        <f t="shared" si="130"/>
        <v>0</v>
      </c>
      <c r="T375" s="67"/>
      <c r="U375" s="67"/>
      <c r="V375" s="67"/>
      <c r="W375" s="67"/>
      <c r="X375" s="67"/>
      <c r="Y375" s="67"/>
      <c r="Z375" s="67"/>
      <c r="AA375" s="67"/>
      <c r="AB375" s="99"/>
    </row>
    <row r="376" spans="1:29" ht="18" hidden="1" outlineLevel="1" x14ac:dyDescent="0.35">
      <c r="A376" s="99"/>
      <c r="B376" s="12"/>
      <c r="C376" s="67"/>
      <c r="D376" s="2">
        <v>13</v>
      </c>
      <c r="E376" s="3">
        <f t="shared" si="134"/>
        <v>1</v>
      </c>
      <c r="F376" s="146">
        <f>+E376</f>
        <v>1</v>
      </c>
      <c r="G376" s="49">
        <f t="shared" si="131"/>
        <v>0</v>
      </c>
      <c r="H376" s="156"/>
      <c r="I376" s="4">
        <f>+H376*$E$357</f>
        <v>0</v>
      </c>
      <c r="J376" s="48" t="str">
        <f t="shared" si="133"/>
        <v>-</v>
      </c>
      <c r="K376" s="158"/>
      <c r="L376" s="158"/>
      <c r="M376" s="158"/>
      <c r="N376" s="158"/>
      <c r="O376" s="6">
        <f t="shared" si="127"/>
        <v>0</v>
      </c>
      <c r="P376" s="38">
        <f>IFERROR((_xlfn.DAYS("31/12/"&amp;YEAR(E376),E376))/G376,0)</f>
        <v>0</v>
      </c>
      <c r="Q376" s="4">
        <f t="shared" si="128"/>
        <v>0</v>
      </c>
      <c r="R376" s="4">
        <f t="shared" si="129"/>
        <v>0</v>
      </c>
      <c r="S376" s="41">
        <f t="shared" si="130"/>
        <v>0</v>
      </c>
      <c r="T376" s="67"/>
      <c r="U376" s="67"/>
      <c r="V376" s="67"/>
      <c r="W376" s="67"/>
      <c r="X376" s="67"/>
      <c r="Y376" s="67"/>
      <c r="Z376" s="67"/>
      <c r="AA376" s="67"/>
      <c r="AB376" s="99"/>
    </row>
    <row r="377" spans="1:29" ht="18" hidden="1" outlineLevel="1" x14ac:dyDescent="0.35">
      <c r="A377" s="99"/>
      <c r="B377" s="12"/>
      <c r="C377" s="67"/>
      <c r="D377" s="42" t="s">
        <v>164</v>
      </c>
      <c r="E377" s="8"/>
      <c r="F377" s="8"/>
      <c r="G377" s="50">
        <f>SUM(G363:G376)</f>
        <v>0</v>
      </c>
      <c r="H377" s="1"/>
      <c r="I377" s="5">
        <f>SUM(I363:I376)</f>
        <v>0</v>
      </c>
      <c r="J377" s="48" t="str">
        <f>IFERROR(I377/G377,"-")</f>
        <v>-</v>
      </c>
      <c r="K377" s="5">
        <f>SUM(K363:K376)</f>
        <v>0</v>
      </c>
      <c r="L377" s="5">
        <f t="shared" ref="L377:O377" si="135">SUM(L363:L376)</f>
        <v>0</v>
      </c>
      <c r="M377" s="5">
        <f t="shared" si="135"/>
        <v>0</v>
      </c>
      <c r="N377" s="5">
        <f t="shared" si="135"/>
        <v>0</v>
      </c>
      <c r="O377" s="5">
        <f t="shared" si="135"/>
        <v>0</v>
      </c>
      <c r="P377" s="42">
        <f>+SUMPRODUCT(G363:G376,P363:P376)</f>
        <v>0</v>
      </c>
      <c r="Q377" s="9">
        <f>SUM(Q363:Q376)</f>
        <v>0</v>
      </c>
      <c r="R377" s="9">
        <f t="shared" ref="R377:S377" si="136">SUM(R363:R376)</f>
        <v>0</v>
      </c>
      <c r="S377" s="10">
        <f t="shared" si="136"/>
        <v>0</v>
      </c>
      <c r="T377" s="67"/>
      <c r="U377" s="67"/>
      <c r="V377" s="67"/>
      <c r="W377" s="67"/>
      <c r="X377" s="67"/>
      <c r="Y377" s="67"/>
      <c r="Z377" s="67"/>
      <c r="AA377" s="67"/>
      <c r="AB377" s="99"/>
    </row>
    <row r="378" spans="1:29" ht="18" hidden="1" outlineLevel="1" x14ac:dyDescent="0.35">
      <c r="A378" s="99"/>
      <c r="B378" s="12"/>
      <c r="C378" s="67"/>
      <c r="D378" s="25" t="s">
        <v>150</v>
      </c>
      <c r="E378" s="1"/>
      <c r="F378" s="1"/>
      <c r="G378" s="1"/>
      <c r="H378" s="1"/>
      <c r="I378" s="1"/>
      <c r="J378" s="1"/>
      <c r="K378" s="51" t="str">
        <f>IFERROR(K377/$O377,"-")</f>
        <v>-</v>
      </c>
      <c r="L378" s="51" t="str">
        <f>IFERROR(L377/$O377,"-")</f>
        <v>-</v>
      </c>
      <c r="M378" s="51" t="str">
        <f>IFERROR(M377/$O377,"-")</f>
        <v>-</v>
      </c>
      <c r="N378" s="51" t="str">
        <f>IFERROR(N377/$O377,"-")</f>
        <v>-</v>
      </c>
      <c r="O378" s="51" t="str">
        <f>IFERROR(O377/$O377,"-")</f>
        <v>-</v>
      </c>
      <c r="P378" s="43"/>
      <c r="Q378" s="2"/>
      <c r="R378" s="2"/>
      <c r="S378" s="44"/>
      <c r="T378" s="67"/>
      <c r="U378" s="67"/>
      <c r="V378" s="67"/>
      <c r="W378" s="67"/>
      <c r="X378" s="67"/>
      <c r="Y378" s="67"/>
      <c r="Z378" s="67"/>
      <c r="AA378" s="67"/>
      <c r="AB378" s="99"/>
    </row>
    <row r="379" spans="1:29" ht="18" hidden="1" outlineLevel="1" x14ac:dyDescent="0.35">
      <c r="A379" s="99"/>
      <c r="B379" s="12"/>
      <c r="C379" s="67"/>
      <c r="D379" s="67"/>
      <c r="E379" s="67"/>
      <c r="F379" s="67"/>
      <c r="G379" s="67"/>
      <c r="H379" s="67"/>
      <c r="I379" s="67"/>
      <c r="J379" s="67"/>
      <c r="K379" s="67"/>
      <c r="L379" s="67"/>
      <c r="M379" s="67"/>
      <c r="N379" s="67"/>
      <c r="O379" s="67"/>
      <c r="P379" s="67"/>
      <c r="Q379" s="67"/>
      <c r="R379" s="67"/>
      <c r="S379" s="67"/>
      <c r="T379" s="67"/>
      <c r="U379" s="67"/>
      <c r="V379" s="67"/>
      <c r="W379" s="67"/>
      <c r="X379" s="67"/>
      <c r="Y379" s="67"/>
      <c r="Z379" s="67"/>
      <c r="AA379" s="67"/>
      <c r="AB379" s="99"/>
    </row>
    <row r="380" spans="1:29" ht="18" collapsed="1" x14ac:dyDescent="0.35">
      <c r="A380" s="99"/>
      <c r="B380" s="12"/>
      <c r="C380" s="62" t="s">
        <v>167</v>
      </c>
      <c r="D380" s="12"/>
      <c r="E380" s="12"/>
      <c r="F380" s="12"/>
      <c r="G380" s="12"/>
      <c r="H380" s="12"/>
      <c r="I380" s="12"/>
      <c r="J380" s="12"/>
      <c r="K380" s="12"/>
      <c r="L380" s="12"/>
      <c r="M380" s="12"/>
      <c r="N380" s="12"/>
      <c r="O380" s="12"/>
      <c r="P380" s="12"/>
      <c r="Q380" s="12"/>
      <c r="R380" s="12"/>
      <c r="S380" s="12"/>
      <c r="T380" s="12"/>
      <c r="U380" s="12"/>
      <c r="V380" s="12"/>
      <c r="W380" s="12"/>
      <c r="X380" s="12"/>
      <c r="Y380" s="12"/>
      <c r="Z380" s="12"/>
      <c r="AA380" s="12"/>
      <c r="AB380" s="99"/>
    </row>
    <row r="381" spans="1:29" ht="9.6" hidden="1" customHeight="1" outlineLevel="1" x14ac:dyDescent="0.35">
      <c r="A381" s="99"/>
      <c r="B381" s="12"/>
      <c r="C381" s="67"/>
      <c r="D381" s="67"/>
      <c r="E381" s="67"/>
      <c r="F381" s="67"/>
      <c r="G381" s="67"/>
      <c r="H381" s="67"/>
      <c r="I381" s="67"/>
      <c r="J381" s="67"/>
      <c r="K381" s="67"/>
      <c r="L381" s="67"/>
      <c r="M381" s="67"/>
      <c r="N381" s="67"/>
      <c r="O381" s="67"/>
      <c r="P381" s="67"/>
      <c r="Q381" s="67"/>
      <c r="R381" s="67"/>
      <c r="S381" s="67"/>
      <c r="T381" s="67"/>
      <c r="U381" s="67"/>
      <c r="V381" s="67"/>
      <c r="W381" s="67"/>
      <c r="X381" s="67"/>
      <c r="Y381" s="67"/>
      <c r="Z381" s="67"/>
      <c r="AA381" s="67"/>
      <c r="AB381" s="99"/>
    </row>
    <row r="382" spans="1:29" ht="18" hidden="1" outlineLevel="1" x14ac:dyDescent="0.35">
      <c r="A382" s="99"/>
      <c r="B382" s="12"/>
      <c r="C382" s="67"/>
      <c r="D382" s="163" t="s">
        <v>98</v>
      </c>
      <c r="E382" s="164"/>
      <c r="F382" s="164"/>
      <c r="G382" s="164"/>
      <c r="H382" s="67"/>
      <c r="I382" s="161" t="s">
        <v>97</v>
      </c>
      <c r="J382" s="162"/>
      <c r="K382" s="162"/>
      <c r="L382" s="67"/>
      <c r="M382" s="67"/>
      <c r="N382" s="67"/>
      <c r="O382" s="67"/>
      <c r="P382" s="67"/>
      <c r="Q382" s="149" t="s">
        <v>152</v>
      </c>
      <c r="R382" s="150"/>
      <c r="S382" s="150"/>
      <c r="T382" s="150"/>
      <c r="U382" s="67"/>
      <c r="V382" s="149" t="s">
        <v>153</v>
      </c>
      <c r="W382" s="150"/>
      <c r="X382" s="150"/>
      <c r="Y382" s="67"/>
      <c r="Z382" s="67"/>
      <c r="AA382" s="67"/>
      <c r="AB382" s="99"/>
      <c r="AC382" s="67">
        <v>16</v>
      </c>
    </row>
    <row r="383" spans="1:29" ht="18" hidden="1" outlineLevel="1" x14ac:dyDescent="0.35">
      <c r="A383" s="99"/>
      <c r="B383" s="12"/>
      <c r="C383" s="67"/>
      <c r="D383" s="1" t="s">
        <v>154</v>
      </c>
      <c r="E383" s="200" t="s">
        <v>155</v>
      </c>
      <c r="F383" s="167" t="s">
        <v>156</v>
      </c>
      <c r="G383" s="165"/>
      <c r="H383" s="67"/>
      <c r="I383" s="152">
        <v>1</v>
      </c>
      <c r="J383" s="421" t="s">
        <v>101</v>
      </c>
      <c r="K383" s="422"/>
      <c r="L383" s="67"/>
      <c r="M383" s="67"/>
      <c r="N383" s="67"/>
      <c r="O383" s="67"/>
      <c r="P383" s="67"/>
      <c r="Q383" s="419" t="s">
        <v>106</v>
      </c>
      <c r="R383" s="419"/>
      <c r="S383" s="298" t="str">
        <f>IFERROR(S405/Q405,"-")</f>
        <v>-</v>
      </c>
      <c r="T383" s="299" t="s">
        <v>107</v>
      </c>
      <c r="U383" s="67"/>
      <c r="V383" s="8" t="s">
        <v>108</v>
      </c>
      <c r="W383" s="300">
        <f>IF(E383="No n'hi ha",0,VLOOKUP(E383,llistes!$L$5:$Q$11,5,0))</f>
        <v>0</v>
      </c>
      <c r="X383" s="301" t="s">
        <v>109</v>
      </c>
      <c r="Y383" s="67"/>
      <c r="Z383" s="67"/>
      <c r="AA383" s="67"/>
      <c r="AB383" s="99"/>
    </row>
    <row r="384" spans="1:29" ht="18" hidden="1" outlineLevel="1" x14ac:dyDescent="0.35">
      <c r="A384" s="99"/>
      <c r="B384" s="12"/>
      <c r="C384" s="67"/>
      <c r="D384" s="1" t="s">
        <v>157</v>
      </c>
      <c r="E384" s="201" t="s">
        <v>145</v>
      </c>
      <c r="F384" s="199" t="s">
        <v>158</v>
      </c>
      <c r="G384" s="166"/>
      <c r="H384" s="67"/>
      <c r="I384" s="154">
        <v>2</v>
      </c>
      <c r="J384" s="421" t="s">
        <v>101</v>
      </c>
      <c r="K384" s="422"/>
      <c r="L384" s="67"/>
      <c r="M384" s="67"/>
      <c r="N384" s="67"/>
      <c r="O384" s="67"/>
      <c r="P384" s="67"/>
      <c r="Q384" s="415" t="s">
        <v>111</v>
      </c>
      <c r="R384" s="415"/>
      <c r="S384" s="47">
        <f>IFERROR(S405/P405,0)</f>
        <v>0</v>
      </c>
      <c r="T384" t="s">
        <v>112</v>
      </c>
      <c r="U384" s="67"/>
      <c r="V384" s="1" t="s">
        <v>113</v>
      </c>
      <c r="W384" s="5">
        <f>+W383*Q405</f>
        <v>0</v>
      </c>
      <c r="X384" s="268" t="s">
        <v>114</v>
      </c>
      <c r="Y384" s="67"/>
      <c r="Z384" s="67"/>
      <c r="AA384" s="67"/>
      <c r="AB384" s="99"/>
    </row>
    <row r="385" spans="1:28" ht="18" hidden="1" outlineLevel="1" x14ac:dyDescent="0.35">
      <c r="A385" s="99"/>
      <c r="B385" s="12"/>
      <c r="C385" s="67"/>
      <c r="D385" s="1" t="s">
        <v>159</v>
      </c>
      <c r="E385" s="168">
        <f>IF(E383="No n'hi ha",0,VLOOKUP(E384,_xlfn.IFS(E383="Gas Natural",llistes!$F$4:$H$4,E383="Gasoil C",llistes!$F$7:$H$8,E383="GLP",llistes!$F$11:$H$15,E383="Biomassa",llistes!$F$18:$H$24,E383="No n'hi ha",llistes!$F$26:$H$26),2,0))</f>
        <v>0</v>
      </c>
      <c r="F385" s="67"/>
      <c r="G385" s="67"/>
      <c r="H385" s="67"/>
      <c r="I385" s="154">
        <v>3</v>
      </c>
      <c r="J385" s="421" t="s">
        <v>101</v>
      </c>
      <c r="K385" s="422"/>
      <c r="L385" s="67"/>
      <c r="M385" s="67"/>
      <c r="N385" s="67"/>
      <c r="O385" s="67"/>
      <c r="P385" s="67"/>
      <c r="Q385" s="419" t="s">
        <v>116</v>
      </c>
      <c r="R385" s="419"/>
      <c r="S385" s="302" t="str" cm="1">
        <f t="array" aca="1" ref="S385" ca="1">IFERROR(Q405/INDIRECT("'Introducció dades Grals'!G"&amp;AC382),"-")</f>
        <v>-</v>
      </c>
      <c r="T385" s="303" t="s">
        <v>117</v>
      </c>
      <c r="U385" s="67"/>
      <c r="V385" s="1" t="s">
        <v>118</v>
      </c>
      <c r="W385" s="7" t="str" cm="1">
        <f t="array" aca="1" ref="W385" ca="1">IFERROR(W384/INDIRECT("'Introducció dades Grals'!G"&amp;AC382),"-")</f>
        <v>-</v>
      </c>
      <c r="X385" s="268" t="s">
        <v>119</v>
      </c>
      <c r="Y385" s="67"/>
      <c r="Z385" s="67"/>
      <c r="AA385" s="67"/>
      <c r="AB385" s="99"/>
    </row>
    <row r="386" spans="1:28" ht="18" hidden="1" outlineLevel="1" x14ac:dyDescent="0.35">
      <c r="A386" s="99"/>
      <c r="B386" s="12"/>
      <c r="C386" s="67"/>
      <c r="D386" s="67"/>
      <c r="E386" s="67"/>
      <c r="F386" s="67"/>
      <c r="G386" s="67"/>
      <c r="H386" s="67"/>
      <c r="I386" s="152">
        <v>4</v>
      </c>
      <c r="J386" s="416" t="s">
        <v>101</v>
      </c>
      <c r="K386" s="417"/>
      <c r="L386" s="67"/>
      <c r="M386" s="67"/>
      <c r="N386" s="67"/>
      <c r="O386" s="67"/>
      <c r="P386" s="67"/>
      <c r="Q386" s="415" t="s">
        <v>121</v>
      </c>
      <c r="R386" s="415"/>
      <c r="S386" s="47" t="str" cm="1">
        <f t="array" aca="1" ref="S386" ca="1">IFERROR(Q405/INDIRECT("'Introducció dades Grals'!I"&amp;AC382),"-")</f>
        <v>-</v>
      </c>
      <c r="T386" s="11" t="s">
        <v>122</v>
      </c>
      <c r="U386" s="67"/>
      <c r="V386" s="67"/>
      <c r="W386" s="67"/>
      <c r="X386" s="67"/>
      <c r="Y386" s="67"/>
      <c r="Z386" s="67"/>
      <c r="AA386" s="67"/>
      <c r="AB386" s="99"/>
    </row>
    <row r="387" spans="1:28" ht="18" hidden="1" outlineLevel="1" x14ac:dyDescent="0.35">
      <c r="A387" s="99"/>
      <c r="B387" s="12"/>
      <c r="C387" s="67"/>
      <c r="D387" s="67"/>
      <c r="E387" s="67"/>
      <c r="F387" s="67"/>
      <c r="G387" s="67"/>
      <c r="H387" s="67"/>
      <c r="I387" s="67"/>
      <c r="J387" s="67"/>
      <c r="K387" s="67"/>
      <c r="L387" s="67"/>
      <c r="M387" s="67"/>
      <c r="N387" s="67"/>
      <c r="O387" s="67"/>
      <c r="P387" s="67"/>
      <c r="Q387" s="67"/>
      <c r="R387" s="67"/>
      <c r="S387" s="67"/>
      <c r="T387" s="67"/>
      <c r="U387" s="67"/>
      <c r="V387" s="67"/>
      <c r="W387" s="67"/>
      <c r="X387" s="67"/>
      <c r="Y387" s="67"/>
      <c r="Z387" s="67"/>
      <c r="AA387" s="67"/>
      <c r="AB387" s="99"/>
    </row>
    <row r="388" spans="1:28" ht="18" hidden="1" outlineLevel="1" x14ac:dyDescent="0.35">
      <c r="A388" s="99"/>
      <c r="B388" s="12"/>
      <c r="C388" s="67"/>
      <c r="D388" s="147" t="s">
        <v>126</v>
      </c>
      <c r="E388" s="148"/>
      <c r="F388" s="148"/>
      <c r="G388" s="148"/>
      <c r="H388" s="148"/>
      <c r="I388" s="148"/>
      <c r="J388" s="148"/>
      <c r="K388" s="148"/>
      <c r="L388" s="148"/>
      <c r="M388" s="148"/>
      <c r="N388" s="148"/>
      <c r="O388" s="148"/>
      <c r="P388" s="423" t="s">
        <v>166</v>
      </c>
      <c r="Q388" s="423"/>
      <c r="R388" s="423"/>
      <c r="S388" s="423"/>
      <c r="T388" s="67"/>
      <c r="U388" s="67"/>
      <c r="V388" s="67"/>
      <c r="W388" s="67"/>
      <c r="X388" s="67"/>
      <c r="Y388" s="67"/>
      <c r="Z388" s="67"/>
      <c r="AA388" s="67"/>
      <c r="AB388" s="99"/>
    </row>
    <row r="389" spans="1:28" s="159" customFormat="1" ht="28.8" hidden="1" outlineLevel="1" x14ac:dyDescent="0.35">
      <c r="A389" s="99"/>
      <c r="B389" s="12"/>
      <c r="C389" s="67"/>
      <c r="D389" s="188" t="s">
        <v>128</v>
      </c>
      <c r="E389" s="188" t="s">
        <v>129</v>
      </c>
      <c r="F389" s="188" t="s">
        <v>130</v>
      </c>
      <c r="G389" s="188" t="s">
        <v>131</v>
      </c>
      <c r="H389" s="188" t="s">
        <v>160</v>
      </c>
      <c r="I389" s="188" t="s">
        <v>161</v>
      </c>
      <c r="J389" s="188"/>
      <c r="K389" s="188" t="s">
        <v>106</v>
      </c>
      <c r="L389" s="188" t="s">
        <v>162</v>
      </c>
      <c r="M389" s="188" t="s">
        <v>137</v>
      </c>
      <c r="N389" s="188" t="s">
        <v>138</v>
      </c>
      <c r="O389" s="188" t="s">
        <v>139</v>
      </c>
      <c r="P389" s="193" t="s">
        <v>163</v>
      </c>
      <c r="Q389" s="193" t="s">
        <v>141</v>
      </c>
      <c r="R389" s="193" t="s">
        <v>142</v>
      </c>
      <c r="S389" s="193" t="s">
        <v>143</v>
      </c>
      <c r="U389" s="159" t="e" vm="1">
        <v>#VALUE!</v>
      </c>
      <c r="V389" s="426" t="s">
        <v>144</v>
      </c>
      <c r="W389" s="426"/>
      <c r="X389" s="426"/>
      <c r="Y389" s="426"/>
      <c r="Z389" s="426"/>
      <c r="AB389" s="99"/>
    </row>
    <row r="390" spans="1:28" s="160" customFormat="1" ht="18" hidden="1" outlineLevel="1" x14ac:dyDescent="0.35">
      <c r="A390" s="99"/>
      <c r="B390" s="12"/>
      <c r="C390" s="67"/>
      <c r="D390" s="194"/>
      <c r="E390" s="195"/>
      <c r="F390" s="195"/>
      <c r="G390" s="194"/>
      <c r="H390" s="188" t="str">
        <f>+E384</f>
        <v>kWh</v>
      </c>
      <c r="I390" s="196" t="s">
        <v>145</v>
      </c>
      <c r="J390" s="196" t="s">
        <v>146</v>
      </c>
      <c r="K390" s="196" t="s">
        <v>147</v>
      </c>
      <c r="L390" s="196" t="s">
        <v>147</v>
      </c>
      <c r="M390" s="196" t="s">
        <v>147</v>
      </c>
      <c r="N390" s="196" t="s">
        <v>147</v>
      </c>
      <c r="O390" s="196" t="s">
        <v>147</v>
      </c>
      <c r="P390" s="197" t="s">
        <v>148</v>
      </c>
      <c r="Q390" s="198" t="s">
        <v>145</v>
      </c>
      <c r="R390" s="198" t="s">
        <v>147</v>
      </c>
      <c r="S390" s="198" t="s">
        <v>147</v>
      </c>
      <c r="U390" s="67"/>
      <c r="V390" s="67"/>
      <c r="W390" s="67"/>
      <c r="X390" s="67"/>
      <c r="Y390" s="67"/>
      <c r="Z390" s="67"/>
      <c r="AB390" s="99"/>
    </row>
    <row r="391" spans="1:28" ht="18" hidden="1" outlineLevel="1" x14ac:dyDescent="0.35">
      <c r="A391" s="99"/>
      <c r="B391" s="12"/>
      <c r="C391" s="67"/>
      <c r="D391" s="2">
        <v>0</v>
      </c>
      <c r="E391" s="145"/>
      <c r="F391" s="145">
        <f>+E391</f>
        <v>0</v>
      </c>
      <c r="G391" s="49">
        <f>IF(F391-E391=0,0,F391-E391+1)</f>
        <v>0</v>
      </c>
      <c r="H391" s="155"/>
      <c r="I391" s="4">
        <f>+H391*$E$385</f>
        <v>0</v>
      </c>
      <c r="J391" s="48" t="str">
        <f t="shared" ref="J391:J404" si="137">IFERROR(I391/G391,"-")</f>
        <v>-</v>
      </c>
      <c r="K391" s="157"/>
      <c r="L391" s="157"/>
      <c r="M391" s="157"/>
      <c r="N391" s="157"/>
      <c r="O391" s="6">
        <f t="shared" ref="O391:O404" si="138">+SUM(K391:N391)</f>
        <v>0</v>
      </c>
      <c r="P391" s="38">
        <f>IFERROR((_xlfn.DAYS(F391,"1/1/"&amp;YEAR(F391))+1)/G391,0)</f>
        <v>0</v>
      </c>
      <c r="Q391" s="4">
        <f t="shared" ref="Q391:Q404" si="139">+I391*P391</f>
        <v>0</v>
      </c>
      <c r="R391" s="4">
        <f t="shared" ref="R391:R404" si="140">+K391*P391</f>
        <v>0</v>
      </c>
      <c r="S391" s="39">
        <f t="shared" ref="S391:S404" si="141">+O391*P391</f>
        <v>0</v>
      </c>
      <c r="T391" s="160"/>
      <c r="U391" s="67"/>
      <c r="V391" s="67"/>
      <c r="W391" s="67"/>
      <c r="X391" s="67"/>
      <c r="Y391" s="67"/>
      <c r="Z391" s="67"/>
      <c r="AA391" s="67"/>
      <c r="AB391" s="99"/>
    </row>
    <row r="392" spans="1:28" ht="18" hidden="1" outlineLevel="1" x14ac:dyDescent="0.35">
      <c r="A392" s="99"/>
      <c r="B392" s="12"/>
      <c r="C392" s="67"/>
      <c r="D392" s="2">
        <v>1</v>
      </c>
      <c r="E392" s="3">
        <f>+F391+1</f>
        <v>1</v>
      </c>
      <c r="F392" s="145"/>
      <c r="G392" s="49">
        <f t="shared" ref="G392:G404" si="142">IF(F392-E392=0,0,F392-E392+1)</f>
        <v>0</v>
      </c>
      <c r="H392" s="155"/>
      <c r="I392" s="4">
        <f t="shared" ref="I392:I404" si="143">+H392*$E$385</f>
        <v>0</v>
      </c>
      <c r="J392" s="48" t="str">
        <f t="shared" si="137"/>
        <v>-</v>
      </c>
      <c r="K392" s="157"/>
      <c r="L392" s="157"/>
      <c r="M392" s="157"/>
      <c r="N392" s="157"/>
      <c r="O392" s="6">
        <f t="shared" si="138"/>
        <v>0</v>
      </c>
      <c r="P392" s="38">
        <v>1</v>
      </c>
      <c r="Q392" s="4">
        <f t="shared" si="139"/>
        <v>0</v>
      </c>
      <c r="R392" s="4">
        <f t="shared" si="140"/>
        <v>0</v>
      </c>
      <c r="S392" s="39">
        <f t="shared" si="141"/>
        <v>0</v>
      </c>
      <c r="T392" s="160"/>
      <c r="U392" s="67"/>
      <c r="V392" s="67"/>
      <c r="W392" s="67"/>
      <c r="X392" s="67"/>
      <c r="Y392" s="67"/>
      <c r="Z392" s="67"/>
      <c r="AA392" s="67"/>
      <c r="AB392" s="99"/>
    </row>
    <row r="393" spans="1:28" ht="18" hidden="1" outlineLevel="1" x14ac:dyDescent="0.35">
      <c r="A393" s="99"/>
      <c r="B393" s="12"/>
      <c r="C393" s="67"/>
      <c r="D393" s="2">
        <v>2</v>
      </c>
      <c r="E393" s="3">
        <f t="shared" ref="E393:E404" si="144">+F392+1</f>
        <v>1</v>
      </c>
      <c r="F393" s="146"/>
      <c r="G393" s="49">
        <f t="shared" si="142"/>
        <v>0</v>
      </c>
      <c r="H393" s="156"/>
      <c r="I393" s="4">
        <f t="shared" si="143"/>
        <v>0</v>
      </c>
      <c r="J393" s="48" t="str">
        <f t="shared" si="137"/>
        <v>-</v>
      </c>
      <c r="K393" s="158"/>
      <c r="L393" s="158"/>
      <c r="M393" s="158"/>
      <c r="N393" s="158"/>
      <c r="O393" s="6">
        <f t="shared" si="138"/>
        <v>0</v>
      </c>
      <c r="P393" s="40">
        <v>1</v>
      </c>
      <c r="Q393" s="4">
        <f t="shared" si="139"/>
        <v>0</v>
      </c>
      <c r="R393" s="4">
        <f t="shared" si="140"/>
        <v>0</v>
      </c>
      <c r="S393" s="41">
        <f t="shared" si="141"/>
        <v>0</v>
      </c>
      <c r="T393" s="160"/>
      <c r="U393" s="67"/>
      <c r="V393" s="67"/>
      <c r="W393" s="67"/>
      <c r="X393" s="67"/>
      <c r="Y393" s="67"/>
      <c r="Z393" s="67"/>
      <c r="AA393" s="67"/>
      <c r="AB393" s="99"/>
    </row>
    <row r="394" spans="1:28" ht="18" hidden="1" outlineLevel="1" x14ac:dyDescent="0.35">
      <c r="A394" s="99"/>
      <c r="B394" s="12"/>
      <c r="C394" s="67"/>
      <c r="D394" s="2">
        <v>3</v>
      </c>
      <c r="E394" s="3">
        <f t="shared" si="144"/>
        <v>1</v>
      </c>
      <c r="F394" s="146"/>
      <c r="G394" s="49">
        <f t="shared" si="142"/>
        <v>0</v>
      </c>
      <c r="H394" s="156"/>
      <c r="I394" s="4">
        <f t="shared" si="143"/>
        <v>0</v>
      </c>
      <c r="J394" s="48" t="str">
        <f t="shared" si="137"/>
        <v>-</v>
      </c>
      <c r="K394" s="158"/>
      <c r="L394" s="158"/>
      <c r="M394" s="158"/>
      <c r="N394" s="158"/>
      <c r="O394" s="6">
        <f t="shared" si="138"/>
        <v>0</v>
      </c>
      <c r="P394" s="40">
        <v>1</v>
      </c>
      <c r="Q394" s="4">
        <f t="shared" si="139"/>
        <v>0</v>
      </c>
      <c r="R394" s="4">
        <f t="shared" si="140"/>
        <v>0</v>
      </c>
      <c r="S394" s="41">
        <f t="shared" si="141"/>
        <v>0</v>
      </c>
      <c r="T394" s="67"/>
      <c r="U394" s="67"/>
      <c r="V394" s="67"/>
      <c r="W394" s="67"/>
      <c r="X394" s="67"/>
      <c r="Y394" s="67"/>
      <c r="Z394" s="67"/>
      <c r="AA394" s="67"/>
      <c r="AB394" s="99"/>
    </row>
    <row r="395" spans="1:28" ht="18" hidden="1" outlineLevel="1" x14ac:dyDescent="0.35">
      <c r="A395" s="99"/>
      <c r="B395" s="12"/>
      <c r="C395" s="67"/>
      <c r="D395" s="2">
        <v>4</v>
      </c>
      <c r="E395" s="3">
        <f t="shared" si="144"/>
        <v>1</v>
      </c>
      <c r="F395" s="146"/>
      <c r="G395" s="49">
        <f t="shared" si="142"/>
        <v>0</v>
      </c>
      <c r="H395" s="156"/>
      <c r="I395" s="4">
        <f t="shared" si="143"/>
        <v>0</v>
      </c>
      <c r="J395" s="48" t="str">
        <f t="shared" si="137"/>
        <v>-</v>
      </c>
      <c r="K395" s="158"/>
      <c r="L395" s="158"/>
      <c r="M395" s="158"/>
      <c r="N395" s="158"/>
      <c r="O395" s="6">
        <f t="shared" si="138"/>
        <v>0</v>
      </c>
      <c r="P395" s="40">
        <v>1</v>
      </c>
      <c r="Q395" s="4">
        <f t="shared" si="139"/>
        <v>0</v>
      </c>
      <c r="R395" s="4">
        <f t="shared" si="140"/>
        <v>0</v>
      </c>
      <c r="S395" s="41">
        <f t="shared" si="141"/>
        <v>0</v>
      </c>
      <c r="T395" s="67"/>
      <c r="U395" s="67"/>
      <c r="V395" s="67"/>
      <c r="W395" s="67"/>
      <c r="X395" s="67"/>
      <c r="Y395" s="67"/>
      <c r="Z395" s="67"/>
      <c r="AA395" s="67"/>
      <c r="AB395" s="99"/>
    </row>
    <row r="396" spans="1:28" ht="18" hidden="1" outlineLevel="1" x14ac:dyDescent="0.35">
      <c r="A396" s="99"/>
      <c r="B396" s="12"/>
      <c r="C396" s="67"/>
      <c r="D396" s="2">
        <v>5</v>
      </c>
      <c r="E396" s="3">
        <f t="shared" si="144"/>
        <v>1</v>
      </c>
      <c r="F396" s="146"/>
      <c r="G396" s="49">
        <f t="shared" si="142"/>
        <v>0</v>
      </c>
      <c r="H396" s="156"/>
      <c r="I396" s="4">
        <f t="shared" si="143"/>
        <v>0</v>
      </c>
      <c r="J396" s="48" t="str">
        <f t="shared" si="137"/>
        <v>-</v>
      </c>
      <c r="K396" s="158"/>
      <c r="L396" s="158"/>
      <c r="M396" s="158"/>
      <c r="N396" s="158"/>
      <c r="O396" s="6">
        <f t="shared" si="138"/>
        <v>0</v>
      </c>
      <c r="P396" s="40">
        <v>1</v>
      </c>
      <c r="Q396" s="4">
        <f t="shared" si="139"/>
        <v>0</v>
      </c>
      <c r="R396" s="4">
        <f t="shared" si="140"/>
        <v>0</v>
      </c>
      <c r="S396" s="41">
        <f t="shared" si="141"/>
        <v>0</v>
      </c>
      <c r="T396" s="67"/>
      <c r="U396" s="67"/>
      <c r="V396" s="67"/>
      <c r="W396" s="67"/>
      <c r="X396" s="67"/>
      <c r="Y396" s="67"/>
      <c r="Z396" s="67"/>
      <c r="AA396" s="67"/>
      <c r="AB396" s="99"/>
    </row>
    <row r="397" spans="1:28" ht="18" hidden="1" outlineLevel="1" x14ac:dyDescent="0.35">
      <c r="A397" s="99"/>
      <c r="B397" s="12"/>
      <c r="C397" s="67"/>
      <c r="D397" s="2">
        <v>6</v>
      </c>
      <c r="E397" s="3">
        <f t="shared" si="144"/>
        <v>1</v>
      </c>
      <c r="F397" s="146"/>
      <c r="G397" s="49">
        <f t="shared" si="142"/>
        <v>0</v>
      </c>
      <c r="H397" s="156"/>
      <c r="I397" s="4">
        <f t="shared" si="143"/>
        <v>0</v>
      </c>
      <c r="J397" s="48" t="str">
        <f t="shared" si="137"/>
        <v>-</v>
      </c>
      <c r="K397" s="158"/>
      <c r="L397" s="158"/>
      <c r="M397" s="158"/>
      <c r="N397" s="158"/>
      <c r="O397" s="6">
        <f t="shared" si="138"/>
        <v>0</v>
      </c>
      <c r="P397" s="40">
        <v>1</v>
      </c>
      <c r="Q397" s="4">
        <f t="shared" si="139"/>
        <v>0</v>
      </c>
      <c r="R397" s="4">
        <f t="shared" si="140"/>
        <v>0</v>
      </c>
      <c r="S397" s="41">
        <f t="shared" si="141"/>
        <v>0</v>
      </c>
      <c r="T397" s="67"/>
      <c r="U397" s="67"/>
      <c r="V397" s="67"/>
      <c r="W397" s="67"/>
      <c r="X397" s="67"/>
      <c r="Y397" s="67"/>
      <c r="Z397" s="67"/>
      <c r="AA397" s="67"/>
      <c r="AB397" s="99"/>
    </row>
    <row r="398" spans="1:28" ht="18" hidden="1" outlineLevel="1" x14ac:dyDescent="0.35">
      <c r="A398" s="99"/>
      <c r="B398" s="12"/>
      <c r="C398" s="67"/>
      <c r="D398" s="2">
        <v>7</v>
      </c>
      <c r="E398" s="3">
        <f t="shared" si="144"/>
        <v>1</v>
      </c>
      <c r="F398" s="146"/>
      <c r="G398" s="49">
        <f t="shared" si="142"/>
        <v>0</v>
      </c>
      <c r="H398" s="156"/>
      <c r="I398" s="4">
        <f t="shared" si="143"/>
        <v>0</v>
      </c>
      <c r="J398" s="48" t="str">
        <f t="shared" si="137"/>
        <v>-</v>
      </c>
      <c r="K398" s="158"/>
      <c r="L398" s="158"/>
      <c r="M398" s="158"/>
      <c r="N398" s="158"/>
      <c r="O398" s="6">
        <f t="shared" si="138"/>
        <v>0</v>
      </c>
      <c r="P398" s="40">
        <v>1</v>
      </c>
      <c r="Q398" s="4">
        <f t="shared" si="139"/>
        <v>0</v>
      </c>
      <c r="R398" s="4">
        <f t="shared" si="140"/>
        <v>0</v>
      </c>
      <c r="S398" s="41">
        <f t="shared" si="141"/>
        <v>0</v>
      </c>
      <c r="T398" s="67"/>
      <c r="U398" s="67"/>
      <c r="V398" s="67"/>
      <c r="W398" s="67"/>
      <c r="X398" s="67"/>
      <c r="Y398" s="67"/>
      <c r="Z398" s="67"/>
      <c r="AA398" s="67"/>
      <c r="AB398" s="99"/>
    </row>
    <row r="399" spans="1:28" ht="18" hidden="1" outlineLevel="1" x14ac:dyDescent="0.35">
      <c r="A399" s="99"/>
      <c r="B399" s="12"/>
      <c r="C399" s="67"/>
      <c r="D399" s="2">
        <v>8</v>
      </c>
      <c r="E399" s="3">
        <f t="shared" si="144"/>
        <v>1</v>
      </c>
      <c r="F399" s="146"/>
      <c r="G399" s="49">
        <f t="shared" si="142"/>
        <v>0</v>
      </c>
      <c r="H399" s="156"/>
      <c r="I399" s="4">
        <f t="shared" si="143"/>
        <v>0</v>
      </c>
      <c r="J399" s="48" t="str">
        <f t="shared" si="137"/>
        <v>-</v>
      </c>
      <c r="K399" s="158"/>
      <c r="L399" s="158"/>
      <c r="M399" s="158"/>
      <c r="N399" s="158"/>
      <c r="O399" s="6">
        <f t="shared" si="138"/>
        <v>0</v>
      </c>
      <c r="P399" s="40">
        <v>1</v>
      </c>
      <c r="Q399" s="4">
        <f t="shared" si="139"/>
        <v>0</v>
      </c>
      <c r="R399" s="4">
        <f t="shared" si="140"/>
        <v>0</v>
      </c>
      <c r="S399" s="41">
        <f t="shared" si="141"/>
        <v>0</v>
      </c>
      <c r="T399" s="67"/>
      <c r="U399" s="67"/>
      <c r="V399" s="67"/>
      <c r="W399" s="67"/>
      <c r="X399" s="67"/>
      <c r="Y399" s="67"/>
      <c r="Z399" s="67"/>
      <c r="AA399" s="67"/>
      <c r="AB399" s="99"/>
    </row>
    <row r="400" spans="1:28" ht="18" hidden="1" outlineLevel="1" x14ac:dyDescent="0.35">
      <c r="A400" s="99"/>
      <c r="B400" s="12"/>
      <c r="C400" s="67"/>
      <c r="D400" s="2">
        <v>9</v>
      </c>
      <c r="E400" s="3">
        <f t="shared" si="144"/>
        <v>1</v>
      </c>
      <c r="F400" s="146"/>
      <c r="G400" s="49">
        <f t="shared" si="142"/>
        <v>0</v>
      </c>
      <c r="H400" s="156"/>
      <c r="I400" s="4">
        <f t="shared" si="143"/>
        <v>0</v>
      </c>
      <c r="J400" s="48" t="str">
        <f t="shared" si="137"/>
        <v>-</v>
      </c>
      <c r="K400" s="158"/>
      <c r="L400" s="158"/>
      <c r="M400" s="158"/>
      <c r="N400" s="158"/>
      <c r="O400" s="6">
        <f t="shared" si="138"/>
        <v>0</v>
      </c>
      <c r="P400" s="40">
        <v>1</v>
      </c>
      <c r="Q400" s="4">
        <f t="shared" si="139"/>
        <v>0</v>
      </c>
      <c r="R400" s="4">
        <f t="shared" si="140"/>
        <v>0</v>
      </c>
      <c r="S400" s="41">
        <f t="shared" si="141"/>
        <v>0</v>
      </c>
      <c r="T400" s="67"/>
      <c r="U400" s="67"/>
      <c r="V400" s="67"/>
      <c r="W400" s="67"/>
      <c r="X400" s="67"/>
      <c r="Y400" s="67"/>
      <c r="Z400" s="67"/>
      <c r="AA400" s="67"/>
      <c r="AB400" s="99"/>
    </row>
    <row r="401" spans="1:29" ht="18" hidden="1" outlineLevel="1" x14ac:dyDescent="0.35">
      <c r="A401" s="99"/>
      <c r="B401" s="12"/>
      <c r="C401" s="67"/>
      <c r="D401" s="2">
        <v>10</v>
      </c>
      <c r="E401" s="3">
        <f t="shared" si="144"/>
        <v>1</v>
      </c>
      <c r="F401" s="146"/>
      <c r="G401" s="49">
        <f t="shared" si="142"/>
        <v>0</v>
      </c>
      <c r="H401" s="156"/>
      <c r="I401" s="4">
        <f t="shared" si="143"/>
        <v>0</v>
      </c>
      <c r="J401" s="48" t="str">
        <f t="shared" si="137"/>
        <v>-</v>
      </c>
      <c r="K401" s="158"/>
      <c r="L401" s="158"/>
      <c r="M401" s="158"/>
      <c r="N401" s="158"/>
      <c r="O401" s="6">
        <f t="shared" si="138"/>
        <v>0</v>
      </c>
      <c r="P401" s="40">
        <v>1</v>
      </c>
      <c r="Q401" s="4">
        <f t="shared" si="139"/>
        <v>0</v>
      </c>
      <c r="R401" s="4">
        <f t="shared" si="140"/>
        <v>0</v>
      </c>
      <c r="S401" s="41">
        <f t="shared" si="141"/>
        <v>0</v>
      </c>
      <c r="T401" s="67"/>
      <c r="U401" s="67"/>
      <c r="V401" s="67"/>
      <c r="W401" s="67"/>
      <c r="X401" s="67"/>
      <c r="Y401" s="67"/>
      <c r="Z401" s="67"/>
      <c r="AA401" s="67"/>
      <c r="AB401" s="99"/>
    </row>
    <row r="402" spans="1:29" ht="18" hidden="1" outlineLevel="1" x14ac:dyDescent="0.35">
      <c r="A402" s="99"/>
      <c r="B402" s="12"/>
      <c r="C402" s="67"/>
      <c r="D402" s="2">
        <v>11</v>
      </c>
      <c r="E402" s="3">
        <f t="shared" si="144"/>
        <v>1</v>
      </c>
      <c r="F402" s="146"/>
      <c r="G402" s="49">
        <f t="shared" si="142"/>
        <v>0</v>
      </c>
      <c r="H402" s="156"/>
      <c r="I402" s="4">
        <f t="shared" si="143"/>
        <v>0</v>
      </c>
      <c r="J402" s="48" t="str">
        <f t="shared" si="137"/>
        <v>-</v>
      </c>
      <c r="K402" s="158"/>
      <c r="L402" s="158"/>
      <c r="M402" s="158"/>
      <c r="N402" s="158"/>
      <c r="O402" s="6">
        <f t="shared" si="138"/>
        <v>0</v>
      </c>
      <c r="P402" s="40">
        <v>1</v>
      </c>
      <c r="Q402" s="4">
        <f t="shared" si="139"/>
        <v>0</v>
      </c>
      <c r="R402" s="4">
        <f t="shared" si="140"/>
        <v>0</v>
      </c>
      <c r="S402" s="41">
        <f t="shared" si="141"/>
        <v>0</v>
      </c>
      <c r="T402" s="67"/>
      <c r="U402" s="67"/>
      <c r="V402" s="67"/>
      <c r="W402" s="67"/>
      <c r="X402" s="67"/>
      <c r="Y402" s="67"/>
      <c r="Z402" s="67"/>
      <c r="AA402" s="67"/>
      <c r="AB402" s="99"/>
    </row>
    <row r="403" spans="1:29" ht="18" hidden="1" outlineLevel="1" x14ac:dyDescent="0.35">
      <c r="A403" s="99"/>
      <c r="B403" s="12"/>
      <c r="C403" s="67"/>
      <c r="D403" s="2">
        <v>12</v>
      </c>
      <c r="E403" s="3">
        <f t="shared" si="144"/>
        <v>1</v>
      </c>
      <c r="F403" s="146"/>
      <c r="G403" s="49">
        <f t="shared" si="142"/>
        <v>0</v>
      </c>
      <c r="H403" s="156"/>
      <c r="I403" s="4">
        <f t="shared" si="143"/>
        <v>0</v>
      </c>
      <c r="J403" s="48" t="str">
        <f t="shared" si="137"/>
        <v>-</v>
      </c>
      <c r="K403" s="158"/>
      <c r="L403" s="158"/>
      <c r="M403" s="158"/>
      <c r="N403" s="158"/>
      <c r="O403" s="6">
        <f t="shared" si="138"/>
        <v>0</v>
      </c>
      <c r="P403" s="40">
        <v>1</v>
      </c>
      <c r="Q403" s="4">
        <f t="shared" si="139"/>
        <v>0</v>
      </c>
      <c r="R403" s="4">
        <f t="shared" si="140"/>
        <v>0</v>
      </c>
      <c r="S403" s="41">
        <f t="shared" si="141"/>
        <v>0</v>
      </c>
      <c r="T403" s="67"/>
      <c r="U403" s="67"/>
      <c r="V403" s="67"/>
      <c r="W403" s="67"/>
      <c r="X403" s="67"/>
      <c r="Y403" s="67"/>
      <c r="Z403" s="67"/>
      <c r="AA403" s="67"/>
      <c r="AB403" s="99"/>
    </row>
    <row r="404" spans="1:29" ht="18" hidden="1" outlineLevel="1" x14ac:dyDescent="0.35">
      <c r="A404" s="99"/>
      <c r="B404" s="12"/>
      <c r="C404" s="67"/>
      <c r="D404" s="2">
        <v>13</v>
      </c>
      <c r="E404" s="3">
        <f t="shared" si="144"/>
        <v>1</v>
      </c>
      <c r="F404" s="146">
        <f>+E404</f>
        <v>1</v>
      </c>
      <c r="G404" s="49">
        <f t="shared" si="142"/>
        <v>0</v>
      </c>
      <c r="H404" s="156"/>
      <c r="I404" s="4">
        <f t="shared" si="143"/>
        <v>0</v>
      </c>
      <c r="J404" s="48" t="str">
        <f t="shared" si="137"/>
        <v>-</v>
      </c>
      <c r="K404" s="158"/>
      <c r="L404" s="158"/>
      <c r="M404" s="158"/>
      <c r="N404" s="158"/>
      <c r="O404" s="6">
        <f t="shared" si="138"/>
        <v>0</v>
      </c>
      <c r="P404" s="38">
        <f>IFERROR((_xlfn.DAYS("31/12/"&amp;YEAR(E404),E404))/G404,0)</f>
        <v>0</v>
      </c>
      <c r="Q404" s="4">
        <f t="shared" si="139"/>
        <v>0</v>
      </c>
      <c r="R404" s="4">
        <f t="shared" si="140"/>
        <v>0</v>
      </c>
      <c r="S404" s="41">
        <f t="shared" si="141"/>
        <v>0</v>
      </c>
      <c r="T404" s="67"/>
      <c r="U404" s="67"/>
      <c r="V404" s="67"/>
      <c r="W404" s="67"/>
      <c r="X404" s="67"/>
      <c r="Y404" s="67"/>
      <c r="Z404" s="67"/>
      <c r="AA404" s="67"/>
      <c r="AB404" s="99"/>
    </row>
    <row r="405" spans="1:29" ht="18" hidden="1" outlineLevel="1" x14ac:dyDescent="0.35">
      <c r="A405" s="99"/>
      <c r="B405" s="12"/>
      <c r="C405" s="67"/>
      <c r="D405" s="42" t="s">
        <v>164</v>
      </c>
      <c r="E405" s="8"/>
      <c r="F405" s="8"/>
      <c r="G405" s="50">
        <f>SUM(G391:G404)</f>
        <v>0</v>
      </c>
      <c r="H405" s="1"/>
      <c r="I405" s="5">
        <f>SUM(I391:I404)</f>
        <v>0</v>
      </c>
      <c r="J405" s="48" t="str">
        <f>IFERROR(I405/G405,"-")</f>
        <v>-</v>
      </c>
      <c r="K405" s="5">
        <f>SUM(K391:K404)</f>
        <v>0</v>
      </c>
      <c r="L405" s="5">
        <f t="shared" ref="L405:O405" si="145">SUM(L391:L404)</f>
        <v>0</v>
      </c>
      <c r="M405" s="5">
        <f t="shared" si="145"/>
        <v>0</v>
      </c>
      <c r="N405" s="5">
        <f t="shared" si="145"/>
        <v>0</v>
      </c>
      <c r="O405" s="5">
        <f t="shared" si="145"/>
        <v>0</v>
      </c>
      <c r="P405" s="42">
        <f>+SUMPRODUCT(G391:G404,P391:P404)</f>
        <v>0</v>
      </c>
      <c r="Q405" s="9">
        <f>SUM(Q391:Q404)</f>
        <v>0</v>
      </c>
      <c r="R405" s="9">
        <f t="shared" ref="R405:S405" si="146">SUM(R391:R404)</f>
        <v>0</v>
      </c>
      <c r="S405" s="10">
        <f t="shared" si="146"/>
        <v>0</v>
      </c>
      <c r="T405" s="67"/>
      <c r="U405" s="67"/>
      <c r="V405" s="67"/>
      <c r="W405" s="67"/>
      <c r="X405" s="67"/>
      <c r="Y405" s="67"/>
      <c r="Z405" s="67"/>
      <c r="AA405" s="67"/>
      <c r="AB405" s="99"/>
    </row>
    <row r="406" spans="1:29" ht="18" hidden="1" outlineLevel="1" x14ac:dyDescent="0.35">
      <c r="A406" s="99"/>
      <c r="B406" s="12"/>
      <c r="C406" s="67"/>
      <c r="D406" s="25" t="s">
        <v>150</v>
      </c>
      <c r="E406" s="1"/>
      <c r="F406" s="1"/>
      <c r="G406" s="1"/>
      <c r="H406" s="1"/>
      <c r="I406" s="1"/>
      <c r="J406" s="1"/>
      <c r="K406" s="51" t="str">
        <f>IFERROR(K405/$O405,"-")</f>
        <v>-</v>
      </c>
      <c r="L406" s="51" t="str">
        <f>IFERROR(L405/$O405,"-")</f>
        <v>-</v>
      </c>
      <c r="M406" s="51" t="str">
        <f>IFERROR(M405/$O405,"-")</f>
        <v>-</v>
      </c>
      <c r="N406" s="51" t="str">
        <f>IFERROR(N405/$O405,"-")</f>
        <v>-</v>
      </c>
      <c r="O406" s="51" t="str">
        <f>IFERROR(O405/$O405,"-")</f>
        <v>-</v>
      </c>
      <c r="P406" s="43"/>
      <c r="Q406" s="2"/>
      <c r="R406" s="2"/>
      <c r="S406" s="44"/>
      <c r="T406" s="67"/>
      <c r="U406" s="67"/>
      <c r="V406" s="67"/>
      <c r="W406" s="67"/>
      <c r="X406" s="67"/>
      <c r="Y406" s="67"/>
      <c r="Z406" s="67"/>
      <c r="AA406" s="67"/>
      <c r="AB406" s="99"/>
    </row>
    <row r="407" spans="1:29" ht="18" hidden="1" outlineLevel="1" x14ac:dyDescent="0.35">
      <c r="A407" s="99"/>
      <c r="B407" s="12"/>
      <c r="C407" s="67"/>
      <c r="D407" s="67"/>
      <c r="E407" s="67"/>
      <c r="F407" s="67"/>
      <c r="G407" s="67"/>
      <c r="H407" s="67"/>
      <c r="I407" s="67"/>
      <c r="J407" s="67"/>
      <c r="K407" s="67"/>
      <c r="L407" s="67"/>
      <c r="M407" s="67"/>
      <c r="N407" s="67"/>
      <c r="O407" s="67"/>
      <c r="P407" s="67"/>
      <c r="Q407" s="67"/>
      <c r="R407" s="67"/>
      <c r="S407" s="67"/>
      <c r="T407" s="67"/>
      <c r="U407" s="67"/>
      <c r="V407" s="67"/>
      <c r="W407" s="67"/>
      <c r="X407" s="67"/>
      <c r="Y407" s="67"/>
      <c r="Z407" s="67"/>
      <c r="AA407" s="67"/>
      <c r="AB407" s="99"/>
    </row>
    <row r="408" spans="1:29" ht="18" collapsed="1" x14ac:dyDescent="0.35">
      <c r="A408" s="99"/>
      <c r="B408" s="12"/>
      <c r="C408" s="62" t="s">
        <v>168</v>
      </c>
      <c r="D408" s="12"/>
      <c r="E408" s="12"/>
      <c r="F408" s="12"/>
      <c r="G408" s="12"/>
      <c r="H408" s="12"/>
      <c r="I408" s="12"/>
      <c r="J408" s="12"/>
      <c r="K408" s="12"/>
      <c r="L408" s="12"/>
      <c r="M408" s="12"/>
      <c r="N408" s="12"/>
      <c r="O408" s="12"/>
      <c r="P408" s="12"/>
      <c r="Q408" s="12"/>
      <c r="R408" s="12"/>
      <c r="S408" s="12"/>
      <c r="T408" s="12"/>
      <c r="U408" s="12"/>
      <c r="V408" s="12"/>
      <c r="W408" s="12"/>
      <c r="X408" s="12"/>
      <c r="Y408" s="12"/>
      <c r="Z408" s="12"/>
      <c r="AA408" s="12"/>
      <c r="AB408" s="99"/>
    </row>
    <row r="409" spans="1:29" ht="9.6" hidden="1" customHeight="1" outlineLevel="1" x14ac:dyDescent="0.35">
      <c r="A409" s="99"/>
      <c r="B409" s="12"/>
      <c r="C409" s="67"/>
      <c r="D409" s="67"/>
      <c r="E409" s="67"/>
      <c r="F409" s="67"/>
      <c r="G409" s="67"/>
      <c r="H409" s="67"/>
      <c r="I409" s="67"/>
      <c r="J409" s="67"/>
      <c r="K409" s="67"/>
      <c r="L409" s="67"/>
      <c r="M409" s="67"/>
      <c r="N409" s="67"/>
      <c r="O409" s="67"/>
      <c r="P409" s="67"/>
      <c r="Q409" s="67"/>
      <c r="R409" s="67"/>
      <c r="S409" s="67"/>
      <c r="T409" s="67"/>
      <c r="U409" s="67"/>
      <c r="V409" s="67"/>
      <c r="W409" s="67"/>
      <c r="X409" s="67"/>
      <c r="Y409" s="67"/>
      <c r="Z409" s="67"/>
      <c r="AA409" s="67"/>
      <c r="AB409" s="99"/>
    </row>
    <row r="410" spans="1:29" ht="18" hidden="1" outlineLevel="1" x14ac:dyDescent="0.35">
      <c r="A410" s="99"/>
      <c r="B410" s="12"/>
      <c r="C410" s="67"/>
      <c r="D410" s="163" t="s">
        <v>98</v>
      </c>
      <c r="E410" s="164"/>
      <c r="F410" s="164"/>
      <c r="G410" s="164"/>
      <c r="H410" s="67"/>
      <c r="I410" s="161" t="s">
        <v>97</v>
      </c>
      <c r="J410" s="162"/>
      <c r="K410" s="162"/>
      <c r="L410" s="67"/>
      <c r="M410" s="67"/>
      <c r="N410" s="67"/>
      <c r="O410" s="67"/>
      <c r="P410" s="67"/>
      <c r="Q410" s="149" t="s">
        <v>152</v>
      </c>
      <c r="R410" s="150"/>
      <c r="S410" s="150"/>
      <c r="T410" s="150"/>
      <c r="U410" s="67"/>
      <c r="V410" s="149" t="s">
        <v>153</v>
      </c>
      <c r="W410" s="150"/>
      <c r="X410" s="150"/>
      <c r="Y410" s="67"/>
      <c r="Z410" s="67"/>
      <c r="AA410" s="67"/>
      <c r="AB410" s="99"/>
      <c r="AC410" s="67">
        <v>16</v>
      </c>
    </row>
    <row r="411" spans="1:29" ht="18" hidden="1" outlineLevel="1" x14ac:dyDescent="0.35">
      <c r="A411" s="99"/>
      <c r="B411" s="12"/>
      <c r="C411" s="67"/>
      <c r="D411" s="1" t="s">
        <v>154</v>
      </c>
      <c r="E411" s="200" t="s">
        <v>155</v>
      </c>
      <c r="F411" s="167" t="s">
        <v>156</v>
      </c>
      <c r="G411" s="165"/>
      <c r="H411" s="67"/>
      <c r="I411" s="152">
        <v>1</v>
      </c>
      <c r="J411" s="421" t="s">
        <v>101</v>
      </c>
      <c r="K411" s="422"/>
      <c r="L411" s="67"/>
      <c r="M411" s="67"/>
      <c r="N411" s="67"/>
      <c r="O411" s="67"/>
      <c r="P411" s="67"/>
      <c r="Q411" s="419" t="s">
        <v>106</v>
      </c>
      <c r="R411" s="419"/>
      <c r="S411" s="298" t="str">
        <f>IFERROR(S433/Q433,"-")</f>
        <v>-</v>
      </c>
      <c r="T411" s="299" t="s">
        <v>107</v>
      </c>
      <c r="U411" s="67"/>
      <c r="V411" s="8" t="s">
        <v>108</v>
      </c>
      <c r="W411" s="300">
        <f>IF(E411="No n'hi ha",0,VLOOKUP(E411,llistes!$L$5:$Q$11,5,0))</f>
        <v>0</v>
      </c>
      <c r="X411" s="301" t="s">
        <v>109</v>
      </c>
      <c r="Y411" s="67"/>
      <c r="Z411" s="67"/>
      <c r="AA411" s="67"/>
      <c r="AB411" s="99"/>
    </row>
    <row r="412" spans="1:29" ht="18" hidden="1" outlineLevel="1" x14ac:dyDescent="0.35">
      <c r="A412" s="99"/>
      <c r="B412" s="12"/>
      <c r="C412" s="67"/>
      <c r="D412" s="1" t="s">
        <v>157</v>
      </c>
      <c r="E412" s="201" t="s">
        <v>145</v>
      </c>
      <c r="F412" s="199" t="s">
        <v>158</v>
      </c>
      <c r="G412" s="166"/>
      <c r="H412" s="67"/>
      <c r="I412" s="154">
        <v>2</v>
      </c>
      <c r="J412" s="421" t="s">
        <v>101</v>
      </c>
      <c r="K412" s="422"/>
      <c r="L412" s="67"/>
      <c r="M412" s="67"/>
      <c r="N412" s="67"/>
      <c r="O412" s="67"/>
      <c r="P412" s="67"/>
      <c r="Q412" s="415" t="s">
        <v>111</v>
      </c>
      <c r="R412" s="415"/>
      <c r="S412" s="47">
        <f>IFERROR(S433/P433,0)</f>
        <v>0</v>
      </c>
      <c r="T412" t="s">
        <v>112</v>
      </c>
      <c r="U412" s="67"/>
      <c r="V412" s="1" t="s">
        <v>113</v>
      </c>
      <c r="W412" s="5">
        <f>+W411*Q433</f>
        <v>0</v>
      </c>
      <c r="X412" s="268" t="s">
        <v>114</v>
      </c>
      <c r="Y412" s="67"/>
      <c r="Z412" s="67"/>
      <c r="AA412" s="67"/>
      <c r="AB412" s="99"/>
    </row>
    <row r="413" spans="1:29" ht="18" hidden="1" outlineLevel="1" x14ac:dyDescent="0.35">
      <c r="A413" s="99"/>
      <c r="B413" s="12"/>
      <c r="C413" s="67"/>
      <c r="D413" s="1" t="s">
        <v>159</v>
      </c>
      <c r="E413" s="168">
        <f>IF(E411="No n'hi ha",0,VLOOKUP(E412,_xlfn.IFS(E411="Gas Natural",llistes!$F$4:$H$4,E411="Gasoil C",llistes!$F$7:$H$8,E411="GLP",llistes!$F$11:$H$15,E411="Biomassa",llistes!$F$18:$H$24,E411="No n'hi ha",llistes!$F$26:$H$26),2,0))</f>
        <v>0</v>
      </c>
      <c r="F413" s="67"/>
      <c r="G413" s="67"/>
      <c r="H413" s="67"/>
      <c r="I413" s="154">
        <v>3</v>
      </c>
      <c r="J413" s="421" t="s">
        <v>101</v>
      </c>
      <c r="K413" s="422"/>
      <c r="L413" s="67"/>
      <c r="M413" s="67"/>
      <c r="N413" s="67"/>
      <c r="O413" s="67"/>
      <c r="P413" s="67"/>
      <c r="Q413" s="419" t="s">
        <v>116</v>
      </c>
      <c r="R413" s="419"/>
      <c r="S413" s="302" t="str" cm="1">
        <f t="array" aca="1" ref="S413" ca="1">IFERROR(Q433/INDIRECT("'Introducció dades Grals'!G"&amp;AC410),"-")</f>
        <v>-</v>
      </c>
      <c r="T413" s="303" t="s">
        <v>117</v>
      </c>
      <c r="U413" s="67"/>
      <c r="V413" s="1" t="s">
        <v>118</v>
      </c>
      <c r="W413" s="7" t="str" cm="1">
        <f t="array" aca="1" ref="W413" ca="1">IFERROR(W412/INDIRECT("'Introducció dades Grals'!G"&amp;AC410),"-")</f>
        <v>-</v>
      </c>
      <c r="X413" s="268" t="s">
        <v>119</v>
      </c>
      <c r="Y413" s="67"/>
      <c r="Z413" s="67"/>
      <c r="AA413" s="67"/>
      <c r="AB413" s="99"/>
    </row>
    <row r="414" spans="1:29" ht="18" hidden="1" outlineLevel="1" x14ac:dyDescent="0.35">
      <c r="A414" s="99"/>
      <c r="B414" s="12"/>
      <c r="C414" s="67"/>
      <c r="D414" s="67"/>
      <c r="E414" s="67"/>
      <c r="F414" s="67"/>
      <c r="G414" s="67"/>
      <c r="H414" s="67"/>
      <c r="I414" s="152">
        <v>4</v>
      </c>
      <c r="J414" s="416" t="s">
        <v>101</v>
      </c>
      <c r="K414" s="417"/>
      <c r="L414" s="67"/>
      <c r="M414" s="67"/>
      <c r="N414" s="67"/>
      <c r="O414" s="67"/>
      <c r="P414" s="67"/>
      <c r="Q414" s="415" t="s">
        <v>121</v>
      </c>
      <c r="R414" s="415"/>
      <c r="S414" s="47" t="str" cm="1">
        <f t="array" aca="1" ref="S414" ca="1">IFERROR(Q433/INDIRECT("'Introducció dades Grals'!I"&amp;AC410),"-")</f>
        <v>-</v>
      </c>
      <c r="T414" s="11" t="s">
        <v>122</v>
      </c>
      <c r="U414" s="67"/>
      <c r="V414" s="67"/>
      <c r="W414" s="67"/>
      <c r="X414" s="67"/>
      <c r="Y414" s="67"/>
      <c r="Z414" s="67"/>
      <c r="AA414" s="67"/>
      <c r="AB414" s="99"/>
    </row>
    <row r="415" spans="1:29" ht="18" hidden="1" outlineLevel="1" x14ac:dyDescent="0.35">
      <c r="A415" s="99"/>
      <c r="B415" s="12"/>
      <c r="C415" s="67"/>
      <c r="D415" s="67"/>
      <c r="E415" s="67"/>
      <c r="F415" s="67"/>
      <c r="G415" s="67"/>
      <c r="H415" s="67"/>
      <c r="I415" s="67"/>
      <c r="J415" s="67"/>
      <c r="K415" s="67"/>
      <c r="L415" s="67"/>
      <c r="M415" s="67"/>
      <c r="N415" s="67"/>
      <c r="O415" s="67"/>
      <c r="P415" s="67"/>
      <c r="Q415" s="67"/>
      <c r="R415" s="67"/>
      <c r="S415" s="67"/>
      <c r="T415" s="67"/>
      <c r="U415" s="67"/>
      <c r="V415" s="67"/>
      <c r="W415" s="67"/>
      <c r="X415" s="67"/>
      <c r="Y415" s="67"/>
      <c r="Z415" s="67"/>
      <c r="AA415" s="67"/>
      <c r="AB415" s="99"/>
    </row>
    <row r="416" spans="1:29" ht="18" hidden="1" outlineLevel="1" x14ac:dyDescent="0.35">
      <c r="A416" s="99"/>
      <c r="B416" s="12"/>
      <c r="C416" s="67"/>
      <c r="D416" s="147" t="s">
        <v>126</v>
      </c>
      <c r="E416" s="148"/>
      <c r="F416" s="148"/>
      <c r="G416" s="148"/>
      <c r="H416" s="148"/>
      <c r="I416" s="148"/>
      <c r="J416" s="148"/>
      <c r="K416" s="148"/>
      <c r="L416" s="148"/>
      <c r="M416" s="148"/>
      <c r="N416" s="148"/>
      <c r="O416" s="148"/>
      <c r="P416" s="423" t="s">
        <v>166</v>
      </c>
      <c r="Q416" s="423"/>
      <c r="R416" s="423"/>
      <c r="S416" s="423"/>
      <c r="T416" s="67"/>
      <c r="U416" s="67"/>
      <c r="V416" s="67"/>
      <c r="W416" s="67"/>
      <c r="X416" s="67"/>
      <c r="Y416" s="67"/>
      <c r="Z416" s="67"/>
      <c r="AA416" s="67"/>
      <c r="AB416" s="99"/>
    </row>
    <row r="417" spans="1:28" s="159" customFormat="1" ht="28.8" hidden="1" outlineLevel="1" x14ac:dyDescent="0.35">
      <c r="A417" s="99"/>
      <c r="B417" s="12"/>
      <c r="C417" s="67"/>
      <c r="D417" s="188" t="s">
        <v>128</v>
      </c>
      <c r="E417" s="188" t="s">
        <v>129</v>
      </c>
      <c r="F417" s="188" t="s">
        <v>130</v>
      </c>
      <c r="G417" s="188" t="s">
        <v>131</v>
      </c>
      <c r="H417" s="188" t="s">
        <v>160</v>
      </c>
      <c r="I417" s="188" t="s">
        <v>161</v>
      </c>
      <c r="J417" s="188"/>
      <c r="K417" s="188" t="s">
        <v>106</v>
      </c>
      <c r="L417" s="188" t="s">
        <v>162</v>
      </c>
      <c r="M417" s="188" t="s">
        <v>137</v>
      </c>
      <c r="N417" s="188" t="s">
        <v>138</v>
      </c>
      <c r="O417" s="188" t="s">
        <v>139</v>
      </c>
      <c r="P417" s="193" t="s">
        <v>163</v>
      </c>
      <c r="Q417" s="193" t="s">
        <v>141</v>
      </c>
      <c r="R417" s="193" t="s">
        <v>142</v>
      </c>
      <c r="S417" s="193" t="s">
        <v>143</v>
      </c>
      <c r="T417" s="67"/>
      <c r="U417" s="159" t="e" vm="1">
        <v>#VALUE!</v>
      </c>
      <c r="V417" s="426" t="s">
        <v>144</v>
      </c>
      <c r="W417" s="426"/>
      <c r="X417" s="426"/>
      <c r="Y417" s="426"/>
      <c r="Z417" s="426"/>
      <c r="AA417" s="67"/>
      <c r="AB417" s="99"/>
    </row>
    <row r="418" spans="1:28" s="160" customFormat="1" ht="18" hidden="1" outlineLevel="1" x14ac:dyDescent="0.35">
      <c r="A418" s="99"/>
      <c r="B418" s="12"/>
      <c r="C418" s="67"/>
      <c r="D418" s="194"/>
      <c r="E418" s="195"/>
      <c r="F418" s="195"/>
      <c r="G418" s="194"/>
      <c r="H418" s="188" t="str">
        <f>+E412</f>
        <v>kWh</v>
      </c>
      <c r="I418" s="196" t="s">
        <v>145</v>
      </c>
      <c r="J418" s="196" t="s">
        <v>146</v>
      </c>
      <c r="K418" s="196" t="s">
        <v>147</v>
      </c>
      <c r="L418" s="196" t="s">
        <v>147</v>
      </c>
      <c r="M418" s="196" t="s">
        <v>147</v>
      </c>
      <c r="N418" s="196" t="s">
        <v>147</v>
      </c>
      <c r="O418" s="196" t="s">
        <v>147</v>
      </c>
      <c r="P418" s="197" t="s">
        <v>148</v>
      </c>
      <c r="Q418" s="198" t="s">
        <v>145</v>
      </c>
      <c r="R418" s="198" t="s">
        <v>147</v>
      </c>
      <c r="S418" s="198" t="s">
        <v>147</v>
      </c>
      <c r="T418" s="67"/>
      <c r="U418" s="67"/>
      <c r="V418" s="67"/>
      <c r="W418" s="67"/>
      <c r="X418" s="67"/>
      <c r="Y418" s="67"/>
      <c r="Z418" s="67"/>
      <c r="AA418" s="67"/>
      <c r="AB418" s="99"/>
    </row>
    <row r="419" spans="1:28" ht="18" hidden="1" outlineLevel="1" x14ac:dyDescent="0.35">
      <c r="A419" s="99"/>
      <c r="B419" s="12"/>
      <c r="C419" s="67"/>
      <c r="D419" s="2">
        <v>0</v>
      </c>
      <c r="E419" s="145"/>
      <c r="F419" s="145">
        <f>+E419</f>
        <v>0</v>
      </c>
      <c r="G419" s="49">
        <f>IF(F419-E419=0,0,F419-E419+1)</f>
        <v>0</v>
      </c>
      <c r="H419" s="155"/>
      <c r="I419" s="4">
        <f>+H419*$E$413</f>
        <v>0</v>
      </c>
      <c r="J419" s="48" t="str">
        <f t="shared" ref="J419:J432" si="147">IFERROR(I419/G419,"-")</f>
        <v>-</v>
      </c>
      <c r="K419" s="157"/>
      <c r="L419" s="157"/>
      <c r="M419" s="157"/>
      <c r="N419" s="157"/>
      <c r="O419" s="6">
        <f t="shared" ref="O419:O432" si="148">+SUM(K419:N419)</f>
        <v>0</v>
      </c>
      <c r="P419" s="38">
        <f>IFERROR((_xlfn.DAYS(F419,"1/1/"&amp;YEAR(F419))+1)/G419,0)</f>
        <v>0</v>
      </c>
      <c r="Q419" s="4">
        <f t="shared" ref="Q419:Q432" si="149">+I419*P419</f>
        <v>0</v>
      </c>
      <c r="R419" s="4">
        <f t="shared" ref="R419:R432" si="150">+K419*P419</f>
        <v>0</v>
      </c>
      <c r="S419" s="39">
        <f t="shared" ref="S419:S432" si="151">+O419*P419</f>
        <v>0</v>
      </c>
      <c r="T419" s="67"/>
      <c r="U419" s="67"/>
      <c r="V419" s="67"/>
      <c r="W419" s="67"/>
      <c r="X419" s="67"/>
      <c r="Y419" s="67"/>
      <c r="Z419" s="67"/>
      <c r="AA419" s="67"/>
      <c r="AB419" s="99"/>
    </row>
    <row r="420" spans="1:28" ht="18" hidden="1" outlineLevel="1" x14ac:dyDescent="0.35">
      <c r="A420" s="99"/>
      <c r="B420" s="12"/>
      <c r="C420" s="67"/>
      <c r="D420" s="2">
        <v>1</v>
      </c>
      <c r="E420" s="3">
        <f>+F419+1</f>
        <v>1</v>
      </c>
      <c r="F420" s="145"/>
      <c r="G420" s="49">
        <f t="shared" ref="G420:G432" si="152">IF(F420-E420=0,0,F420-E420+1)</f>
        <v>0</v>
      </c>
      <c r="H420" s="155"/>
      <c r="I420" s="4">
        <f t="shared" ref="I420:I432" si="153">+H420*$E$413</f>
        <v>0</v>
      </c>
      <c r="J420" s="48" t="str">
        <f t="shared" si="147"/>
        <v>-</v>
      </c>
      <c r="K420" s="157"/>
      <c r="L420" s="157"/>
      <c r="M420" s="157"/>
      <c r="N420" s="157"/>
      <c r="O420" s="6">
        <f t="shared" si="148"/>
        <v>0</v>
      </c>
      <c r="P420" s="38">
        <v>1</v>
      </c>
      <c r="Q420" s="4">
        <f t="shared" si="149"/>
        <v>0</v>
      </c>
      <c r="R420" s="4">
        <f t="shared" si="150"/>
        <v>0</v>
      </c>
      <c r="S420" s="39">
        <f t="shared" si="151"/>
        <v>0</v>
      </c>
      <c r="T420" s="67"/>
      <c r="U420" s="67"/>
      <c r="V420" s="67"/>
      <c r="W420" s="67"/>
      <c r="X420" s="67"/>
      <c r="Y420" s="67"/>
      <c r="Z420" s="67"/>
      <c r="AA420" s="67"/>
      <c r="AB420" s="99"/>
    </row>
    <row r="421" spans="1:28" ht="18" hidden="1" outlineLevel="1" x14ac:dyDescent="0.35">
      <c r="A421" s="99"/>
      <c r="B421" s="12"/>
      <c r="C421" s="67"/>
      <c r="D421" s="2">
        <v>2</v>
      </c>
      <c r="E421" s="3">
        <f t="shared" ref="E421:E432" si="154">+F420+1</f>
        <v>1</v>
      </c>
      <c r="F421" s="146"/>
      <c r="G421" s="49">
        <f t="shared" si="152"/>
        <v>0</v>
      </c>
      <c r="H421" s="156"/>
      <c r="I421" s="4">
        <f t="shared" si="153"/>
        <v>0</v>
      </c>
      <c r="J421" s="48" t="str">
        <f t="shared" si="147"/>
        <v>-</v>
      </c>
      <c r="K421" s="158"/>
      <c r="L421" s="158"/>
      <c r="M421" s="158"/>
      <c r="N421" s="158"/>
      <c r="O421" s="6">
        <f t="shared" si="148"/>
        <v>0</v>
      </c>
      <c r="P421" s="40">
        <v>1</v>
      </c>
      <c r="Q421" s="4">
        <f t="shared" si="149"/>
        <v>0</v>
      </c>
      <c r="R421" s="4">
        <f t="shared" si="150"/>
        <v>0</v>
      </c>
      <c r="S421" s="41">
        <f t="shared" si="151"/>
        <v>0</v>
      </c>
      <c r="T421" s="67"/>
      <c r="U421" s="67"/>
      <c r="V421" s="67"/>
      <c r="W421" s="67"/>
      <c r="X421" s="67"/>
      <c r="Y421" s="67"/>
      <c r="Z421" s="67"/>
      <c r="AA421" s="67"/>
      <c r="AB421" s="99"/>
    </row>
    <row r="422" spans="1:28" ht="18" hidden="1" outlineLevel="1" x14ac:dyDescent="0.35">
      <c r="A422" s="99"/>
      <c r="B422" s="12"/>
      <c r="C422" s="67"/>
      <c r="D422" s="2">
        <v>3</v>
      </c>
      <c r="E422" s="3">
        <f t="shared" si="154"/>
        <v>1</v>
      </c>
      <c r="F422" s="146"/>
      <c r="G422" s="49">
        <f t="shared" si="152"/>
        <v>0</v>
      </c>
      <c r="H422" s="156"/>
      <c r="I422" s="4">
        <f t="shared" si="153"/>
        <v>0</v>
      </c>
      <c r="J422" s="48" t="str">
        <f t="shared" si="147"/>
        <v>-</v>
      </c>
      <c r="K422" s="158"/>
      <c r="L422" s="158"/>
      <c r="M422" s="158"/>
      <c r="N422" s="158"/>
      <c r="O422" s="6">
        <f t="shared" si="148"/>
        <v>0</v>
      </c>
      <c r="P422" s="40">
        <v>1</v>
      </c>
      <c r="Q422" s="4">
        <f t="shared" si="149"/>
        <v>0</v>
      </c>
      <c r="R422" s="4">
        <f t="shared" si="150"/>
        <v>0</v>
      </c>
      <c r="S422" s="41">
        <f t="shared" si="151"/>
        <v>0</v>
      </c>
      <c r="T422" s="67"/>
      <c r="U422" s="67"/>
      <c r="V422" s="67"/>
      <c r="W422" s="67"/>
      <c r="X422" s="67"/>
      <c r="Y422" s="67"/>
      <c r="Z422" s="67"/>
      <c r="AA422" s="67"/>
      <c r="AB422" s="99"/>
    </row>
    <row r="423" spans="1:28" ht="18" hidden="1" outlineLevel="1" x14ac:dyDescent="0.35">
      <c r="A423" s="99"/>
      <c r="B423" s="12"/>
      <c r="C423" s="67"/>
      <c r="D423" s="2">
        <v>4</v>
      </c>
      <c r="E423" s="3">
        <f t="shared" si="154"/>
        <v>1</v>
      </c>
      <c r="F423" s="146"/>
      <c r="G423" s="49">
        <f t="shared" si="152"/>
        <v>0</v>
      </c>
      <c r="H423" s="156"/>
      <c r="I423" s="4">
        <f t="shared" si="153"/>
        <v>0</v>
      </c>
      <c r="J423" s="48" t="str">
        <f t="shared" si="147"/>
        <v>-</v>
      </c>
      <c r="K423" s="158"/>
      <c r="L423" s="158"/>
      <c r="M423" s="158"/>
      <c r="N423" s="158"/>
      <c r="O423" s="6">
        <f t="shared" si="148"/>
        <v>0</v>
      </c>
      <c r="P423" s="40">
        <v>1</v>
      </c>
      <c r="Q423" s="4">
        <f t="shared" si="149"/>
        <v>0</v>
      </c>
      <c r="R423" s="4">
        <f t="shared" si="150"/>
        <v>0</v>
      </c>
      <c r="S423" s="41">
        <f t="shared" si="151"/>
        <v>0</v>
      </c>
      <c r="T423" s="67"/>
      <c r="U423" s="67"/>
      <c r="V423" s="67"/>
      <c r="W423" s="67"/>
      <c r="X423" s="67"/>
      <c r="Y423" s="67"/>
      <c r="Z423" s="67"/>
      <c r="AA423" s="67"/>
      <c r="AB423" s="99"/>
    </row>
    <row r="424" spans="1:28" ht="18" hidden="1" outlineLevel="1" x14ac:dyDescent="0.35">
      <c r="A424" s="99"/>
      <c r="B424" s="12"/>
      <c r="C424" s="67"/>
      <c r="D424" s="2">
        <v>5</v>
      </c>
      <c r="E424" s="3">
        <f t="shared" si="154"/>
        <v>1</v>
      </c>
      <c r="F424" s="146"/>
      <c r="G424" s="49">
        <f t="shared" si="152"/>
        <v>0</v>
      </c>
      <c r="H424" s="156"/>
      <c r="I424" s="4">
        <f t="shared" si="153"/>
        <v>0</v>
      </c>
      <c r="J424" s="48" t="str">
        <f t="shared" si="147"/>
        <v>-</v>
      </c>
      <c r="K424" s="158"/>
      <c r="L424" s="158"/>
      <c r="M424" s="158"/>
      <c r="N424" s="158"/>
      <c r="O424" s="6">
        <f t="shared" si="148"/>
        <v>0</v>
      </c>
      <c r="P424" s="40">
        <v>1</v>
      </c>
      <c r="Q424" s="4">
        <f t="shared" si="149"/>
        <v>0</v>
      </c>
      <c r="R424" s="4">
        <f t="shared" si="150"/>
        <v>0</v>
      </c>
      <c r="S424" s="41">
        <f t="shared" si="151"/>
        <v>0</v>
      </c>
      <c r="T424" s="67"/>
      <c r="U424" s="67"/>
      <c r="V424" s="67"/>
      <c r="W424" s="67"/>
      <c r="X424" s="67"/>
      <c r="Y424" s="67"/>
      <c r="Z424" s="67"/>
      <c r="AA424" s="67"/>
      <c r="AB424" s="99"/>
    </row>
    <row r="425" spans="1:28" ht="18" hidden="1" outlineLevel="1" x14ac:dyDescent="0.35">
      <c r="A425" s="99"/>
      <c r="B425" s="12"/>
      <c r="C425" s="67"/>
      <c r="D425" s="2">
        <v>6</v>
      </c>
      <c r="E425" s="3">
        <f t="shared" si="154"/>
        <v>1</v>
      </c>
      <c r="F425" s="146"/>
      <c r="G425" s="49">
        <f t="shared" si="152"/>
        <v>0</v>
      </c>
      <c r="H425" s="156"/>
      <c r="I425" s="4">
        <f t="shared" si="153"/>
        <v>0</v>
      </c>
      <c r="J425" s="48" t="str">
        <f t="shared" si="147"/>
        <v>-</v>
      </c>
      <c r="K425" s="158"/>
      <c r="L425" s="158"/>
      <c r="M425" s="158"/>
      <c r="N425" s="158"/>
      <c r="O425" s="6">
        <f t="shared" si="148"/>
        <v>0</v>
      </c>
      <c r="P425" s="40">
        <v>1</v>
      </c>
      <c r="Q425" s="4">
        <f t="shared" si="149"/>
        <v>0</v>
      </c>
      <c r="R425" s="4">
        <f t="shared" si="150"/>
        <v>0</v>
      </c>
      <c r="S425" s="41">
        <f t="shared" si="151"/>
        <v>0</v>
      </c>
      <c r="T425" s="67"/>
      <c r="U425" s="67"/>
      <c r="V425" s="67"/>
      <c r="W425" s="67"/>
      <c r="X425" s="67"/>
      <c r="Y425" s="67"/>
      <c r="Z425" s="67"/>
      <c r="AA425" s="67"/>
      <c r="AB425" s="99"/>
    </row>
    <row r="426" spans="1:28" ht="18" hidden="1" outlineLevel="1" x14ac:dyDescent="0.35">
      <c r="A426" s="99"/>
      <c r="B426" s="12"/>
      <c r="C426" s="67"/>
      <c r="D426" s="2">
        <v>7</v>
      </c>
      <c r="E426" s="3">
        <f t="shared" si="154"/>
        <v>1</v>
      </c>
      <c r="F426" s="146"/>
      <c r="G426" s="49">
        <f t="shared" si="152"/>
        <v>0</v>
      </c>
      <c r="H426" s="156"/>
      <c r="I426" s="4">
        <f t="shared" si="153"/>
        <v>0</v>
      </c>
      <c r="J426" s="48" t="str">
        <f t="shared" si="147"/>
        <v>-</v>
      </c>
      <c r="K426" s="158"/>
      <c r="L426" s="158"/>
      <c r="M426" s="158"/>
      <c r="N426" s="158"/>
      <c r="O426" s="6">
        <f t="shared" si="148"/>
        <v>0</v>
      </c>
      <c r="P426" s="40">
        <v>1</v>
      </c>
      <c r="Q426" s="4">
        <f t="shared" si="149"/>
        <v>0</v>
      </c>
      <c r="R426" s="4">
        <f t="shared" si="150"/>
        <v>0</v>
      </c>
      <c r="S426" s="41">
        <f t="shared" si="151"/>
        <v>0</v>
      </c>
      <c r="T426" s="67"/>
      <c r="U426" s="67"/>
      <c r="V426" s="67"/>
      <c r="W426" s="67"/>
      <c r="X426" s="67"/>
      <c r="Y426" s="67"/>
      <c r="Z426" s="67"/>
      <c r="AA426" s="67"/>
      <c r="AB426" s="99"/>
    </row>
    <row r="427" spans="1:28" ht="18" hidden="1" outlineLevel="1" x14ac:dyDescent="0.35">
      <c r="A427" s="99"/>
      <c r="B427" s="12"/>
      <c r="C427" s="67"/>
      <c r="D427" s="2">
        <v>8</v>
      </c>
      <c r="E427" s="3">
        <f t="shared" si="154"/>
        <v>1</v>
      </c>
      <c r="F427" s="146"/>
      <c r="G427" s="49">
        <f t="shared" si="152"/>
        <v>0</v>
      </c>
      <c r="H427" s="156"/>
      <c r="I427" s="4">
        <f t="shared" si="153"/>
        <v>0</v>
      </c>
      <c r="J427" s="48" t="str">
        <f t="shared" si="147"/>
        <v>-</v>
      </c>
      <c r="K427" s="158"/>
      <c r="L427" s="158"/>
      <c r="M427" s="158"/>
      <c r="N427" s="158"/>
      <c r="O427" s="6">
        <f t="shared" si="148"/>
        <v>0</v>
      </c>
      <c r="P427" s="40">
        <v>1</v>
      </c>
      <c r="Q427" s="4">
        <f t="shared" si="149"/>
        <v>0</v>
      </c>
      <c r="R427" s="4">
        <f t="shared" si="150"/>
        <v>0</v>
      </c>
      <c r="S427" s="41">
        <f t="shared" si="151"/>
        <v>0</v>
      </c>
      <c r="T427" s="67"/>
      <c r="U427" s="67"/>
      <c r="V427" s="67"/>
      <c r="W427" s="67"/>
      <c r="X427" s="67"/>
      <c r="Y427" s="67"/>
      <c r="Z427" s="67"/>
      <c r="AA427" s="67"/>
      <c r="AB427" s="99"/>
    </row>
    <row r="428" spans="1:28" ht="18" hidden="1" outlineLevel="1" x14ac:dyDescent="0.35">
      <c r="A428" s="99"/>
      <c r="B428" s="12"/>
      <c r="C428" s="67"/>
      <c r="D428" s="2">
        <v>9</v>
      </c>
      <c r="E428" s="3">
        <f t="shared" si="154"/>
        <v>1</v>
      </c>
      <c r="F428" s="146"/>
      <c r="G428" s="49">
        <f t="shared" si="152"/>
        <v>0</v>
      </c>
      <c r="H428" s="156"/>
      <c r="I428" s="4">
        <f t="shared" si="153"/>
        <v>0</v>
      </c>
      <c r="J428" s="48" t="str">
        <f t="shared" si="147"/>
        <v>-</v>
      </c>
      <c r="K428" s="158"/>
      <c r="L428" s="158"/>
      <c r="M428" s="158"/>
      <c r="N428" s="158"/>
      <c r="O428" s="6">
        <f t="shared" si="148"/>
        <v>0</v>
      </c>
      <c r="P428" s="40">
        <v>1</v>
      </c>
      <c r="Q428" s="4">
        <f t="shared" si="149"/>
        <v>0</v>
      </c>
      <c r="R428" s="4">
        <f t="shared" si="150"/>
        <v>0</v>
      </c>
      <c r="S428" s="41">
        <f t="shared" si="151"/>
        <v>0</v>
      </c>
      <c r="T428" s="67"/>
      <c r="U428" s="67"/>
      <c r="V428" s="67"/>
      <c r="W428" s="67"/>
      <c r="X428" s="67"/>
      <c r="Y428" s="67"/>
      <c r="Z428" s="67"/>
      <c r="AA428" s="67"/>
      <c r="AB428" s="99"/>
    </row>
    <row r="429" spans="1:28" ht="18" hidden="1" outlineLevel="1" x14ac:dyDescent="0.35">
      <c r="A429" s="99"/>
      <c r="B429" s="12"/>
      <c r="C429" s="67"/>
      <c r="D429" s="2">
        <v>10</v>
      </c>
      <c r="E429" s="3">
        <f t="shared" si="154"/>
        <v>1</v>
      </c>
      <c r="F429" s="146"/>
      <c r="G429" s="49">
        <f t="shared" si="152"/>
        <v>0</v>
      </c>
      <c r="H429" s="156"/>
      <c r="I429" s="4">
        <f t="shared" si="153"/>
        <v>0</v>
      </c>
      <c r="J429" s="48" t="str">
        <f t="shared" si="147"/>
        <v>-</v>
      </c>
      <c r="K429" s="158"/>
      <c r="L429" s="158"/>
      <c r="M429" s="158"/>
      <c r="N429" s="158"/>
      <c r="O429" s="6">
        <f t="shared" si="148"/>
        <v>0</v>
      </c>
      <c r="P429" s="40">
        <v>1</v>
      </c>
      <c r="Q429" s="4">
        <f t="shared" si="149"/>
        <v>0</v>
      </c>
      <c r="R429" s="4">
        <f t="shared" si="150"/>
        <v>0</v>
      </c>
      <c r="S429" s="41">
        <f t="shared" si="151"/>
        <v>0</v>
      </c>
      <c r="T429" s="67"/>
      <c r="U429" s="67"/>
      <c r="V429" s="67"/>
      <c r="W429" s="67"/>
      <c r="X429" s="67"/>
      <c r="Y429" s="67"/>
      <c r="Z429" s="67"/>
      <c r="AA429" s="67"/>
      <c r="AB429" s="99"/>
    </row>
    <row r="430" spans="1:28" ht="18" hidden="1" outlineLevel="1" x14ac:dyDescent="0.35">
      <c r="A430" s="99"/>
      <c r="B430" s="12"/>
      <c r="C430" s="67"/>
      <c r="D430" s="2">
        <v>11</v>
      </c>
      <c r="E430" s="3">
        <f t="shared" si="154"/>
        <v>1</v>
      </c>
      <c r="F430" s="146"/>
      <c r="G430" s="49">
        <f t="shared" si="152"/>
        <v>0</v>
      </c>
      <c r="H430" s="156"/>
      <c r="I430" s="4">
        <f t="shared" si="153"/>
        <v>0</v>
      </c>
      <c r="J430" s="48" t="str">
        <f t="shared" si="147"/>
        <v>-</v>
      </c>
      <c r="K430" s="158"/>
      <c r="L430" s="158"/>
      <c r="M430" s="158"/>
      <c r="N430" s="158"/>
      <c r="O430" s="6">
        <f t="shared" si="148"/>
        <v>0</v>
      </c>
      <c r="P430" s="40">
        <v>1</v>
      </c>
      <c r="Q430" s="4">
        <f t="shared" si="149"/>
        <v>0</v>
      </c>
      <c r="R430" s="4">
        <f t="shared" si="150"/>
        <v>0</v>
      </c>
      <c r="S430" s="41">
        <f t="shared" si="151"/>
        <v>0</v>
      </c>
      <c r="T430" s="67"/>
      <c r="U430" s="67"/>
      <c r="V430" s="67"/>
      <c r="W430" s="67"/>
      <c r="X430" s="67"/>
      <c r="Y430" s="67"/>
      <c r="Z430" s="67"/>
      <c r="AA430" s="67"/>
      <c r="AB430" s="99"/>
    </row>
    <row r="431" spans="1:28" ht="18" hidden="1" outlineLevel="1" x14ac:dyDescent="0.35">
      <c r="A431" s="99"/>
      <c r="B431" s="12"/>
      <c r="C431" s="67"/>
      <c r="D431" s="2">
        <v>12</v>
      </c>
      <c r="E431" s="3">
        <f t="shared" si="154"/>
        <v>1</v>
      </c>
      <c r="F431" s="146"/>
      <c r="G431" s="49">
        <f t="shared" si="152"/>
        <v>0</v>
      </c>
      <c r="H431" s="156"/>
      <c r="I431" s="4">
        <f t="shared" si="153"/>
        <v>0</v>
      </c>
      <c r="J431" s="48" t="str">
        <f t="shared" si="147"/>
        <v>-</v>
      </c>
      <c r="K431" s="158"/>
      <c r="L431" s="158"/>
      <c r="M431" s="158"/>
      <c r="N431" s="158"/>
      <c r="O431" s="6">
        <f t="shared" si="148"/>
        <v>0</v>
      </c>
      <c r="P431" s="40">
        <v>1</v>
      </c>
      <c r="Q431" s="4">
        <f t="shared" si="149"/>
        <v>0</v>
      </c>
      <c r="R431" s="4">
        <f t="shared" si="150"/>
        <v>0</v>
      </c>
      <c r="S431" s="41">
        <f t="shared" si="151"/>
        <v>0</v>
      </c>
      <c r="T431" s="67"/>
      <c r="U431" s="67"/>
      <c r="V431" s="67"/>
      <c r="W431" s="67"/>
      <c r="X431" s="67"/>
      <c r="Y431" s="67"/>
      <c r="Z431" s="67"/>
      <c r="AA431" s="67"/>
      <c r="AB431" s="99"/>
    </row>
    <row r="432" spans="1:28" ht="18" hidden="1" outlineLevel="1" x14ac:dyDescent="0.35">
      <c r="A432" s="99"/>
      <c r="B432" s="12"/>
      <c r="C432" s="67"/>
      <c r="D432" s="2">
        <v>13</v>
      </c>
      <c r="E432" s="3">
        <f t="shared" si="154"/>
        <v>1</v>
      </c>
      <c r="F432" s="146">
        <f>+E432</f>
        <v>1</v>
      </c>
      <c r="G432" s="49">
        <f t="shared" si="152"/>
        <v>0</v>
      </c>
      <c r="H432" s="156"/>
      <c r="I432" s="4">
        <f t="shared" si="153"/>
        <v>0</v>
      </c>
      <c r="J432" s="48" t="str">
        <f t="shared" si="147"/>
        <v>-</v>
      </c>
      <c r="K432" s="158"/>
      <c r="L432" s="158"/>
      <c r="M432" s="158"/>
      <c r="N432" s="158"/>
      <c r="O432" s="6">
        <f t="shared" si="148"/>
        <v>0</v>
      </c>
      <c r="P432" s="38">
        <f>IFERROR((_xlfn.DAYS("31/12/"&amp;YEAR(E432),E432))/G432,0)</f>
        <v>0</v>
      </c>
      <c r="Q432" s="4">
        <f t="shared" si="149"/>
        <v>0</v>
      </c>
      <c r="R432" s="4">
        <f t="shared" si="150"/>
        <v>0</v>
      </c>
      <c r="S432" s="41">
        <f t="shared" si="151"/>
        <v>0</v>
      </c>
      <c r="T432" s="67"/>
      <c r="U432" s="67"/>
      <c r="V432" s="67"/>
      <c r="W432" s="67"/>
      <c r="X432" s="67"/>
      <c r="Y432" s="67"/>
      <c r="Z432" s="67"/>
      <c r="AA432" s="67"/>
      <c r="AB432" s="99"/>
    </row>
    <row r="433" spans="1:29" ht="18" hidden="1" outlineLevel="1" x14ac:dyDescent="0.35">
      <c r="A433" s="99"/>
      <c r="B433" s="12"/>
      <c r="C433" s="67"/>
      <c r="D433" s="42" t="s">
        <v>164</v>
      </c>
      <c r="E433" s="8"/>
      <c r="F433" s="8"/>
      <c r="G433" s="50">
        <f>SUM(G419:G432)</f>
        <v>0</v>
      </c>
      <c r="H433" s="1"/>
      <c r="I433" s="5">
        <f>SUM(I419:I432)</f>
        <v>0</v>
      </c>
      <c r="J433" s="48" t="str">
        <f>IFERROR(I433/G433,"-")</f>
        <v>-</v>
      </c>
      <c r="K433" s="5">
        <f>SUM(K419:K432)</f>
        <v>0</v>
      </c>
      <c r="L433" s="5">
        <f t="shared" ref="L433:O433" si="155">SUM(L419:L432)</f>
        <v>0</v>
      </c>
      <c r="M433" s="5">
        <f t="shared" si="155"/>
        <v>0</v>
      </c>
      <c r="N433" s="5">
        <f t="shared" si="155"/>
        <v>0</v>
      </c>
      <c r="O433" s="5">
        <f t="shared" si="155"/>
        <v>0</v>
      </c>
      <c r="P433" s="42">
        <f>+SUMPRODUCT(G419:G432,P419:P432)</f>
        <v>0</v>
      </c>
      <c r="Q433" s="9">
        <f>SUM(Q419:Q432)</f>
        <v>0</v>
      </c>
      <c r="R433" s="9">
        <f t="shared" ref="R433:S433" si="156">SUM(R419:R432)</f>
        <v>0</v>
      </c>
      <c r="S433" s="10">
        <f t="shared" si="156"/>
        <v>0</v>
      </c>
      <c r="T433" s="67"/>
      <c r="U433" s="67"/>
      <c r="V433" s="67"/>
      <c r="W433" s="67"/>
      <c r="X433" s="67"/>
      <c r="Y433" s="67"/>
      <c r="Z433" s="67"/>
      <c r="AA433" s="67"/>
      <c r="AB433" s="99"/>
    </row>
    <row r="434" spans="1:29" ht="18" hidden="1" outlineLevel="1" x14ac:dyDescent="0.35">
      <c r="A434" s="99"/>
      <c r="B434" s="12"/>
      <c r="C434" s="67"/>
      <c r="D434" s="25" t="s">
        <v>150</v>
      </c>
      <c r="E434" s="1"/>
      <c r="F434" s="1"/>
      <c r="G434" s="1"/>
      <c r="H434" s="1"/>
      <c r="I434" s="1"/>
      <c r="J434" s="1"/>
      <c r="K434" s="51" t="str">
        <f>IFERROR(K433/$O433,"-")</f>
        <v>-</v>
      </c>
      <c r="L434" s="51" t="str">
        <f>IFERROR(L433/$O433,"-")</f>
        <v>-</v>
      </c>
      <c r="M434" s="51" t="str">
        <f>IFERROR(M433/$O433,"-")</f>
        <v>-</v>
      </c>
      <c r="N434" s="51" t="str">
        <f>IFERROR(N433/$O433,"-")</f>
        <v>-</v>
      </c>
      <c r="O434" s="51" t="str">
        <f>IFERROR(O433/$O433,"-")</f>
        <v>-</v>
      </c>
      <c r="P434" s="43"/>
      <c r="Q434" s="2"/>
      <c r="R434" s="2"/>
      <c r="S434" s="44"/>
      <c r="T434" s="67"/>
      <c r="U434" s="67"/>
      <c r="V434" s="67"/>
      <c r="W434" s="67"/>
      <c r="X434" s="67"/>
      <c r="Y434" s="67"/>
      <c r="Z434" s="67"/>
      <c r="AA434" s="67"/>
      <c r="AB434" s="99"/>
    </row>
    <row r="435" spans="1:29" ht="18" hidden="1" outlineLevel="1" x14ac:dyDescent="0.35">
      <c r="A435" s="99"/>
      <c r="B435" s="12"/>
      <c r="C435" s="67"/>
      <c r="D435" s="67"/>
      <c r="E435" s="67"/>
      <c r="F435" s="67"/>
      <c r="G435" s="67"/>
      <c r="H435" s="67"/>
      <c r="I435" s="67"/>
      <c r="J435" s="67"/>
      <c r="K435" s="67"/>
      <c r="L435" s="67"/>
      <c r="M435" s="67"/>
      <c r="N435" s="67"/>
      <c r="O435" s="67"/>
      <c r="P435" s="67"/>
      <c r="Q435" s="67"/>
      <c r="R435" s="67"/>
      <c r="S435" s="67"/>
      <c r="T435" s="67"/>
      <c r="U435" s="67"/>
      <c r="V435" s="67"/>
      <c r="W435" s="67"/>
      <c r="X435" s="67"/>
      <c r="Y435" s="67"/>
      <c r="Z435" s="67"/>
      <c r="AA435" s="67"/>
      <c r="AB435" s="99"/>
    </row>
    <row r="436" spans="1:29" ht="28.95" customHeight="1" collapsed="1" x14ac:dyDescent="0.35">
      <c r="A436" s="99"/>
      <c r="B436" s="202" t="str">
        <f>'Introducció dades Grals'!$B$18</f>
        <v>Equipament 04</v>
      </c>
      <c r="C436" s="202"/>
      <c r="D436" s="203"/>
      <c r="E436" s="204">
        <f>'Introducció dades Grals'!$C$18</f>
        <v>0</v>
      </c>
      <c r="F436" s="142"/>
      <c r="G436" s="142"/>
      <c r="H436" s="142"/>
      <c r="I436" s="142"/>
      <c r="J436" s="142"/>
      <c r="K436" s="142"/>
      <c r="L436" s="142"/>
      <c r="M436" s="142"/>
      <c r="N436" s="142"/>
      <c r="O436" s="142"/>
      <c r="P436" s="142"/>
      <c r="Q436" s="142"/>
      <c r="R436" s="142"/>
      <c r="S436" s="142"/>
      <c r="T436" s="142"/>
      <c r="U436" s="142"/>
      <c r="V436" s="142"/>
      <c r="W436" s="142"/>
      <c r="X436" s="142"/>
      <c r="Y436" s="142"/>
      <c r="Z436" s="142"/>
      <c r="AA436" s="142"/>
      <c r="AB436" s="99"/>
    </row>
    <row r="437" spans="1:29" ht="18" x14ac:dyDescent="0.35">
      <c r="A437" s="99"/>
      <c r="B437" s="141"/>
      <c r="C437" s="205" t="s">
        <v>96</v>
      </c>
      <c r="D437" s="141"/>
      <c r="E437" s="141"/>
      <c r="F437" s="141"/>
      <c r="G437" s="141"/>
      <c r="H437" s="141"/>
      <c r="I437" s="141"/>
      <c r="J437" s="141"/>
      <c r="K437" s="141"/>
      <c r="L437" s="141"/>
      <c r="M437" s="141"/>
      <c r="N437" s="141"/>
      <c r="O437" s="141"/>
      <c r="P437" s="141"/>
      <c r="Q437" s="141"/>
      <c r="R437" s="141"/>
      <c r="S437" s="141"/>
      <c r="T437" s="141"/>
      <c r="U437" s="141"/>
      <c r="V437" s="141"/>
      <c r="W437" s="141"/>
      <c r="X437" s="141"/>
      <c r="Y437" s="141"/>
      <c r="Z437" s="141"/>
      <c r="AA437" s="141"/>
      <c r="AB437" s="99"/>
    </row>
    <row r="438" spans="1:29" ht="9" hidden="1" customHeight="1" outlineLevel="1" x14ac:dyDescent="0.35">
      <c r="A438" s="99"/>
      <c r="B438" s="141"/>
      <c r="C438" s="67"/>
      <c r="D438" s="187"/>
      <c r="E438" s="67"/>
      <c r="F438" s="67"/>
      <c r="G438" s="67"/>
      <c r="H438" s="67"/>
      <c r="I438" s="67"/>
      <c r="J438" s="67"/>
      <c r="K438" s="67"/>
      <c r="L438" s="67"/>
      <c r="M438" s="67"/>
      <c r="N438" s="67"/>
      <c r="O438" s="67"/>
      <c r="P438" s="67"/>
      <c r="Q438" s="67"/>
      <c r="R438" s="67"/>
      <c r="S438" s="67"/>
      <c r="T438" s="67"/>
      <c r="U438" s="67"/>
      <c r="V438" s="67"/>
      <c r="W438" s="67"/>
      <c r="X438" s="67"/>
      <c r="Y438" s="67"/>
      <c r="Z438" s="67"/>
      <c r="AA438" s="67"/>
      <c r="AB438" s="99"/>
    </row>
    <row r="439" spans="1:29" ht="18" hidden="1" outlineLevel="1" x14ac:dyDescent="0.35">
      <c r="A439" s="99"/>
      <c r="B439" s="141"/>
      <c r="C439" s="67"/>
      <c r="D439" s="67"/>
      <c r="E439" s="161" t="s">
        <v>97</v>
      </c>
      <c r="F439" s="162"/>
      <c r="G439" s="162"/>
      <c r="H439" s="67"/>
      <c r="I439" s="67"/>
      <c r="J439" s="163" t="s">
        <v>98</v>
      </c>
      <c r="K439" s="164"/>
      <c r="L439" s="164"/>
      <c r="M439" s="164"/>
      <c r="N439" s="67"/>
      <c r="O439" s="67"/>
      <c r="P439" s="67"/>
      <c r="Q439" s="149" t="s">
        <v>99</v>
      </c>
      <c r="R439" s="150"/>
      <c r="S439" s="150"/>
      <c r="T439" s="150"/>
      <c r="U439" s="67"/>
      <c r="V439" s="149" t="s">
        <v>100</v>
      </c>
      <c r="W439" s="150"/>
      <c r="X439" s="150"/>
      <c r="Y439" s="67"/>
      <c r="Z439" s="67"/>
      <c r="AA439" s="67"/>
      <c r="AB439" s="99"/>
      <c r="AC439" s="67">
        <v>18</v>
      </c>
    </row>
    <row r="440" spans="1:29" ht="18" hidden="1" outlineLevel="1" x14ac:dyDescent="0.35">
      <c r="A440" s="99"/>
      <c r="B440" s="141"/>
      <c r="C440" s="67"/>
      <c r="D440" s="67"/>
      <c r="E440" s="152">
        <v>1</v>
      </c>
      <c r="F440" s="418" t="s">
        <v>101</v>
      </c>
      <c r="G440" s="418"/>
      <c r="H440" s="67"/>
      <c r="I440" s="67"/>
      <c r="J440" s="144" t="s">
        <v>102</v>
      </c>
      <c r="K440" s="144" t="s">
        <v>103</v>
      </c>
      <c r="L440" s="144" t="s">
        <v>104</v>
      </c>
      <c r="M440" s="144" t="s">
        <v>105</v>
      </c>
      <c r="N440" s="67"/>
      <c r="O440" s="67"/>
      <c r="P440" s="67"/>
      <c r="Q440" s="419" t="s">
        <v>106</v>
      </c>
      <c r="R440" s="419"/>
      <c r="S440" s="298" t="str">
        <f>IFERROR(T465/R465,"-")</f>
        <v>-</v>
      </c>
      <c r="T440" s="299" t="s">
        <v>107</v>
      </c>
      <c r="U440" s="67"/>
      <c r="V440" s="8" t="s">
        <v>108</v>
      </c>
      <c r="W440" s="300">
        <f>+llistes!$P$5</f>
        <v>0.26</v>
      </c>
      <c r="X440" s="301" t="s">
        <v>109</v>
      </c>
      <c r="Y440" s="67"/>
      <c r="Z440" s="67"/>
      <c r="AA440" s="67"/>
      <c r="AB440" s="99"/>
    </row>
    <row r="441" spans="1:29" ht="18" hidden="1" outlineLevel="1" x14ac:dyDescent="0.35">
      <c r="A441" s="99"/>
      <c r="B441" s="141"/>
      <c r="C441" s="67"/>
      <c r="D441" s="67"/>
      <c r="E441" s="153">
        <v>2</v>
      </c>
      <c r="F441" s="418" t="s">
        <v>101</v>
      </c>
      <c r="G441" s="418"/>
      <c r="H441" s="67"/>
      <c r="I441" s="67"/>
      <c r="J441" s="1" t="s">
        <v>110</v>
      </c>
      <c r="K441" s="143"/>
      <c r="L441" s="143"/>
      <c r="M441" s="52">
        <f>IFERROR(L441/K441,1)</f>
        <v>1</v>
      </c>
      <c r="N441" s="151"/>
      <c r="O441" s="67"/>
      <c r="P441" s="67"/>
      <c r="Q441" s="415" t="s">
        <v>111</v>
      </c>
      <c r="R441" s="415"/>
      <c r="S441" s="47" t="str">
        <f>IFERROR(T465/Q465,"-")</f>
        <v>-</v>
      </c>
      <c r="T441" t="s">
        <v>112</v>
      </c>
      <c r="U441" s="67"/>
      <c r="V441" s="1" t="s">
        <v>113</v>
      </c>
      <c r="W441" s="5">
        <f>+W440*R465</f>
        <v>0</v>
      </c>
      <c r="X441" s="268" t="s">
        <v>114</v>
      </c>
      <c r="Y441" s="67"/>
      <c r="Z441" s="67"/>
      <c r="AA441" s="67"/>
      <c r="AB441" s="99"/>
    </row>
    <row r="442" spans="1:29" ht="18" hidden="1" outlineLevel="1" x14ac:dyDescent="0.35">
      <c r="A442" s="99"/>
      <c r="B442" s="141"/>
      <c r="C442" s="67"/>
      <c r="D442" s="67"/>
      <c r="E442" s="153">
        <v>3</v>
      </c>
      <c r="F442" s="418" t="s">
        <v>101</v>
      </c>
      <c r="G442" s="418"/>
      <c r="H442" s="67"/>
      <c r="I442" s="67"/>
      <c r="J442" s="1" t="s">
        <v>115</v>
      </c>
      <c r="K442" s="143"/>
      <c r="L442" s="143"/>
      <c r="M442" s="52">
        <f t="shared" ref="M442:M446" si="157">IFERROR(L442/K442,1)</f>
        <v>1</v>
      </c>
      <c r="N442" s="151"/>
      <c r="O442" s="67"/>
      <c r="P442" s="67"/>
      <c r="Q442" s="419" t="s">
        <v>116</v>
      </c>
      <c r="R442" s="419"/>
      <c r="S442" s="302" t="str" cm="1">
        <f t="array" aca="1" ref="S442" ca="1">IFERROR(R465/INDIRECT("'Introducció dades Grals'!G"&amp;AC439),"-")</f>
        <v>-</v>
      </c>
      <c r="T442" s="303" t="s">
        <v>117</v>
      </c>
      <c r="U442" s="67"/>
      <c r="V442" s="8" t="s">
        <v>118</v>
      </c>
      <c r="W442" s="7" t="str" cm="1">
        <f t="array" aca="1" ref="W442" ca="1">IFERROR(W441/INDIRECT("'Introducció dades Grals'!G"&amp;AC439),"-")</f>
        <v>-</v>
      </c>
      <c r="X442" s="304" t="s">
        <v>119</v>
      </c>
      <c r="Y442" s="67"/>
      <c r="Z442" s="67"/>
      <c r="AA442" s="67"/>
      <c r="AB442" s="99"/>
    </row>
    <row r="443" spans="1:29" ht="18" hidden="1" outlineLevel="1" x14ac:dyDescent="0.35">
      <c r="A443" s="99"/>
      <c r="B443" s="141"/>
      <c r="C443" s="67"/>
      <c r="D443" s="67"/>
      <c r="E443" s="153">
        <v>4</v>
      </c>
      <c r="F443" s="418" t="s">
        <v>101</v>
      </c>
      <c r="G443" s="418"/>
      <c r="H443" s="67"/>
      <c r="I443" s="67"/>
      <c r="J443" s="1" t="s">
        <v>120</v>
      </c>
      <c r="K443" s="143"/>
      <c r="L443" s="143"/>
      <c r="M443" s="52">
        <f t="shared" si="157"/>
        <v>1</v>
      </c>
      <c r="N443" s="151"/>
      <c r="O443" s="67"/>
      <c r="P443" s="67"/>
      <c r="Q443" s="415" t="s">
        <v>121</v>
      </c>
      <c r="R443" s="415"/>
      <c r="S443" s="47" t="str" cm="1">
        <f t="array" aca="1" ref="S443" ca="1">IFERROR(R465/INDIRECT("'Introducció dades Grals'!I"&amp;AC439),"-")</f>
        <v>-</v>
      </c>
      <c r="T443" s="11" t="s">
        <v>122</v>
      </c>
      <c r="U443" s="67"/>
      <c r="V443" s="67"/>
      <c r="W443" s="67"/>
      <c r="X443" s="67"/>
      <c r="Y443" s="67"/>
      <c r="Z443" s="67"/>
      <c r="AA443" s="67"/>
      <c r="AB443" s="99"/>
    </row>
    <row r="444" spans="1:29" ht="18" hidden="1" outlineLevel="1" x14ac:dyDescent="0.35">
      <c r="A444" s="99"/>
      <c r="B444" s="141"/>
      <c r="C444" s="67"/>
      <c r="D444" s="67"/>
      <c r="E444" s="154">
        <v>5</v>
      </c>
      <c r="F444" s="418" t="s">
        <v>101</v>
      </c>
      <c r="G444" s="418"/>
      <c r="H444" s="67"/>
      <c r="I444" s="67"/>
      <c r="J444" s="1" t="s">
        <v>123</v>
      </c>
      <c r="K444" s="143"/>
      <c r="L444" s="143"/>
      <c r="M444" s="52">
        <f t="shared" si="157"/>
        <v>1</v>
      </c>
      <c r="N444" s="151"/>
      <c r="O444" s="67"/>
      <c r="P444" s="67"/>
      <c r="Q444" s="67"/>
      <c r="R444" s="67"/>
      <c r="S444" s="67"/>
      <c r="T444" s="67"/>
      <c r="U444" s="67"/>
      <c r="V444" s="67"/>
      <c r="W444" s="67"/>
      <c r="X444" s="67"/>
      <c r="Y444" s="67"/>
      <c r="Z444" s="67"/>
      <c r="AA444" s="67"/>
      <c r="AB444" s="99"/>
    </row>
    <row r="445" spans="1:29" ht="18" hidden="1" outlineLevel="1" x14ac:dyDescent="0.35">
      <c r="A445" s="99"/>
      <c r="B445" s="141"/>
      <c r="C445" s="67"/>
      <c r="D445" s="67"/>
      <c r="E445" s="153">
        <v>6</v>
      </c>
      <c r="F445" s="418" t="s">
        <v>101</v>
      </c>
      <c r="G445" s="418"/>
      <c r="H445" s="67"/>
      <c r="I445" s="67"/>
      <c r="J445" s="1" t="s">
        <v>124</v>
      </c>
      <c r="K445" s="143"/>
      <c r="L445" s="143"/>
      <c r="M445" s="52">
        <f t="shared" si="157"/>
        <v>1</v>
      </c>
      <c r="N445" s="151"/>
      <c r="O445" s="67"/>
      <c r="P445" s="67"/>
      <c r="Q445" s="67"/>
      <c r="R445" s="67"/>
      <c r="S445" s="67"/>
      <c r="T445" s="67"/>
      <c r="U445" s="67"/>
      <c r="V445" s="67"/>
      <c r="W445" s="67"/>
      <c r="X445" s="67"/>
      <c r="Y445" s="67"/>
      <c r="Z445" s="67"/>
      <c r="AA445" s="67"/>
      <c r="AB445" s="99"/>
    </row>
    <row r="446" spans="1:29" ht="18" hidden="1" outlineLevel="1" x14ac:dyDescent="0.35">
      <c r="A446" s="99"/>
      <c r="B446" s="141"/>
      <c r="C446" s="67"/>
      <c r="D446" s="67"/>
      <c r="E446" s="153">
        <v>7</v>
      </c>
      <c r="F446" s="418" t="s">
        <v>101</v>
      </c>
      <c r="G446" s="418"/>
      <c r="H446" s="67"/>
      <c r="I446" s="67"/>
      <c r="J446" s="1" t="s">
        <v>125</v>
      </c>
      <c r="K446" s="143"/>
      <c r="L446" s="143"/>
      <c r="M446" s="52">
        <f t="shared" si="157"/>
        <v>1</v>
      </c>
      <c r="N446" s="151"/>
      <c r="O446" s="67"/>
      <c r="P446" s="67"/>
      <c r="Q446" s="67"/>
      <c r="R446" s="67"/>
      <c r="S446" s="67"/>
      <c r="T446" s="67"/>
      <c r="U446" s="67"/>
      <c r="V446" s="67"/>
      <c r="W446" s="67"/>
      <c r="X446" s="67"/>
      <c r="Y446" s="67"/>
      <c r="Z446" s="67"/>
      <c r="AA446" s="67"/>
      <c r="AB446" s="99"/>
    </row>
    <row r="447" spans="1:29" ht="18" hidden="1" outlineLevel="1" x14ac:dyDescent="0.35">
      <c r="A447" s="99"/>
      <c r="B447" s="141"/>
      <c r="C447" s="67"/>
      <c r="D447" s="67"/>
      <c r="E447" s="67"/>
      <c r="F447" s="67"/>
      <c r="G447" s="67"/>
      <c r="H447" s="67"/>
      <c r="I447" s="67"/>
      <c r="J447" s="67"/>
      <c r="K447" s="67"/>
      <c r="L447" s="67"/>
      <c r="M447" s="67"/>
      <c r="N447" s="67"/>
      <c r="O447" s="67"/>
      <c r="P447" s="67"/>
      <c r="Q447" s="67"/>
      <c r="R447" s="67"/>
      <c r="S447" s="67"/>
      <c r="T447" s="67"/>
      <c r="U447" s="67"/>
      <c r="V447" s="67"/>
      <c r="W447" s="67"/>
      <c r="X447" s="67"/>
      <c r="Y447" s="67"/>
      <c r="Z447" s="67"/>
      <c r="AA447" s="67"/>
      <c r="AB447" s="99"/>
    </row>
    <row r="448" spans="1:29" ht="18" hidden="1" outlineLevel="1" x14ac:dyDescent="0.35">
      <c r="A448" s="99"/>
      <c r="B448" s="141"/>
      <c r="C448" s="67"/>
      <c r="D448" s="147" t="s">
        <v>126</v>
      </c>
      <c r="E448" s="148"/>
      <c r="F448" s="148"/>
      <c r="G448" s="148"/>
      <c r="H448" s="148"/>
      <c r="I448" s="148"/>
      <c r="J448" s="148"/>
      <c r="K448" s="148"/>
      <c r="L448" s="148"/>
      <c r="M448" s="148"/>
      <c r="N448" s="148"/>
      <c r="O448" s="148"/>
      <c r="P448" s="148"/>
      <c r="Q448" s="420" t="s">
        <v>127</v>
      </c>
      <c r="R448" s="420"/>
      <c r="S448" s="420"/>
      <c r="T448" s="420"/>
      <c r="U448" s="67"/>
      <c r="V448" s="67"/>
      <c r="W448" s="67"/>
      <c r="X448" s="67"/>
      <c r="Y448" s="67"/>
      <c r="Z448" s="67"/>
      <c r="AA448" s="67"/>
      <c r="AB448" s="99"/>
    </row>
    <row r="449" spans="1:28" s="159" customFormat="1" ht="43.2" hidden="1" outlineLevel="1" x14ac:dyDescent="0.35">
      <c r="A449" s="99"/>
      <c r="B449" s="141"/>
      <c r="C449" s="67"/>
      <c r="D449" s="188" t="s">
        <v>128</v>
      </c>
      <c r="E449" s="188" t="s">
        <v>129</v>
      </c>
      <c r="F449" s="188" t="s">
        <v>130</v>
      </c>
      <c r="G449" s="188" t="s">
        <v>131</v>
      </c>
      <c r="H449" s="188" t="s">
        <v>132</v>
      </c>
      <c r="I449" s="188"/>
      <c r="J449" s="188" t="s">
        <v>133</v>
      </c>
      <c r="K449" s="188" t="s">
        <v>134</v>
      </c>
      <c r="L449" s="188" t="s">
        <v>135</v>
      </c>
      <c r="M449" s="188" t="s">
        <v>136</v>
      </c>
      <c r="N449" s="188" t="s">
        <v>137</v>
      </c>
      <c r="O449" s="188" t="s">
        <v>138</v>
      </c>
      <c r="P449" s="189" t="s">
        <v>139</v>
      </c>
      <c r="Q449" s="183" t="s">
        <v>140</v>
      </c>
      <c r="R449" s="184" t="s">
        <v>141</v>
      </c>
      <c r="S449" s="184" t="s">
        <v>142</v>
      </c>
      <c r="T449" s="184" t="s">
        <v>143</v>
      </c>
      <c r="U449" s="159" t="e" vm="1">
        <v>#VALUE!</v>
      </c>
      <c r="V449" s="426" t="s">
        <v>144</v>
      </c>
      <c r="W449" s="426"/>
      <c r="X449" s="426"/>
      <c r="Y449" s="426"/>
      <c r="Z449" s="426"/>
      <c r="AA449" s="67"/>
      <c r="AB449" s="99"/>
    </row>
    <row r="450" spans="1:28" s="160" customFormat="1" ht="18" hidden="1" customHeight="1" outlineLevel="1" x14ac:dyDescent="0.35">
      <c r="A450" s="99"/>
      <c r="B450" s="141"/>
      <c r="C450" s="67"/>
      <c r="D450" s="190"/>
      <c r="E450" s="191"/>
      <c r="F450" s="191"/>
      <c r="G450" s="190"/>
      <c r="H450" s="190" t="s">
        <v>145</v>
      </c>
      <c r="I450" s="190" t="s">
        <v>146</v>
      </c>
      <c r="J450" s="190" t="s">
        <v>147</v>
      </c>
      <c r="K450" s="190" t="s">
        <v>147</v>
      </c>
      <c r="L450" s="190" t="s">
        <v>147</v>
      </c>
      <c r="M450" s="190" t="s">
        <v>147</v>
      </c>
      <c r="N450" s="190" t="s">
        <v>147</v>
      </c>
      <c r="O450" s="190" t="s">
        <v>147</v>
      </c>
      <c r="P450" s="192" t="s">
        <v>147</v>
      </c>
      <c r="Q450" s="185" t="s">
        <v>148</v>
      </c>
      <c r="R450" s="186" t="s">
        <v>145</v>
      </c>
      <c r="S450" s="186" t="s">
        <v>147</v>
      </c>
      <c r="T450" s="186" t="s">
        <v>147</v>
      </c>
      <c r="U450" s="67"/>
      <c r="V450" s="67"/>
      <c r="W450" s="67"/>
      <c r="X450" s="67"/>
      <c r="Y450" s="67"/>
      <c r="Z450" s="67"/>
      <c r="AA450" s="67"/>
      <c r="AB450" s="99"/>
    </row>
    <row r="451" spans="1:28" ht="18" hidden="1" outlineLevel="1" x14ac:dyDescent="0.35">
      <c r="A451" s="99"/>
      <c r="B451" s="141"/>
      <c r="C451" s="67"/>
      <c r="D451" s="2">
        <v>0</v>
      </c>
      <c r="E451" s="145"/>
      <c r="F451" s="146">
        <f>+E451</f>
        <v>0</v>
      </c>
      <c r="G451" s="49">
        <f>IF(F451-E451=0,0,F451-E451+1)</f>
        <v>0</v>
      </c>
      <c r="H451" s="155"/>
      <c r="I451" s="48" t="str">
        <f>IFERROR(H451/G451,"-")</f>
        <v>-</v>
      </c>
      <c r="J451" s="157"/>
      <c r="K451" s="157"/>
      <c r="L451" s="157"/>
      <c r="M451" s="157"/>
      <c r="N451" s="157"/>
      <c r="O451" s="157"/>
      <c r="P451" s="45">
        <f t="shared" ref="P451:P464" si="158">+SUM(J451:O451)</f>
        <v>0</v>
      </c>
      <c r="Q451" s="179">
        <f>IFERROR((_xlfn.DAYS(F451,"1/1/"&amp;YEAR(F451))+1)/G451,0)</f>
        <v>0</v>
      </c>
      <c r="R451" s="180">
        <f>+H451*Q451</f>
        <v>0</v>
      </c>
      <c r="S451" s="180">
        <f t="shared" ref="S451" si="159">+J451*Q451</f>
        <v>0</v>
      </c>
      <c r="T451" s="180">
        <f t="shared" ref="T451:T464" si="160">+P451*Q451</f>
        <v>0</v>
      </c>
      <c r="U451" s="67"/>
      <c r="V451" s="67"/>
      <c r="W451" s="67"/>
      <c r="X451" s="67"/>
      <c r="Y451" s="67"/>
      <c r="Z451" s="67"/>
      <c r="AA451" s="67"/>
      <c r="AB451" s="99"/>
    </row>
    <row r="452" spans="1:28" ht="18" hidden="1" outlineLevel="1" x14ac:dyDescent="0.35">
      <c r="A452" s="99"/>
      <c r="B452" s="141"/>
      <c r="C452" s="67"/>
      <c r="D452" s="2">
        <v>1</v>
      </c>
      <c r="E452" s="3">
        <f>+F451+1</f>
        <v>1</v>
      </c>
      <c r="F452" s="145"/>
      <c r="G452" s="49">
        <f t="shared" ref="G452:G464" si="161">IF(F452-E452=0,0,F452-E452+1)</f>
        <v>0</v>
      </c>
      <c r="H452" s="155"/>
      <c r="I452" s="48" t="str">
        <f t="shared" ref="I452:I465" si="162">IFERROR(H452/G452,"-")</f>
        <v>-</v>
      </c>
      <c r="J452" s="157"/>
      <c r="K452" s="157"/>
      <c r="L452" s="157"/>
      <c r="M452" s="157"/>
      <c r="N452" s="157"/>
      <c r="O452" s="157"/>
      <c r="P452" s="45">
        <f t="shared" si="158"/>
        <v>0</v>
      </c>
      <c r="Q452" s="179">
        <v>1</v>
      </c>
      <c r="R452" s="180">
        <f t="shared" ref="R452:R464" si="163">+H452*Q452</f>
        <v>0</v>
      </c>
      <c r="S452" s="180">
        <f>+J452*Q452</f>
        <v>0</v>
      </c>
      <c r="T452" s="180">
        <f t="shared" si="160"/>
        <v>0</v>
      </c>
      <c r="U452" s="67"/>
      <c r="V452" s="67"/>
      <c r="W452" s="67"/>
      <c r="X452" s="67"/>
      <c r="Y452" s="67"/>
      <c r="Z452" s="67"/>
      <c r="AA452" s="67"/>
      <c r="AB452" s="99"/>
    </row>
    <row r="453" spans="1:28" ht="18" hidden="1" outlineLevel="1" x14ac:dyDescent="0.35">
      <c r="A453" s="99"/>
      <c r="B453" s="141"/>
      <c r="C453" s="67"/>
      <c r="D453" s="2">
        <v>2</v>
      </c>
      <c r="E453" s="3">
        <f t="shared" ref="E453:E463" si="164">+F452+1</f>
        <v>1</v>
      </c>
      <c r="F453" s="146"/>
      <c r="G453" s="49">
        <f t="shared" si="161"/>
        <v>0</v>
      </c>
      <c r="H453" s="156"/>
      <c r="I453" s="48" t="str">
        <f t="shared" si="162"/>
        <v>-</v>
      </c>
      <c r="J453" s="157"/>
      <c r="K453" s="158"/>
      <c r="L453" s="157"/>
      <c r="M453" s="158"/>
      <c r="N453" s="157"/>
      <c r="O453" s="157"/>
      <c r="P453" s="45">
        <f t="shared" si="158"/>
        <v>0</v>
      </c>
      <c r="Q453" s="181">
        <v>1</v>
      </c>
      <c r="R453" s="182">
        <f t="shared" si="163"/>
        <v>0</v>
      </c>
      <c r="S453" s="182">
        <f t="shared" ref="S453:S464" si="165">+J453*Q453</f>
        <v>0</v>
      </c>
      <c r="T453" s="182">
        <f t="shared" si="160"/>
        <v>0</v>
      </c>
      <c r="U453" s="67"/>
      <c r="V453" s="67"/>
      <c r="W453" s="67"/>
      <c r="X453" s="67"/>
      <c r="Y453" s="67"/>
      <c r="Z453" s="67"/>
      <c r="AA453" s="67"/>
      <c r="AB453" s="99"/>
    </row>
    <row r="454" spans="1:28" ht="18" hidden="1" outlineLevel="1" x14ac:dyDescent="0.35">
      <c r="A454" s="99"/>
      <c r="B454" s="141"/>
      <c r="C454" s="67"/>
      <c r="D454" s="2">
        <v>3</v>
      </c>
      <c r="E454" s="3">
        <f t="shared" si="164"/>
        <v>1</v>
      </c>
      <c r="F454" s="146"/>
      <c r="G454" s="49">
        <f t="shared" si="161"/>
        <v>0</v>
      </c>
      <c r="H454" s="156"/>
      <c r="I454" s="48" t="str">
        <f t="shared" si="162"/>
        <v>-</v>
      </c>
      <c r="J454" s="157"/>
      <c r="K454" s="158"/>
      <c r="L454" s="157"/>
      <c r="M454" s="158"/>
      <c r="N454" s="157"/>
      <c r="O454" s="157"/>
      <c r="P454" s="45">
        <f t="shared" si="158"/>
        <v>0</v>
      </c>
      <c r="Q454" s="181">
        <v>1</v>
      </c>
      <c r="R454" s="182">
        <f t="shared" si="163"/>
        <v>0</v>
      </c>
      <c r="S454" s="182">
        <f t="shared" si="165"/>
        <v>0</v>
      </c>
      <c r="T454" s="182">
        <f t="shared" si="160"/>
        <v>0</v>
      </c>
      <c r="U454" s="67"/>
      <c r="V454" s="67"/>
      <c r="W454" s="67"/>
      <c r="X454" s="67"/>
      <c r="Y454" s="67"/>
      <c r="Z454" s="67"/>
      <c r="AA454" s="67"/>
      <c r="AB454" s="99"/>
    </row>
    <row r="455" spans="1:28" ht="18" hidden="1" outlineLevel="1" x14ac:dyDescent="0.35">
      <c r="A455" s="99"/>
      <c r="B455" s="141"/>
      <c r="C455" s="67"/>
      <c r="D455" s="2">
        <v>4</v>
      </c>
      <c r="E455" s="3">
        <f t="shared" si="164"/>
        <v>1</v>
      </c>
      <c r="F455" s="146"/>
      <c r="G455" s="49">
        <f t="shared" si="161"/>
        <v>0</v>
      </c>
      <c r="H455" s="156"/>
      <c r="I455" s="48" t="str">
        <f t="shared" si="162"/>
        <v>-</v>
      </c>
      <c r="J455" s="157"/>
      <c r="K455" s="158"/>
      <c r="L455" s="157"/>
      <c r="M455" s="158"/>
      <c r="N455" s="157"/>
      <c r="O455" s="157"/>
      <c r="P455" s="45">
        <f t="shared" si="158"/>
        <v>0</v>
      </c>
      <c r="Q455" s="181">
        <v>1</v>
      </c>
      <c r="R455" s="182">
        <f t="shared" si="163"/>
        <v>0</v>
      </c>
      <c r="S455" s="182">
        <f t="shared" si="165"/>
        <v>0</v>
      </c>
      <c r="T455" s="182">
        <f t="shared" si="160"/>
        <v>0</v>
      </c>
      <c r="U455" s="67"/>
      <c r="V455" s="67"/>
      <c r="W455" s="67"/>
      <c r="X455" s="67"/>
      <c r="Y455" s="67"/>
      <c r="Z455" s="67"/>
      <c r="AA455" s="67"/>
      <c r="AB455" s="99"/>
    </row>
    <row r="456" spans="1:28" ht="18" hidden="1" outlineLevel="1" x14ac:dyDescent="0.35">
      <c r="A456" s="99"/>
      <c r="B456" s="141"/>
      <c r="C456" s="67"/>
      <c r="D456" s="2">
        <v>5</v>
      </c>
      <c r="E456" s="3">
        <f t="shared" si="164"/>
        <v>1</v>
      </c>
      <c r="F456" s="146"/>
      <c r="G456" s="49">
        <f t="shared" si="161"/>
        <v>0</v>
      </c>
      <c r="H456" s="156"/>
      <c r="I456" s="48" t="str">
        <f t="shared" si="162"/>
        <v>-</v>
      </c>
      <c r="J456" s="157"/>
      <c r="K456" s="158"/>
      <c r="L456" s="157"/>
      <c r="M456" s="158"/>
      <c r="N456" s="157"/>
      <c r="O456" s="157"/>
      <c r="P456" s="45">
        <f t="shared" si="158"/>
        <v>0</v>
      </c>
      <c r="Q456" s="181">
        <v>1</v>
      </c>
      <c r="R456" s="182">
        <f t="shared" si="163"/>
        <v>0</v>
      </c>
      <c r="S456" s="182">
        <f t="shared" si="165"/>
        <v>0</v>
      </c>
      <c r="T456" s="182">
        <f t="shared" si="160"/>
        <v>0</v>
      </c>
      <c r="U456" s="67"/>
      <c r="V456" s="67"/>
      <c r="W456" s="67"/>
      <c r="X456" s="67"/>
      <c r="Y456" s="67"/>
      <c r="Z456" s="67"/>
      <c r="AA456" s="67"/>
      <c r="AB456" s="99"/>
    </row>
    <row r="457" spans="1:28" ht="18" hidden="1" outlineLevel="1" x14ac:dyDescent="0.35">
      <c r="A457" s="99"/>
      <c r="B457" s="141"/>
      <c r="C457" s="67"/>
      <c r="D457" s="2">
        <v>6</v>
      </c>
      <c r="E457" s="3">
        <f t="shared" si="164"/>
        <v>1</v>
      </c>
      <c r="F457" s="146"/>
      <c r="G457" s="49">
        <f t="shared" si="161"/>
        <v>0</v>
      </c>
      <c r="H457" s="156"/>
      <c r="I457" s="48" t="str">
        <f t="shared" si="162"/>
        <v>-</v>
      </c>
      <c r="J457" s="157"/>
      <c r="K457" s="158"/>
      <c r="L457" s="157"/>
      <c r="M457" s="158"/>
      <c r="N457" s="157"/>
      <c r="O457" s="157"/>
      <c r="P457" s="45">
        <f t="shared" si="158"/>
        <v>0</v>
      </c>
      <c r="Q457" s="181">
        <v>1</v>
      </c>
      <c r="R457" s="182">
        <f t="shared" si="163"/>
        <v>0</v>
      </c>
      <c r="S457" s="182">
        <f t="shared" si="165"/>
        <v>0</v>
      </c>
      <c r="T457" s="182">
        <f t="shared" si="160"/>
        <v>0</v>
      </c>
      <c r="U457" s="67"/>
      <c r="V457" s="67"/>
      <c r="W457" s="67"/>
      <c r="X457" s="67"/>
      <c r="Y457" s="67"/>
      <c r="Z457" s="67"/>
      <c r="AA457" s="67"/>
      <c r="AB457" s="99"/>
    </row>
    <row r="458" spans="1:28" ht="18" hidden="1" outlineLevel="1" x14ac:dyDescent="0.35">
      <c r="A458" s="99"/>
      <c r="B458" s="141"/>
      <c r="C458" s="67"/>
      <c r="D458" s="2">
        <v>7</v>
      </c>
      <c r="E458" s="3">
        <f t="shared" si="164"/>
        <v>1</v>
      </c>
      <c r="F458" s="146"/>
      <c r="G458" s="49">
        <f t="shared" si="161"/>
        <v>0</v>
      </c>
      <c r="H458" s="156"/>
      <c r="I458" s="48" t="str">
        <f t="shared" si="162"/>
        <v>-</v>
      </c>
      <c r="J458" s="157"/>
      <c r="K458" s="158"/>
      <c r="L458" s="157"/>
      <c r="M458" s="158"/>
      <c r="N458" s="157"/>
      <c r="O458" s="157"/>
      <c r="P458" s="45">
        <f t="shared" si="158"/>
        <v>0</v>
      </c>
      <c r="Q458" s="181">
        <v>1</v>
      </c>
      <c r="R458" s="182">
        <f t="shared" si="163"/>
        <v>0</v>
      </c>
      <c r="S458" s="182">
        <f t="shared" si="165"/>
        <v>0</v>
      </c>
      <c r="T458" s="182">
        <f t="shared" si="160"/>
        <v>0</v>
      </c>
      <c r="U458" s="67"/>
      <c r="V458" s="67"/>
      <c r="W458" s="67"/>
      <c r="X458" s="67"/>
      <c r="Y458" s="67"/>
      <c r="Z458" s="67"/>
      <c r="AA458" s="67"/>
      <c r="AB458" s="99"/>
    </row>
    <row r="459" spans="1:28" ht="18" hidden="1" outlineLevel="1" x14ac:dyDescent="0.35">
      <c r="A459" s="99"/>
      <c r="B459" s="141"/>
      <c r="C459" s="67"/>
      <c r="D459" s="2">
        <v>8</v>
      </c>
      <c r="E459" s="3">
        <f t="shared" si="164"/>
        <v>1</v>
      </c>
      <c r="F459" s="146"/>
      <c r="G459" s="49">
        <f t="shared" si="161"/>
        <v>0</v>
      </c>
      <c r="H459" s="156"/>
      <c r="I459" s="48" t="str">
        <f t="shared" si="162"/>
        <v>-</v>
      </c>
      <c r="J459" s="157"/>
      <c r="K459" s="158"/>
      <c r="L459" s="157"/>
      <c r="M459" s="158"/>
      <c r="N459" s="157"/>
      <c r="O459" s="157"/>
      <c r="P459" s="45">
        <f t="shared" si="158"/>
        <v>0</v>
      </c>
      <c r="Q459" s="181">
        <v>1</v>
      </c>
      <c r="R459" s="182">
        <f t="shared" si="163"/>
        <v>0</v>
      </c>
      <c r="S459" s="182">
        <f t="shared" si="165"/>
        <v>0</v>
      </c>
      <c r="T459" s="182">
        <f t="shared" si="160"/>
        <v>0</v>
      </c>
      <c r="U459" s="67"/>
      <c r="V459" s="67"/>
      <c r="W459" s="67"/>
      <c r="X459" s="67"/>
      <c r="Y459" s="67"/>
      <c r="Z459" s="67"/>
      <c r="AA459" s="67"/>
      <c r="AB459" s="99"/>
    </row>
    <row r="460" spans="1:28" ht="18" hidden="1" outlineLevel="1" x14ac:dyDescent="0.35">
      <c r="A460" s="99"/>
      <c r="B460" s="141"/>
      <c r="C460" s="67"/>
      <c r="D460" s="2">
        <v>9</v>
      </c>
      <c r="E460" s="3">
        <f t="shared" si="164"/>
        <v>1</v>
      </c>
      <c r="F460" s="146"/>
      <c r="G460" s="49">
        <f t="shared" si="161"/>
        <v>0</v>
      </c>
      <c r="H460" s="156"/>
      <c r="I460" s="48" t="str">
        <f t="shared" si="162"/>
        <v>-</v>
      </c>
      <c r="J460" s="157"/>
      <c r="K460" s="158"/>
      <c r="L460" s="157"/>
      <c r="M460" s="158"/>
      <c r="N460" s="157"/>
      <c r="O460" s="157"/>
      <c r="P460" s="45">
        <f t="shared" si="158"/>
        <v>0</v>
      </c>
      <c r="Q460" s="181">
        <v>1</v>
      </c>
      <c r="R460" s="182">
        <f t="shared" si="163"/>
        <v>0</v>
      </c>
      <c r="S460" s="182">
        <f t="shared" si="165"/>
        <v>0</v>
      </c>
      <c r="T460" s="182">
        <f t="shared" si="160"/>
        <v>0</v>
      </c>
      <c r="U460" s="67"/>
      <c r="V460" s="67"/>
      <c r="W460" s="67"/>
      <c r="X460" s="67"/>
      <c r="Y460" s="67"/>
      <c r="Z460" s="67"/>
      <c r="AA460" s="67"/>
      <c r="AB460" s="99"/>
    </row>
    <row r="461" spans="1:28" ht="18" hidden="1" outlineLevel="1" x14ac:dyDescent="0.35">
      <c r="A461" s="99"/>
      <c r="B461" s="141"/>
      <c r="C461" s="67"/>
      <c r="D461" s="2">
        <v>10</v>
      </c>
      <c r="E461" s="3">
        <f t="shared" si="164"/>
        <v>1</v>
      </c>
      <c r="F461" s="146"/>
      <c r="G461" s="49">
        <f t="shared" si="161"/>
        <v>0</v>
      </c>
      <c r="H461" s="156"/>
      <c r="I461" s="48" t="str">
        <f t="shared" si="162"/>
        <v>-</v>
      </c>
      <c r="J461" s="157"/>
      <c r="K461" s="158"/>
      <c r="L461" s="157"/>
      <c r="M461" s="158"/>
      <c r="N461" s="157"/>
      <c r="O461" s="157"/>
      <c r="P461" s="45">
        <f t="shared" si="158"/>
        <v>0</v>
      </c>
      <c r="Q461" s="181">
        <v>1</v>
      </c>
      <c r="R461" s="182">
        <f t="shared" si="163"/>
        <v>0</v>
      </c>
      <c r="S461" s="182">
        <f t="shared" si="165"/>
        <v>0</v>
      </c>
      <c r="T461" s="182">
        <f t="shared" si="160"/>
        <v>0</v>
      </c>
      <c r="U461" s="67"/>
      <c r="V461" s="67"/>
      <c r="W461" s="67"/>
      <c r="X461" s="67"/>
      <c r="Y461" s="67"/>
      <c r="Z461" s="67"/>
      <c r="AA461" s="67"/>
      <c r="AB461" s="99"/>
    </row>
    <row r="462" spans="1:28" ht="18" hidden="1" outlineLevel="1" x14ac:dyDescent="0.35">
      <c r="A462" s="99"/>
      <c r="B462" s="141"/>
      <c r="C462" s="67"/>
      <c r="D462" s="2">
        <v>11</v>
      </c>
      <c r="E462" s="3">
        <f t="shared" si="164"/>
        <v>1</v>
      </c>
      <c r="F462" s="146"/>
      <c r="G462" s="49">
        <f t="shared" si="161"/>
        <v>0</v>
      </c>
      <c r="H462" s="156"/>
      <c r="I462" s="48" t="str">
        <f t="shared" si="162"/>
        <v>-</v>
      </c>
      <c r="J462" s="157"/>
      <c r="K462" s="158"/>
      <c r="L462" s="157"/>
      <c r="M462" s="158"/>
      <c r="N462" s="157"/>
      <c r="O462" s="157"/>
      <c r="P462" s="45">
        <f t="shared" si="158"/>
        <v>0</v>
      </c>
      <c r="Q462" s="181">
        <v>1</v>
      </c>
      <c r="R462" s="182">
        <f t="shared" si="163"/>
        <v>0</v>
      </c>
      <c r="S462" s="182">
        <f t="shared" si="165"/>
        <v>0</v>
      </c>
      <c r="T462" s="182">
        <f t="shared" si="160"/>
        <v>0</v>
      </c>
      <c r="U462" s="67"/>
      <c r="V462" s="67"/>
      <c r="W462" s="67"/>
      <c r="X462" s="67"/>
      <c r="Y462" s="67"/>
      <c r="Z462" s="67"/>
      <c r="AA462" s="67"/>
      <c r="AB462" s="99"/>
    </row>
    <row r="463" spans="1:28" ht="18" hidden="1" outlineLevel="1" x14ac:dyDescent="0.35">
      <c r="A463" s="99"/>
      <c r="B463" s="141"/>
      <c r="C463" s="67"/>
      <c r="D463" s="2">
        <v>12</v>
      </c>
      <c r="E463" s="3">
        <f t="shared" si="164"/>
        <v>1</v>
      </c>
      <c r="F463" s="146"/>
      <c r="G463" s="49">
        <f t="shared" si="161"/>
        <v>0</v>
      </c>
      <c r="H463" s="156"/>
      <c r="I463" s="48" t="str">
        <f t="shared" si="162"/>
        <v>-</v>
      </c>
      <c r="J463" s="157"/>
      <c r="K463" s="158"/>
      <c r="L463" s="157"/>
      <c r="M463" s="158"/>
      <c r="N463" s="157"/>
      <c r="O463" s="157"/>
      <c r="P463" s="46">
        <f t="shared" si="158"/>
        <v>0</v>
      </c>
      <c r="Q463" s="181">
        <v>1</v>
      </c>
      <c r="R463" s="182">
        <f t="shared" si="163"/>
        <v>0</v>
      </c>
      <c r="S463" s="182">
        <f t="shared" si="165"/>
        <v>0</v>
      </c>
      <c r="T463" s="182">
        <f t="shared" si="160"/>
        <v>0</v>
      </c>
      <c r="U463" s="67"/>
      <c r="V463" s="67"/>
      <c r="W463" s="67"/>
      <c r="X463" s="67"/>
      <c r="Y463" s="67"/>
      <c r="Z463" s="67"/>
      <c r="AA463" s="67"/>
      <c r="AB463" s="99"/>
    </row>
    <row r="464" spans="1:28" ht="18" hidden="1" outlineLevel="1" x14ac:dyDescent="0.35">
      <c r="A464" s="99"/>
      <c r="B464" s="141"/>
      <c r="C464" s="67"/>
      <c r="D464" s="2">
        <v>13</v>
      </c>
      <c r="E464" s="3">
        <f t="shared" ref="E464" si="166">+F463+1</f>
        <v>1</v>
      </c>
      <c r="F464" s="146">
        <f>+E464</f>
        <v>1</v>
      </c>
      <c r="G464" s="49">
        <f t="shared" si="161"/>
        <v>0</v>
      </c>
      <c r="H464" s="156"/>
      <c r="I464" s="48" t="str">
        <f t="shared" si="162"/>
        <v>-</v>
      </c>
      <c r="J464" s="158"/>
      <c r="K464" s="158"/>
      <c r="L464" s="158"/>
      <c r="M464" s="158"/>
      <c r="N464" s="158"/>
      <c r="O464" s="158"/>
      <c r="P464" s="46">
        <f t="shared" si="158"/>
        <v>0</v>
      </c>
      <c r="Q464" s="179">
        <f>IFERROR((_xlfn.DAYS("31/12/"&amp;YEAR(E464),E464))/G464,0)</f>
        <v>0</v>
      </c>
      <c r="R464" s="182">
        <f t="shared" si="163"/>
        <v>0</v>
      </c>
      <c r="S464" s="182">
        <f t="shared" si="165"/>
        <v>0</v>
      </c>
      <c r="T464" s="182">
        <f t="shared" si="160"/>
        <v>0</v>
      </c>
      <c r="U464" s="67"/>
      <c r="V464" s="67"/>
      <c r="W464" s="67"/>
      <c r="X464" s="67"/>
      <c r="Y464" s="67"/>
      <c r="Z464" s="67"/>
      <c r="AA464" s="67"/>
      <c r="AB464" s="99"/>
    </row>
    <row r="465" spans="1:29" ht="18" hidden="1" outlineLevel="1" x14ac:dyDescent="0.35">
      <c r="A465" s="99"/>
      <c r="B465" s="141"/>
      <c r="C465" s="67"/>
      <c r="D465" s="170" t="s">
        <v>149</v>
      </c>
      <c r="E465" s="170"/>
      <c r="F465" s="170"/>
      <c r="G465" s="171">
        <f>SUM(G451:G464)</f>
        <v>0</v>
      </c>
      <c r="H465" s="172">
        <f>SUM(H451:H464)</f>
        <v>0</v>
      </c>
      <c r="I465" s="173" t="str">
        <f t="shared" si="162"/>
        <v>-</v>
      </c>
      <c r="J465" s="172">
        <f t="shared" ref="J465:P465" si="167">SUM(J451:J464)</f>
        <v>0</v>
      </c>
      <c r="K465" s="172">
        <f t="shared" si="167"/>
        <v>0</v>
      </c>
      <c r="L465" s="172">
        <f t="shared" si="167"/>
        <v>0</v>
      </c>
      <c r="M465" s="172">
        <f t="shared" si="167"/>
        <v>0</v>
      </c>
      <c r="N465" s="172">
        <f t="shared" si="167"/>
        <v>0</v>
      </c>
      <c r="O465" s="172">
        <f t="shared" si="167"/>
        <v>0</v>
      </c>
      <c r="P465" s="174">
        <f t="shared" si="167"/>
        <v>0</v>
      </c>
      <c r="Q465" s="177">
        <f>+SUMPRODUCT(G451:G464,Q451:Q464)</f>
        <v>0</v>
      </c>
      <c r="R465" s="178">
        <f>SUM(R451:R464)</f>
        <v>0</v>
      </c>
      <c r="S465" s="178">
        <f t="shared" ref="S465:T465" si="168">SUM(S451:S464)</f>
        <v>0</v>
      </c>
      <c r="T465" s="178">
        <f t="shared" si="168"/>
        <v>0</v>
      </c>
      <c r="U465" s="67"/>
      <c r="V465" s="67"/>
      <c r="W465" s="67"/>
      <c r="X465" s="67"/>
      <c r="Y465" s="67"/>
      <c r="Z465" s="67"/>
      <c r="AA465" s="67"/>
      <c r="AB465" s="99"/>
    </row>
    <row r="466" spans="1:29" ht="18" hidden="1" outlineLevel="1" x14ac:dyDescent="0.35">
      <c r="A466" s="99"/>
      <c r="B466" s="141"/>
      <c r="C466" s="67"/>
      <c r="D466" s="175" t="s">
        <v>150</v>
      </c>
      <c r="E466" s="175"/>
      <c r="F466" s="175"/>
      <c r="G466" s="175"/>
      <c r="H466" s="175"/>
      <c r="I466" s="175"/>
      <c r="J466" s="176" t="str">
        <f t="shared" ref="J466:P466" si="169">IFERROR(J465/$P465,"-")</f>
        <v>-</v>
      </c>
      <c r="K466" s="176" t="str">
        <f t="shared" si="169"/>
        <v>-</v>
      </c>
      <c r="L466" s="176" t="str">
        <f t="shared" si="169"/>
        <v>-</v>
      </c>
      <c r="M466" s="176" t="str">
        <f t="shared" si="169"/>
        <v>-</v>
      </c>
      <c r="N466" s="176" t="str">
        <f t="shared" si="169"/>
        <v>-</v>
      </c>
      <c r="O466" s="176" t="str">
        <f t="shared" si="169"/>
        <v>-</v>
      </c>
      <c r="P466" s="176" t="str">
        <f t="shared" si="169"/>
        <v>-</v>
      </c>
      <c r="Q466" s="67"/>
      <c r="R466" s="67"/>
      <c r="S466" s="67"/>
      <c r="T466" s="67"/>
      <c r="U466" s="67"/>
      <c r="V466" s="67"/>
      <c r="W466" s="67"/>
      <c r="X466" s="67"/>
      <c r="Y466" s="67"/>
      <c r="Z466" s="67"/>
      <c r="AA466" s="67"/>
      <c r="AB466" s="99"/>
    </row>
    <row r="467" spans="1:29" ht="18" hidden="1" outlineLevel="1" x14ac:dyDescent="0.35">
      <c r="A467" s="99"/>
      <c r="B467" s="141"/>
      <c r="C467" s="67"/>
      <c r="D467" s="67"/>
      <c r="E467" s="67"/>
      <c r="F467" s="67"/>
      <c r="G467" s="67"/>
      <c r="H467" s="67"/>
      <c r="I467" s="67"/>
      <c r="J467" s="67"/>
      <c r="K467" s="67"/>
      <c r="L467" s="67"/>
      <c r="M467" s="67"/>
      <c r="N467" s="67"/>
      <c r="O467" s="67"/>
      <c r="P467" s="67"/>
      <c r="Q467" s="67"/>
      <c r="R467" s="67"/>
      <c r="S467" s="67"/>
      <c r="T467" s="67"/>
      <c r="U467" s="67"/>
      <c r="V467" s="67"/>
      <c r="W467" s="67"/>
      <c r="X467" s="67"/>
      <c r="Y467" s="67"/>
      <c r="Z467" s="67"/>
      <c r="AA467" s="67"/>
      <c r="AB467" s="99"/>
    </row>
    <row r="468" spans="1:29" ht="18" collapsed="1" x14ac:dyDescent="0.35">
      <c r="A468" s="99"/>
      <c r="B468" s="12"/>
      <c r="C468" s="62" t="s">
        <v>151</v>
      </c>
      <c r="D468" s="12"/>
      <c r="E468" s="12"/>
      <c r="F468" s="12"/>
      <c r="G468" s="12"/>
      <c r="H468" s="12"/>
      <c r="I468" s="12"/>
      <c r="J468" s="12"/>
      <c r="K468" s="12"/>
      <c r="L468" s="12"/>
      <c r="M468" s="12"/>
      <c r="N468" s="12"/>
      <c r="O468" s="12"/>
      <c r="P468" s="12"/>
      <c r="Q468" s="12"/>
      <c r="R468" s="12"/>
      <c r="S468" s="12"/>
      <c r="T468" s="12"/>
      <c r="U468" s="12"/>
      <c r="V468" s="12"/>
      <c r="W468" s="12"/>
      <c r="X468" s="12"/>
      <c r="Y468" s="12"/>
      <c r="Z468" s="12"/>
      <c r="AA468" s="12"/>
      <c r="AB468" s="99"/>
    </row>
    <row r="469" spans="1:29" ht="9.6" hidden="1" customHeight="1" outlineLevel="1" x14ac:dyDescent="0.35">
      <c r="A469" s="99"/>
      <c r="B469" s="12"/>
      <c r="C469" s="67"/>
      <c r="D469" s="67"/>
      <c r="E469" s="67"/>
      <c r="F469" s="67"/>
      <c r="G469" s="67"/>
      <c r="H469" s="67"/>
      <c r="I469" s="67"/>
      <c r="J469" s="67"/>
      <c r="K469" s="67"/>
      <c r="L469" s="67"/>
      <c r="M469" s="67"/>
      <c r="N469" s="67"/>
      <c r="O469" s="67"/>
      <c r="P469" s="67"/>
      <c r="Q469" s="67"/>
      <c r="R469" s="67"/>
      <c r="S469" s="67"/>
      <c r="T469" s="67"/>
      <c r="U469" s="67"/>
      <c r="V469" s="67"/>
      <c r="W469" s="67"/>
      <c r="X469" s="67"/>
      <c r="Y469" s="67"/>
      <c r="Z469" s="67"/>
      <c r="AA469" s="67"/>
      <c r="AB469" s="99"/>
    </row>
    <row r="470" spans="1:29" ht="18" hidden="1" outlineLevel="1" x14ac:dyDescent="0.35">
      <c r="A470" s="99"/>
      <c r="B470" s="12"/>
      <c r="C470" s="67"/>
      <c r="D470" s="163" t="s">
        <v>98</v>
      </c>
      <c r="E470" s="164"/>
      <c r="F470" s="164"/>
      <c r="G470" s="164"/>
      <c r="H470" s="67"/>
      <c r="I470" s="161" t="s">
        <v>97</v>
      </c>
      <c r="J470" s="162"/>
      <c r="K470" s="162"/>
      <c r="L470" s="67"/>
      <c r="M470" s="67"/>
      <c r="N470" s="67"/>
      <c r="O470" s="67"/>
      <c r="P470" s="67"/>
      <c r="Q470" s="149" t="s">
        <v>152</v>
      </c>
      <c r="R470" s="150"/>
      <c r="S470" s="150"/>
      <c r="T470" s="150"/>
      <c r="U470" s="67"/>
      <c r="V470" s="149" t="s">
        <v>153</v>
      </c>
      <c r="W470" s="150"/>
      <c r="X470" s="150"/>
      <c r="Y470" s="67"/>
      <c r="Z470" s="67"/>
      <c r="AA470" s="67"/>
      <c r="AB470" s="99"/>
      <c r="AC470" s="67">
        <v>18</v>
      </c>
    </row>
    <row r="471" spans="1:29" ht="18" hidden="1" outlineLevel="1" x14ac:dyDescent="0.35">
      <c r="A471" s="99"/>
      <c r="B471" s="12"/>
      <c r="C471" s="67"/>
      <c r="D471" s="1" t="s">
        <v>154</v>
      </c>
      <c r="E471" s="200" t="s">
        <v>245</v>
      </c>
      <c r="F471" s="167" t="s">
        <v>156</v>
      </c>
      <c r="G471" s="165"/>
      <c r="H471" s="67"/>
      <c r="I471" s="152">
        <v>1</v>
      </c>
      <c r="J471" s="421" t="s">
        <v>101</v>
      </c>
      <c r="K471" s="422"/>
      <c r="L471" s="67"/>
      <c r="M471" s="67"/>
      <c r="N471" s="67"/>
      <c r="O471" s="67"/>
      <c r="P471" s="67"/>
      <c r="Q471" s="419" t="s">
        <v>106</v>
      </c>
      <c r="R471" s="419"/>
      <c r="S471" s="298" t="str">
        <f>IFERROR(S493/Q493,"-")</f>
        <v>-</v>
      </c>
      <c r="T471" s="299" t="s">
        <v>107</v>
      </c>
      <c r="U471" s="67"/>
      <c r="V471" s="8" t="s">
        <v>108</v>
      </c>
      <c r="W471" s="300">
        <f>IF(E471="No n'hi ha",0,VLOOKUP(E471,llistes!$L$5:$Q$11,5,0))</f>
        <v>0.311</v>
      </c>
      <c r="X471" s="301" t="s">
        <v>109</v>
      </c>
      <c r="Y471" s="67"/>
      <c r="Z471" s="67"/>
      <c r="AA471" s="67"/>
      <c r="AB471" s="99"/>
    </row>
    <row r="472" spans="1:29" ht="18" hidden="1" outlineLevel="1" x14ac:dyDescent="0.35">
      <c r="A472" s="99"/>
      <c r="B472" s="12"/>
      <c r="C472" s="67"/>
      <c r="D472" s="1" t="s">
        <v>157</v>
      </c>
      <c r="E472" s="201" t="s">
        <v>145</v>
      </c>
      <c r="F472" s="199" t="s">
        <v>158</v>
      </c>
      <c r="G472" s="166"/>
      <c r="H472" s="67"/>
      <c r="I472" s="154">
        <v>2</v>
      </c>
      <c r="J472" s="421" t="s">
        <v>101</v>
      </c>
      <c r="K472" s="422"/>
      <c r="L472" s="67"/>
      <c r="M472" s="67"/>
      <c r="N472" s="67"/>
      <c r="O472" s="67"/>
      <c r="P472" s="67"/>
      <c r="Q472" s="415" t="s">
        <v>111</v>
      </c>
      <c r="R472" s="415"/>
      <c r="S472" s="47">
        <f>IFERROR(S493/P493,0)</f>
        <v>0</v>
      </c>
      <c r="T472" t="s">
        <v>112</v>
      </c>
      <c r="U472" s="67"/>
      <c r="V472" s="1" t="s">
        <v>113</v>
      </c>
      <c r="W472" s="5">
        <f>+W471*Q493</f>
        <v>0</v>
      </c>
      <c r="X472" s="268" t="s">
        <v>114</v>
      </c>
      <c r="Y472" s="67"/>
      <c r="Z472" s="67"/>
      <c r="AA472" s="67"/>
      <c r="AB472" s="99"/>
    </row>
    <row r="473" spans="1:29" ht="18" hidden="1" outlineLevel="1" x14ac:dyDescent="0.35">
      <c r="A473" s="99"/>
      <c r="B473" s="12"/>
      <c r="C473" s="67"/>
      <c r="D473" s="1" t="s">
        <v>159</v>
      </c>
      <c r="E473" s="168">
        <f>IF(E471="No n'hi ha",0,VLOOKUP(E472,_xlfn.IFS(E471="Gas Natural",llistes!$F$4:$H$4,E471="Gasoil C",llistes!$F$7:$H$8,E471="GLP",llistes!$F$11:$H$15,E471="Biomassa",llistes!$F$18:$H$24,E471="No n'hi ha",llistes!$F$26:$H$26),2,0))</f>
        <v>1</v>
      </c>
      <c r="F473" s="67"/>
      <c r="G473" s="67"/>
      <c r="H473" s="67"/>
      <c r="I473" s="154">
        <v>3</v>
      </c>
      <c r="J473" s="421" t="s">
        <v>101</v>
      </c>
      <c r="K473" s="422"/>
      <c r="L473" s="67"/>
      <c r="M473" s="67"/>
      <c r="N473" s="67"/>
      <c r="O473" s="67"/>
      <c r="P473" s="67"/>
      <c r="Q473" s="419" t="s">
        <v>116</v>
      </c>
      <c r="R473" s="419"/>
      <c r="S473" s="302" t="str" cm="1">
        <f t="array" aca="1" ref="S473" ca="1">IFERROR(Q493/INDIRECT("'Introducció dades Grals'!G"&amp;AC470),"-")</f>
        <v>-</v>
      </c>
      <c r="T473" s="303" t="s">
        <v>117</v>
      </c>
      <c r="U473" s="67"/>
      <c r="V473" s="1" t="s">
        <v>118</v>
      </c>
      <c r="W473" s="7" t="str" cm="1">
        <f t="array" aca="1" ref="W473" ca="1">IFERROR(W472/INDIRECT("'Introducció dades Grals'!G"&amp;AC470),"-")</f>
        <v>-</v>
      </c>
      <c r="X473" s="268" t="s">
        <v>119</v>
      </c>
      <c r="Y473" s="67"/>
      <c r="Z473" s="67"/>
      <c r="AA473" s="67"/>
      <c r="AB473" s="99"/>
    </row>
    <row r="474" spans="1:29" ht="18" hidden="1" outlineLevel="1" x14ac:dyDescent="0.35">
      <c r="A474" s="99"/>
      <c r="B474" s="12"/>
      <c r="C474" s="67"/>
      <c r="D474" s="67"/>
      <c r="E474" s="67"/>
      <c r="F474" s="67"/>
      <c r="G474" s="67"/>
      <c r="H474" s="67"/>
      <c r="I474" s="152">
        <v>4</v>
      </c>
      <c r="J474" s="416" t="s">
        <v>101</v>
      </c>
      <c r="K474" s="417"/>
      <c r="L474" s="67"/>
      <c r="M474" s="67"/>
      <c r="N474" s="67"/>
      <c r="O474" s="67"/>
      <c r="P474" s="67"/>
      <c r="Q474" s="415" t="s">
        <v>121</v>
      </c>
      <c r="R474" s="415"/>
      <c r="S474" s="47" t="str" cm="1">
        <f t="array" aca="1" ref="S474" ca="1">IFERROR(Q493/INDIRECT("'Introducció dades Grals'!I"&amp;AC470),"-")</f>
        <v>-</v>
      </c>
      <c r="T474" s="11" t="s">
        <v>122</v>
      </c>
      <c r="U474" s="67"/>
      <c r="V474" s="67"/>
      <c r="W474" s="67"/>
      <c r="X474" s="67"/>
      <c r="Y474" s="67"/>
      <c r="Z474" s="67"/>
      <c r="AA474" s="67"/>
      <c r="AB474" s="99"/>
    </row>
    <row r="475" spans="1:29" ht="18" hidden="1" outlineLevel="1" x14ac:dyDescent="0.35">
      <c r="A475" s="99"/>
      <c r="B475" s="12"/>
      <c r="C475" s="67"/>
      <c r="D475" s="67"/>
      <c r="E475" s="67"/>
      <c r="F475" s="67"/>
      <c r="G475" s="67"/>
      <c r="H475" s="67"/>
      <c r="I475" s="67"/>
      <c r="J475" s="67"/>
      <c r="K475" s="67"/>
      <c r="L475" s="67"/>
      <c r="M475" s="67"/>
      <c r="N475" s="67"/>
      <c r="O475" s="67"/>
      <c r="P475" s="67"/>
      <c r="Q475" s="67"/>
      <c r="R475" s="67"/>
      <c r="S475" s="67"/>
      <c r="T475" s="67"/>
      <c r="U475" s="67"/>
      <c r="V475" s="67"/>
      <c r="W475" s="67"/>
      <c r="X475" s="67"/>
      <c r="Y475" s="67"/>
      <c r="Z475" s="67"/>
      <c r="AA475" s="67"/>
      <c r="AB475" s="99"/>
    </row>
    <row r="476" spans="1:29" ht="18" hidden="1" outlineLevel="1" x14ac:dyDescent="0.35">
      <c r="A476" s="99"/>
      <c r="B476" s="12"/>
      <c r="C476" s="67"/>
      <c r="D476" s="147" t="s">
        <v>126</v>
      </c>
      <c r="E476" s="148"/>
      <c r="F476" s="148"/>
      <c r="G476" s="148"/>
      <c r="H476" s="148"/>
      <c r="I476" s="148"/>
      <c r="J476" s="148"/>
      <c r="K476" s="148"/>
      <c r="L476" s="148"/>
      <c r="M476" s="148"/>
      <c r="N476" s="148"/>
      <c r="O476" s="148"/>
      <c r="P476" s="423" t="s">
        <v>127</v>
      </c>
      <c r="Q476" s="423"/>
      <c r="R476" s="423"/>
      <c r="S476" s="423"/>
      <c r="T476" s="67"/>
      <c r="U476" s="67"/>
      <c r="V476" s="67"/>
      <c r="W476" s="67"/>
      <c r="X476" s="67"/>
      <c r="Y476" s="67"/>
      <c r="Z476" s="67"/>
      <c r="AA476" s="67"/>
      <c r="AB476" s="99"/>
    </row>
    <row r="477" spans="1:29" s="159" customFormat="1" ht="28.8" hidden="1" outlineLevel="1" x14ac:dyDescent="0.35">
      <c r="A477" s="99"/>
      <c r="B477" s="12"/>
      <c r="C477" s="67"/>
      <c r="D477" s="188" t="s">
        <v>128</v>
      </c>
      <c r="E477" s="188" t="s">
        <v>129</v>
      </c>
      <c r="F477" s="188" t="s">
        <v>130</v>
      </c>
      <c r="G477" s="188" t="s">
        <v>131</v>
      </c>
      <c r="H477" s="188" t="s">
        <v>160</v>
      </c>
      <c r="I477" s="188" t="s">
        <v>161</v>
      </c>
      <c r="J477" s="188"/>
      <c r="K477" s="188" t="s">
        <v>106</v>
      </c>
      <c r="L477" s="188" t="s">
        <v>162</v>
      </c>
      <c r="M477" s="188" t="s">
        <v>137</v>
      </c>
      <c r="N477" s="188" t="s">
        <v>138</v>
      </c>
      <c r="O477" s="188" t="s">
        <v>139</v>
      </c>
      <c r="P477" s="193" t="s">
        <v>163</v>
      </c>
      <c r="Q477" s="193" t="s">
        <v>141</v>
      </c>
      <c r="R477" s="193" t="s">
        <v>142</v>
      </c>
      <c r="S477" s="193" t="s">
        <v>143</v>
      </c>
      <c r="T477" s="67"/>
      <c r="U477" s="159" t="e" vm="1">
        <v>#VALUE!</v>
      </c>
      <c r="V477" s="426" t="s">
        <v>144</v>
      </c>
      <c r="W477" s="426"/>
      <c r="X477" s="426"/>
      <c r="Y477" s="426"/>
      <c r="Z477" s="426"/>
      <c r="AA477" s="67"/>
      <c r="AB477" s="99"/>
    </row>
    <row r="478" spans="1:29" s="160" customFormat="1" ht="18" hidden="1" outlineLevel="1" x14ac:dyDescent="0.35">
      <c r="A478" s="99"/>
      <c r="B478" s="12"/>
      <c r="C478" s="67"/>
      <c r="D478" s="194"/>
      <c r="E478" s="195"/>
      <c r="F478" s="195"/>
      <c r="G478" s="194"/>
      <c r="H478" s="188" t="str">
        <f>+E472</f>
        <v>kWh</v>
      </c>
      <c r="I478" s="196" t="s">
        <v>145</v>
      </c>
      <c r="J478" s="196" t="s">
        <v>146</v>
      </c>
      <c r="K478" s="196" t="s">
        <v>147</v>
      </c>
      <c r="L478" s="196" t="s">
        <v>147</v>
      </c>
      <c r="M478" s="196" t="s">
        <v>147</v>
      </c>
      <c r="N478" s="196" t="s">
        <v>147</v>
      </c>
      <c r="O478" s="196" t="s">
        <v>147</v>
      </c>
      <c r="P478" s="197" t="s">
        <v>148</v>
      </c>
      <c r="Q478" s="198" t="s">
        <v>145</v>
      </c>
      <c r="R478" s="198" t="s">
        <v>147</v>
      </c>
      <c r="S478" s="198" t="s">
        <v>147</v>
      </c>
      <c r="T478" s="67"/>
      <c r="U478" s="67"/>
      <c r="V478" s="67"/>
      <c r="W478" s="67"/>
      <c r="X478" s="67"/>
      <c r="Y478" s="67"/>
      <c r="Z478" s="67"/>
      <c r="AA478" s="67"/>
      <c r="AB478" s="99"/>
    </row>
    <row r="479" spans="1:29" ht="18" hidden="1" outlineLevel="1" x14ac:dyDescent="0.35">
      <c r="A479" s="99"/>
      <c r="B479" s="12"/>
      <c r="C479" s="67"/>
      <c r="D479" s="2">
        <v>0</v>
      </c>
      <c r="E479" s="145"/>
      <c r="F479" s="145">
        <f>+E479</f>
        <v>0</v>
      </c>
      <c r="G479" s="49">
        <f>IF(F479-E479=0,0,F479-E479+1)</f>
        <v>0</v>
      </c>
      <c r="H479" s="155"/>
      <c r="I479" s="4">
        <f>+H479*$E$473</f>
        <v>0</v>
      </c>
      <c r="J479" s="48" t="str">
        <f>IFERROR(I479/G479,"-")</f>
        <v>-</v>
      </c>
      <c r="K479" s="157"/>
      <c r="L479" s="157"/>
      <c r="M479" s="157"/>
      <c r="N479" s="157"/>
      <c r="O479" s="6">
        <f t="shared" ref="O479:O492" si="170">+SUM(K479:N479)</f>
        <v>0</v>
      </c>
      <c r="P479" s="38">
        <f>IFERROR((_xlfn.DAYS(F479,"1/1/"&amp;YEAR(F479))+1)/G479,0)</f>
        <v>0</v>
      </c>
      <c r="Q479" s="4">
        <f t="shared" ref="Q479:Q492" si="171">+I479*P479</f>
        <v>0</v>
      </c>
      <c r="R479" s="4">
        <f t="shared" ref="R479:R492" si="172">+K479*P479</f>
        <v>0</v>
      </c>
      <c r="S479" s="39">
        <f t="shared" ref="S479:S492" si="173">+O479*P479</f>
        <v>0</v>
      </c>
      <c r="T479" s="67"/>
      <c r="U479" s="67"/>
      <c r="V479" s="67"/>
      <c r="W479" s="67"/>
      <c r="X479" s="67"/>
      <c r="Y479" s="67"/>
      <c r="Z479" s="67"/>
      <c r="AA479" s="67"/>
      <c r="AB479" s="99"/>
    </row>
    <row r="480" spans="1:29" ht="18" hidden="1" outlineLevel="1" x14ac:dyDescent="0.35">
      <c r="A480" s="99"/>
      <c r="B480" s="12"/>
      <c r="C480" s="67"/>
      <c r="D480" s="2">
        <v>1</v>
      </c>
      <c r="E480" s="3">
        <f>+F479+1</f>
        <v>1</v>
      </c>
      <c r="F480" s="145"/>
      <c r="G480" s="49">
        <f t="shared" ref="G480:G492" si="174">IF(F480-E480=0,0,F480-E480+1)</f>
        <v>0</v>
      </c>
      <c r="H480" s="155"/>
      <c r="I480" s="4">
        <f t="shared" ref="I480:I492" si="175">+H480*$E$473</f>
        <v>0</v>
      </c>
      <c r="J480" s="48" t="str">
        <f t="shared" ref="J480:J492" si="176">IFERROR(I480/G480,"-")</f>
        <v>-</v>
      </c>
      <c r="K480" s="157"/>
      <c r="L480" s="157"/>
      <c r="M480" s="157"/>
      <c r="N480" s="157"/>
      <c r="O480" s="6">
        <f t="shared" si="170"/>
        <v>0</v>
      </c>
      <c r="P480" s="38">
        <v>1</v>
      </c>
      <c r="Q480" s="4">
        <f t="shared" si="171"/>
        <v>0</v>
      </c>
      <c r="R480" s="4">
        <f t="shared" si="172"/>
        <v>0</v>
      </c>
      <c r="S480" s="39">
        <f t="shared" si="173"/>
        <v>0</v>
      </c>
      <c r="T480" s="67"/>
      <c r="U480" s="67"/>
      <c r="V480" s="67"/>
      <c r="W480" s="67"/>
      <c r="X480" s="67"/>
      <c r="Y480" s="67"/>
      <c r="Z480" s="67"/>
      <c r="AA480" s="67"/>
      <c r="AB480" s="99"/>
    </row>
    <row r="481" spans="1:28" ht="18" hidden="1" outlineLevel="1" x14ac:dyDescent="0.35">
      <c r="A481" s="99"/>
      <c r="B481" s="12"/>
      <c r="C481" s="67"/>
      <c r="D481" s="2">
        <v>2</v>
      </c>
      <c r="E481" s="3">
        <f t="shared" ref="E481:E492" si="177">+F480+1</f>
        <v>1</v>
      </c>
      <c r="F481" s="146"/>
      <c r="G481" s="49">
        <f t="shared" si="174"/>
        <v>0</v>
      </c>
      <c r="H481" s="155"/>
      <c r="I481" s="4">
        <f t="shared" si="175"/>
        <v>0</v>
      </c>
      <c r="J481" s="48" t="str">
        <f t="shared" si="176"/>
        <v>-</v>
      </c>
      <c r="K481" s="157"/>
      <c r="L481" s="158"/>
      <c r="M481" s="158"/>
      <c r="N481" s="158"/>
      <c r="O481" s="6">
        <f t="shared" si="170"/>
        <v>0</v>
      </c>
      <c r="P481" s="40">
        <v>1</v>
      </c>
      <c r="Q481" s="4">
        <f t="shared" si="171"/>
        <v>0</v>
      </c>
      <c r="R481" s="4">
        <f t="shared" si="172"/>
        <v>0</v>
      </c>
      <c r="S481" s="41">
        <f t="shared" si="173"/>
        <v>0</v>
      </c>
      <c r="T481" s="67"/>
      <c r="U481" s="67"/>
      <c r="V481" s="67"/>
      <c r="W481" s="67"/>
      <c r="X481" s="67"/>
      <c r="Y481" s="67"/>
      <c r="Z481" s="67"/>
      <c r="AA481" s="67"/>
      <c r="AB481" s="99"/>
    </row>
    <row r="482" spans="1:28" ht="18" hidden="1" outlineLevel="1" x14ac:dyDescent="0.35">
      <c r="A482" s="99"/>
      <c r="B482" s="12"/>
      <c r="C482" s="67"/>
      <c r="D482" s="2">
        <v>3</v>
      </c>
      <c r="E482" s="3">
        <f t="shared" si="177"/>
        <v>1</v>
      </c>
      <c r="F482" s="146"/>
      <c r="G482" s="49">
        <f t="shared" si="174"/>
        <v>0</v>
      </c>
      <c r="H482" s="155"/>
      <c r="I482" s="4">
        <f t="shared" si="175"/>
        <v>0</v>
      </c>
      <c r="J482" s="48" t="str">
        <f t="shared" si="176"/>
        <v>-</v>
      </c>
      <c r="K482" s="157"/>
      <c r="L482" s="158"/>
      <c r="M482" s="158"/>
      <c r="N482" s="158"/>
      <c r="O482" s="6">
        <f t="shared" si="170"/>
        <v>0</v>
      </c>
      <c r="P482" s="40">
        <v>1</v>
      </c>
      <c r="Q482" s="4">
        <f t="shared" si="171"/>
        <v>0</v>
      </c>
      <c r="R482" s="4">
        <f t="shared" si="172"/>
        <v>0</v>
      </c>
      <c r="S482" s="41">
        <f t="shared" si="173"/>
        <v>0</v>
      </c>
      <c r="T482" s="67"/>
      <c r="U482" s="67"/>
      <c r="V482" s="67"/>
      <c r="W482" s="67"/>
      <c r="X482" s="67"/>
      <c r="Y482" s="67"/>
      <c r="Z482" s="67"/>
      <c r="AA482" s="67"/>
      <c r="AB482" s="99"/>
    </row>
    <row r="483" spans="1:28" ht="18" hidden="1" outlineLevel="1" x14ac:dyDescent="0.35">
      <c r="A483" s="99"/>
      <c r="B483" s="12"/>
      <c r="C483" s="67"/>
      <c r="D483" s="2">
        <v>4</v>
      </c>
      <c r="E483" s="3">
        <f t="shared" si="177"/>
        <v>1</v>
      </c>
      <c r="F483" s="146"/>
      <c r="G483" s="49">
        <f t="shared" si="174"/>
        <v>0</v>
      </c>
      <c r="H483" s="155"/>
      <c r="I483" s="4">
        <f t="shared" si="175"/>
        <v>0</v>
      </c>
      <c r="J483" s="48" t="str">
        <f t="shared" si="176"/>
        <v>-</v>
      </c>
      <c r="K483" s="157"/>
      <c r="L483" s="158"/>
      <c r="M483" s="158"/>
      <c r="N483" s="158"/>
      <c r="O483" s="6">
        <f t="shared" si="170"/>
        <v>0</v>
      </c>
      <c r="P483" s="40">
        <v>1</v>
      </c>
      <c r="Q483" s="4">
        <f t="shared" si="171"/>
        <v>0</v>
      </c>
      <c r="R483" s="4">
        <f t="shared" si="172"/>
        <v>0</v>
      </c>
      <c r="S483" s="41">
        <f t="shared" si="173"/>
        <v>0</v>
      </c>
      <c r="T483" s="67"/>
      <c r="U483" s="67"/>
      <c r="V483" s="67"/>
      <c r="W483" s="67"/>
      <c r="X483" s="67"/>
      <c r="Y483" s="67"/>
      <c r="Z483" s="67"/>
      <c r="AA483" s="67"/>
      <c r="AB483" s="99"/>
    </row>
    <row r="484" spans="1:28" ht="18" hidden="1" outlineLevel="1" x14ac:dyDescent="0.35">
      <c r="A484" s="99"/>
      <c r="B484" s="12"/>
      <c r="C484" s="67"/>
      <c r="D484" s="2">
        <v>5</v>
      </c>
      <c r="E484" s="3">
        <f t="shared" si="177"/>
        <v>1</v>
      </c>
      <c r="F484" s="146"/>
      <c r="G484" s="49">
        <f t="shared" si="174"/>
        <v>0</v>
      </c>
      <c r="H484" s="155"/>
      <c r="I484" s="4">
        <f t="shared" si="175"/>
        <v>0</v>
      </c>
      <c r="J484" s="48" t="str">
        <f t="shared" si="176"/>
        <v>-</v>
      </c>
      <c r="K484" s="157"/>
      <c r="L484" s="158"/>
      <c r="M484" s="158"/>
      <c r="N484" s="158"/>
      <c r="O484" s="6">
        <f t="shared" si="170"/>
        <v>0</v>
      </c>
      <c r="P484" s="40">
        <v>1</v>
      </c>
      <c r="Q484" s="4">
        <f t="shared" si="171"/>
        <v>0</v>
      </c>
      <c r="R484" s="4">
        <f t="shared" si="172"/>
        <v>0</v>
      </c>
      <c r="S484" s="41">
        <f t="shared" si="173"/>
        <v>0</v>
      </c>
      <c r="T484" s="67"/>
      <c r="U484" s="67"/>
      <c r="V484" s="67"/>
      <c r="W484" s="67"/>
      <c r="X484" s="67"/>
      <c r="Y484" s="67"/>
      <c r="Z484" s="67"/>
      <c r="AA484" s="67"/>
      <c r="AB484" s="99"/>
    </row>
    <row r="485" spans="1:28" ht="18" hidden="1" outlineLevel="1" x14ac:dyDescent="0.35">
      <c r="A485" s="99"/>
      <c r="B485" s="12"/>
      <c r="C485" s="67"/>
      <c r="D485" s="2">
        <v>6</v>
      </c>
      <c r="E485" s="3">
        <f t="shared" si="177"/>
        <v>1</v>
      </c>
      <c r="F485" s="146"/>
      <c r="G485" s="49">
        <f t="shared" si="174"/>
        <v>0</v>
      </c>
      <c r="H485" s="155"/>
      <c r="I485" s="4">
        <f t="shared" si="175"/>
        <v>0</v>
      </c>
      <c r="J485" s="48" t="str">
        <f t="shared" si="176"/>
        <v>-</v>
      </c>
      <c r="K485" s="157"/>
      <c r="L485" s="158"/>
      <c r="M485" s="158"/>
      <c r="N485" s="158"/>
      <c r="O485" s="6">
        <f t="shared" si="170"/>
        <v>0</v>
      </c>
      <c r="P485" s="40">
        <v>1</v>
      </c>
      <c r="Q485" s="4">
        <f t="shared" si="171"/>
        <v>0</v>
      </c>
      <c r="R485" s="4">
        <f t="shared" si="172"/>
        <v>0</v>
      </c>
      <c r="S485" s="41">
        <f t="shared" si="173"/>
        <v>0</v>
      </c>
      <c r="T485" s="67"/>
      <c r="U485" s="67"/>
      <c r="V485" s="67"/>
      <c r="W485" s="67"/>
      <c r="X485" s="67"/>
      <c r="Y485" s="67"/>
      <c r="Z485" s="67"/>
      <c r="AA485" s="67"/>
      <c r="AB485" s="99"/>
    </row>
    <row r="486" spans="1:28" ht="18" hidden="1" outlineLevel="1" x14ac:dyDescent="0.35">
      <c r="A486" s="99"/>
      <c r="B486" s="12"/>
      <c r="C486" s="67"/>
      <c r="D486" s="2">
        <v>7</v>
      </c>
      <c r="E486" s="3">
        <f t="shared" si="177"/>
        <v>1</v>
      </c>
      <c r="F486" s="146"/>
      <c r="G486" s="49">
        <f t="shared" si="174"/>
        <v>0</v>
      </c>
      <c r="H486" s="155"/>
      <c r="I486" s="4">
        <f t="shared" si="175"/>
        <v>0</v>
      </c>
      <c r="J486" s="48" t="str">
        <f t="shared" si="176"/>
        <v>-</v>
      </c>
      <c r="K486" s="157"/>
      <c r="L486" s="158"/>
      <c r="M486" s="158"/>
      <c r="N486" s="158"/>
      <c r="O486" s="6">
        <f t="shared" si="170"/>
        <v>0</v>
      </c>
      <c r="P486" s="40">
        <v>1</v>
      </c>
      <c r="Q486" s="4">
        <f t="shared" si="171"/>
        <v>0</v>
      </c>
      <c r="R486" s="4">
        <f t="shared" si="172"/>
        <v>0</v>
      </c>
      <c r="S486" s="41">
        <f t="shared" si="173"/>
        <v>0</v>
      </c>
      <c r="T486" s="67"/>
      <c r="U486" s="67"/>
      <c r="V486" s="67"/>
      <c r="W486" s="67"/>
      <c r="X486" s="67"/>
      <c r="Y486" s="67"/>
      <c r="Z486" s="67"/>
      <c r="AA486" s="67"/>
      <c r="AB486" s="99"/>
    </row>
    <row r="487" spans="1:28" ht="18" hidden="1" outlineLevel="1" x14ac:dyDescent="0.35">
      <c r="A487" s="99"/>
      <c r="B487" s="12"/>
      <c r="C487" s="67"/>
      <c r="D487" s="2">
        <v>8</v>
      </c>
      <c r="E487" s="3">
        <f t="shared" si="177"/>
        <v>1</v>
      </c>
      <c r="F487" s="146"/>
      <c r="G487" s="49">
        <f t="shared" si="174"/>
        <v>0</v>
      </c>
      <c r="H487" s="155"/>
      <c r="I487" s="4">
        <f t="shared" si="175"/>
        <v>0</v>
      </c>
      <c r="J487" s="48" t="str">
        <f t="shared" si="176"/>
        <v>-</v>
      </c>
      <c r="K487" s="157"/>
      <c r="L487" s="158"/>
      <c r="M487" s="158"/>
      <c r="N487" s="158"/>
      <c r="O487" s="6">
        <f t="shared" si="170"/>
        <v>0</v>
      </c>
      <c r="P487" s="40">
        <v>1</v>
      </c>
      <c r="Q487" s="4">
        <f t="shared" si="171"/>
        <v>0</v>
      </c>
      <c r="R487" s="4">
        <f t="shared" si="172"/>
        <v>0</v>
      </c>
      <c r="S487" s="41">
        <f t="shared" si="173"/>
        <v>0</v>
      </c>
      <c r="T487" s="67"/>
      <c r="U487" s="67"/>
      <c r="V487" s="67"/>
      <c r="W487" s="67"/>
      <c r="X487" s="67"/>
      <c r="Y487" s="67"/>
      <c r="Z487" s="67"/>
      <c r="AA487" s="67"/>
      <c r="AB487" s="99"/>
    </row>
    <row r="488" spans="1:28" ht="18" hidden="1" outlineLevel="1" x14ac:dyDescent="0.35">
      <c r="A488" s="99"/>
      <c r="B488" s="12"/>
      <c r="C488" s="67"/>
      <c r="D488" s="2">
        <v>9</v>
      </c>
      <c r="E488" s="3">
        <f t="shared" si="177"/>
        <v>1</v>
      </c>
      <c r="F488" s="146"/>
      <c r="G488" s="49">
        <f t="shared" si="174"/>
        <v>0</v>
      </c>
      <c r="H488" s="155"/>
      <c r="I488" s="4">
        <f t="shared" si="175"/>
        <v>0</v>
      </c>
      <c r="J488" s="48" t="str">
        <f t="shared" si="176"/>
        <v>-</v>
      </c>
      <c r="K488" s="157"/>
      <c r="L488" s="158"/>
      <c r="M488" s="158"/>
      <c r="N488" s="158"/>
      <c r="O488" s="6">
        <f t="shared" si="170"/>
        <v>0</v>
      </c>
      <c r="P488" s="40">
        <v>1</v>
      </c>
      <c r="Q488" s="4">
        <f t="shared" si="171"/>
        <v>0</v>
      </c>
      <c r="R488" s="4">
        <f t="shared" si="172"/>
        <v>0</v>
      </c>
      <c r="S488" s="41">
        <f t="shared" si="173"/>
        <v>0</v>
      </c>
      <c r="T488" s="67"/>
      <c r="U488" s="67"/>
      <c r="V488" s="67"/>
      <c r="W488" s="67"/>
      <c r="X488" s="67"/>
      <c r="Y488" s="67"/>
      <c r="Z488" s="67"/>
      <c r="AA488" s="67"/>
      <c r="AB488" s="99"/>
    </row>
    <row r="489" spans="1:28" ht="18" hidden="1" outlineLevel="1" x14ac:dyDescent="0.35">
      <c r="A489" s="99"/>
      <c r="B489" s="12"/>
      <c r="C489" s="67"/>
      <c r="D489" s="2">
        <v>10</v>
      </c>
      <c r="E489" s="3">
        <f t="shared" si="177"/>
        <v>1</v>
      </c>
      <c r="F489" s="146"/>
      <c r="G489" s="49">
        <f t="shared" si="174"/>
        <v>0</v>
      </c>
      <c r="H489" s="155"/>
      <c r="I489" s="4">
        <f t="shared" si="175"/>
        <v>0</v>
      </c>
      <c r="J489" s="48" t="str">
        <f t="shared" si="176"/>
        <v>-</v>
      </c>
      <c r="K489" s="157"/>
      <c r="L489" s="158"/>
      <c r="M489" s="158"/>
      <c r="N489" s="158"/>
      <c r="O489" s="6">
        <f t="shared" si="170"/>
        <v>0</v>
      </c>
      <c r="P489" s="40">
        <v>1</v>
      </c>
      <c r="Q489" s="4">
        <f t="shared" si="171"/>
        <v>0</v>
      </c>
      <c r="R489" s="4">
        <f t="shared" si="172"/>
        <v>0</v>
      </c>
      <c r="S489" s="41">
        <f t="shared" si="173"/>
        <v>0</v>
      </c>
      <c r="T489" s="67"/>
      <c r="U489" s="67"/>
      <c r="V489" s="67"/>
      <c r="W489" s="67"/>
      <c r="X489" s="67"/>
      <c r="Y489" s="67"/>
      <c r="Z489" s="67"/>
      <c r="AA489" s="67"/>
      <c r="AB489" s="99"/>
    </row>
    <row r="490" spans="1:28" ht="18" hidden="1" outlineLevel="1" x14ac:dyDescent="0.35">
      <c r="A490" s="99"/>
      <c r="B490" s="12"/>
      <c r="C490" s="67"/>
      <c r="D490" s="2">
        <v>11</v>
      </c>
      <c r="E490" s="3">
        <f t="shared" si="177"/>
        <v>1</v>
      </c>
      <c r="F490" s="146"/>
      <c r="G490" s="49">
        <f t="shared" si="174"/>
        <v>0</v>
      </c>
      <c r="H490" s="155"/>
      <c r="I490" s="4">
        <f t="shared" si="175"/>
        <v>0</v>
      </c>
      <c r="J490" s="48" t="str">
        <f t="shared" si="176"/>
        <v>-</v>
      </c>
      <c r="K490" s="157"/>
      <c r="L490" s="158"/>
      <c r="M490" s="158"/>
      <c r="N490" s="158"/>
      <c r="O490" s="6">
        <f t="shared" si="170"/>
        <v>0</v>
      </c>
      <c r="P490" s="40">
        <v>1</v>
      </c>
      <c r="Q490" s="4">
        <f t="shared" si="171"/>
        <v>0</v>
      </c>
      <c r="R490" s="4">
        <f t="shared" si="172"/>
        <v>0</v>
      </c>
      <c r="S490" s="41">
        <f t="shared" si="173"/>
        <v>0</v>
      </c>
      <c r="T490" s="67"/>
      <c r="U490" s="67"/>
      <c r="V490" s="67"/>
      <c r="W490" s="67"/>
      <c r="X490" s="67"/>
      <c r="Y490" s="67"/>
      <c r="Z490" s="67"/>
      <c r="AA490" s="67"/>
      <c r="AB490" s="99"/>
    </row>
    <row r="491" spans="1:28" ht="18" hidden="1" outlineLevel="1" x14ac:dyDescent="0.35">
      <c r="A491" s="99"/>
      <c r="B491" s="12"/>
      <c r="C491" s="67"/>
      <c r="D491" s="2">
        <v>12</v>
      </c>
      <c r="E491" s="3">
        <f t="shared" si="177"/>
        <v>1</v>
      </c>
      <c r="F491" s="146"/>
      <c r="G491" s="49">
        <f t="shared" si="174"/>
        <v>0</v>
      </c>
      <c r="H491" s="155"/>
      <c r="I491" s="4">
        <f t="shared" si="175"/>
        <v>0</v>
      </c>
      <c r="J491" s="48" t="str">
        <f t="shared" si="176"/>
        <v>-</v>
      </c>
      <c r="K491" s="157"/>
      <c r="L491" s="158"/>
      <c r="M491" s="158"/>
      <c r="N491" s="158"/>
      <c r="O491" s="6">
        <f t="shared" si="170"/>
        <v>0</v>
      </c>
      <c r="P491" s="40">
        <v>1</v>
      </c>
      <c r="Q491" s="4">
        <f t="shared" si="171"/>
        <v>0</v>
      </c>
      <c r="R491" s="4">
        <f t="shared" si="172"/>
        <v>0</v>
      </c>
      <c r="S491" s="41">
        <f t="shared" si="173"/>
        <v>0</v>
      </c>
      <c r="T491" s="67"/>
      <c r="U491" s="67"/>
      <c r="V491" s="67"/>
      <c r="W491" s="67"/>
      <c r="X491" s="67"/>
      <c r="Y491" s="67"/>
      <c r="Z491" s="67"/>
      <c r="AA491" s="67"/>
      <c r="AB491" s="99"/>
    </row>
    <row r="492" spans="1:28" ht="18" hidden="1" outlineLevel="1" x14ac:dyDescent="0.35">
      <c r="A492" s="99"/>
      <c r="B492" s="12"/>
      <c r="C492" s="67"/>
      <c r="D492" s="2">
        <v>13</v>
      </c>
      <c r="E492" s="3">
        <f t="shared" si="177"/>
        <v>1</v>
      </c>
      <c r="F492" s="146">
        <f>+E492</f>
        <v>1</v>
      </c>
      <c r="G492" s="49">
        <f t="shared" si="174"/>
        <v>0</v>
      </c>
      <c r="H492" s="156"/>
      <c r="I492" s="4">
        <f t="shared" si="175"/>
        <v>0</v>
      </c>
      <c r="J492" s="48" t="str">
        <f t="shared" si="176"/>
        <v>-</v>
      </c>
      <c r="K492" s="157"/>
      <c r="L492" s="158"/>
      <c r="M492" s="158"/>
      <c r="N492" s="158"/>
      <c r="O492" s="6">
        <f t="shared" si="170"/>
        <v>0</v>
      </c>
      <c r="P492" s="38">
        <f>IFERROR((_xlfn.DAYS("31/12/"&amp;YEAR(E492),E492))/G492,0)</f>
        <v>0</v>
      </c>
      <c r="Q492" s="4">
        <f t="shared" si="171"/>
        <v>0</v>
      </c>
      <c r="R492" s="4">
        <f t="shared" si="172"/>
        <v>0</v>
      </c>
      <c r="S492" s="41">
        <f t="shared" si="173"/>
        <v>0</v>
      </c>
      <c r="T492" s="67"/>
      <c r="U492" s="67"/>
      <c r="V492" s="67"/>
      <c r="W492" s="67"/>
      <c r="X492" s="67"/>
      <c r="Y492" s="67"/>
      <c r="Z492" s="67"/>
      <c r="AA492" s="67"/>
      <c r="AB492" s="99"/>
    </row>
    <row r="493" spans="1:28" ht="18" hidden="1" outlineLevel="1" x14ac:dyDescent="0.35">
      <c r="A493" s="99"/>
      <c r="B493" s="12"/>
      <c r="C493" s="67"/>
      <c r="D493" s="42" t="s">
        <v>164</v>
      </c>
      <c r="E493" s="8"/>
      <c r="F493" s="8"/>
      <c r="G493" s="50">
        <f>SUM(G479:G492)</f>
        <v>0</v>
      </c>
      <c r="H493" s="5"/>
      <c r="I493" s="5">
        <f>SUM(I479:I492)</f>
        <v>0</v>
      </c>
      <c r="J493" s="48" t="str">
        <f>IFERROR(I493/G493,"-")</f>
        <v>-</v>
      </c>
      <c r="K493" s="5">
        <f>SUM(K479:K492)</f>
        <v>0</v>
      </c>
      <c r="L493" s="5">
        <f t="shared" ref="L493:O493" si="178">SUM(L479:L492)</f>
        <v>0</v>
      </c>
      <c r="M493" s="5">
        <f t="shared" si="178"/>
        <v>0</v>
      </c>
      <c r="N493" s="5">
        <f t="shared" si="178"/>
        <v>0</v>
      </c>
      <c r="O493" s="5">
        <f t="shared" si="178"/>
        <v>0</v>
      </c>
      <c r="P493" s="42">
        <f>+SUMPRODUCT(G479:G492,P479:P492)</f>
        <v>0</v>
      </c>
      <c r="Q493" s="9">
        <f>SUM(Q479:Q492)</f>
        <v>0</v>
      </c>
      <c r="R493" s="9">
        <f t="shared" ref="R493:S493" si="179">SUM(R479:R492)</f>
        <v>0</v>
      </c>
      <c r="S493" s="10">
        <f t="shared" si="179"/>
        <v>0</v>
      </c>
      <c r="T493" s="67"/>
      <c r="U493" s="67"/>
      <c r="V493" s="67"/>
      <c r="W493" s="67"/>
      <c r="X493" s="67"/>
      <c r="Y493" s="67"/>
      <c r="Z493" s="67"/>
      <c r="AA493" s="67"/>
      <c r="AB493" s="99"/>
    </row>
    <row r="494" spans="1:28" ht="18" hidden="1" outlineLevel="1" x14ac:dyDescent="0.35">
      <c r="A494" s="99"/>
      <c r="B494" s="12"/>
      <c r="C494" s="67"/>
      <c r="D494" s="25" t="s">
        <v>150</v>
      </c>
      <c r="E494" s="1"/>
      <c r="F494" s="1"/>
      <c r="G494" s="1"/>
      <c r="H494" s="1"/>
      <c r="I494" s="1"/>
      <c r="J494" s="1"/>
      <c r="K494" s="51" t="str">
        <f>IFERROR(K493/$O493,"-")</f>
        <v>-</v>
      </c>
      <c r="L494" s="51" t="str">
        <f>IFERROR(L493/$O493,"-")</f>
        <v>-</v>
      </c>
      <c r="M494" s="51" t="str">
        <f>IFERROR(M493/$O493,"-")</f>
        <v>-</v>
      </c>
      <c r="N494" s="51" t="str">
        <f>IFERROR(N493/$O493,"-")</f>
        <v>-</v>
      </c>
      <c r="O494" s="51" t="str">
        <f>IFERROR(O493/$O493,"-")</f>
        <v>-</v>
      </c>
      <c r="P494" s="43"/>
      <c r="Q494" s="2"/>
      <c r="R494" s="2"/>
      <c r="S494" s="44"/>
      <c r="T494" s="67"/>
      <c r="U494" s="67"/>
      <c r="V494" s="67"/>
      <c r="W494" s="67"/>
      <c r="X494" s="67"/>
      <c r="Y494" s="67"/>
      <c r="Z494" s="67"/>
      <c r="AA494" s="67"/>
      <c r="AB494" s="99"/>
    </row>
    <row r="495" spans="1:28" ht="18" hidden="1" outlineLevel="1" x14ac:dyDescent="0.35">
      <c r="A495" s="99"/>
      <c r="B495" s="12"/>
      <c r="C495" s="67"/>
      <c r="D495" s="67"/>
      <c r="E495" s="67"/>
      <c r="F495" s="67"/>
      <c r="G495" s="67"/>
      <c r="H495" s="67"/>
      <c r="I495" s="67"/>
      <c r="J495" s="67"/>
      <c r="K495" s="67"/>
      <c r="L495" s="67"/>
      <c r="M495" s="67"/>
      <c r="N495" s="67"/>
      <c r="O495" s="67"/>
      <c r="P495" s="67"/>
      <c r="Q495" s="67"/>
      <c r="R495" s="67"/>
      <c r="S495" s="67"/>
      <c r="T495" s="67"/>
      <c r="U495" s="67"/>
      <c r="V495" s="67"/>
      <c r="W495" s="67"/>
      <c r="X495" s="67"/>
      <c r="Y495" s="67"/>
      <c r="Z495" s="67"/>
      <c r="AA495" s="67"/>
      <c r="AB495" s="99"/>
    </row>
    <row r="496" spans="1:28" ht="18" collapsed="1" x14ac:dyDescent="0.35">
      <c r="A496" s="99"/>
      <c r="B496" s="12"/>
      <c r="C496" s="62" t="s">
        <v>165</v>
      </c>
      <c r="D496" s="12"/>
      <c r="E496" s="12"/>
      <c r="F496" s="12"/>
      <c r="G496" s="12"/>
      <c r="H496" s="12"/>
      <c r="I496" s="12"/>
      <c r="J496" s="12"/>
      <c r="K496" s="12"/>
      <c r="L496" s="12"/>
      <c r="M496" s="12"/>
      <c r="N496" s="12"/>
      <c r="O496" s="12"/>
      <c r="P496" s="12"/>
      <c r="Q496" s="12"/>
      <c r="R496" s="12"/>
      <c r="S496" s="12"/>
      <c r="T496" s="12"/>
      <c r="U496" s="12"/>
      <c r="V496" s="12"/>
      <c r="W496" s="12"/>
      <c r="X496" s="12"/>
      <c r="Y496" s="12"/>
      <c r="Z496" s="12"/>
      <c r="AA496" s="12"/>
      <c r="AB496" s="99"/>
    </row>
    <row r="497" spans="1:29" ht="9.6" hidden="1" customHeight="1" outlineLevel="1" x14ac:dyDescent="0.35">
      <c r="A497" s="99"/>
      <c r="B497" s="12"/>
      <c r="C497" s="67"/>
      <c r="D497" s="67"/>
      <c r="E497" s="67"/>
      <c r="F497" s="67"/>
      <c r="G497" s="67"/>
      <c r="H497" s="67"/>
      <c r="I497" s="67"/>
      <c r="J497" s="67"/>
      <c r="K497" s="67"/>
      <c r="L497" s="67"/>
      <c r="M497" s="67"/>
      <c r="N497" s="67"/>
      <c r="O497" s="67"/>
      <c r="P497" s="67"/>
      <c r="Q497" s="67"/>
      <c r="R497" s="67"/>
      <c r="S497" s="67"/>
      <c r="T497" s="67"/>
      <c r="U497" s="67"/>
      <c r="V497" s="67"/>
      <c r="W497" s="67"/>
      <c r="X497" s="67"/>
      <c r="Y497" s="67"/>
      <c r="Z497" s="67"/>
      <c r="AA497" s="67"/>
      <c r="AB497" s="99"/>
    </row>
    <row r="498" spans="1:29" ht="18" hidden="1" outlineLevel="1" x14ac:dyDescent="0.35">
      <c r="A498" s="99"/>
      <c r="B498" s="12"/>
      <c r="C498" s="67"/>
      <c r="D498" s="163" t="s">
        <v>98</v>
      </c>
      <c r="E498" s="164"/>
      <c r="F498" s="164"/>
      <c r="G498" s="164"/>
      <c r="H498" s="67"/>
      <c r="I498" s="161" t="s">
        <v>97</v>
      </c>
      <c r="J498" s="162"/>
      <c r="K498" s="162"/>
      <c r="L498" s="67"/>
      <c r="M498" s="67"/>
      <c r="N498" s="67"/>
      <c r="O498" s="67"/>
      <c r="P498" s="67"/>
      <c r="Q498" s="149" t="s">
        <v>152</v>
      </c>
      <c r="R498" s="150"/>
      <c r="S498" s="150"/>
      <c r="T498" s="150"/>
      <c r="U498" s="67"/>
      <c r="V498" s="149" t="s">
        <v>153</v>
      </c>
      <c r="W498" s="150"/>
      <c r="X498" s="150"/>
      <c r="Y498" s="67"/>
      <c r="Z498" s="67"/>
      <c r="AA498" s="67"/>
      <c r="AB498" s="99"/>
      <c r="AC498" s="67">
        <v>18</v>
      </c>
    </row>
    <row r="499" spans="1:29" ht="18" hidden="1" outlineLevel="1" x14ac:dyDescent="0.35">
      <c r="A499" s="99"/>
      <c r="B499" s="12"/>
      <c r="C499" s="67"/>
      <c r="D499" s="1" t="s">
        <v>154</v>
      </c>
      <c r="E499" s="200" t="s">
        <v>155</v>
      </c>
      <c r="F499" s="167" t="s">
        <v>156</v>
      </c>
      <c r="G499" s="165"/>
      <c r="H499" s="67"/>
      <c r="I499" s="152">
        <v>1</v>
      </c>
      <c r="J499" s="421" t="s">
        <v>101</v>
      </c>
      <c r="K499" s="422"/>
      <c r="L499" s="67"/>
      <c r="M499" s="67"/>
      <c r="N499" s="67"/>
      <c r="O499" s="67"/>
      <c r="P499" s="67"/>
      <c r="Q499" s="419" t="s">
        <v>106</v>
      </c>
      <c r="R499" s="419"/>
      <c r="S499" s="298" t="str">
        <f>IFERROR(S521/Q521,"-")</f>
        <v>-</v>
      </c>
      <c r="T499" s="299" t="s">
        <v>107</v>
      </c>
      <c r="U499" s="67"/>
      <c r="V499" s="8" t="s">
        <v>108</v>
      </c>
      <c r="W499" s="300">
        <f>IF(E499="No n'hi ha",0,VLOOKUP(E499,llistes!$L$5:$Q$11,5,0))</f>
        <v>0</v>
      </c>
      <c r="X499" s="301" t="s">
        <v>109</v>
      </c>
      <c r="Y499" s="67"/>
      <c r="Z499" s="67"/>
      <c r="AA499" s="67"/>
      <c r="AB499" s="99"/>
    </row>
    <row r="500" spans="1:29" ht="18" hidden="1" outlineLevel="1" x14ac:dyDescent="0.35">
      <c r="A500" s="99"/>
      <c r="B500" s="12"/>
      <c r="C500" s="67"/>
      <c r="D500" s="1" t="s">
        <v>157</v>
      </c>
      <c r="E500" s="201" t="s">
        <v>145</v>
      </c>
      <c r="F500" s="199" t="s">
        <v>158</v>
      </c>
      <c r="G500" s="166"/>
      <c r="H500" s="67"/>
      <c r="I500" s="154">
        <v>2</v>
      </c>
      <c r="J500" s="421" t="s">
        <v>101</v>
      </c>
      <c r="K500" s="422"/>
      <c r="L500" s="67"/>
      <c r="M500" s="67"/>
      <c r="N500" s="67"/>
      <c r="O500" s="67"/>
      <c r="P500" s="67"/>
      <c r="Q500" s="415" t="s">
        <v>111</v>
      </c>
      <c r="R500" s="415"/>
      <c r="S500" s="47">
        <f>IFERROR(S521/P521,0)</f>
        <v>0</v>
      </c>
      <c r="T500" t="s">
        <v>112</v>
      </c>
      <c r="U500" s="67"/>
      <c r="V500" s="1" t="s">
        <v>113</v>
      </c>
      <c r="W500" s="5">
        <f>+W499*Q521</f>
        <v>0</v>
      </c>
      <c r="X500" s="268" t="s">
        <v>114</v>
      </c>
      <c r="Y500" s="67"/>
      <c r="Z500" s="67"/>
      <c r="AA500" s="67"/>
      <c r="AB500" s="99"/>
    </row>
    <row r="501" spans="1:29" ht="18" hidden="1" outlineLevel="1" x14ac:dyDescent="0.35">
      <c r="A501" s="99"/>
      <c r="B501" s="12"/>
      <c r="C501" s="67"/>
      <c r="D501" s="1" t="s">
        <v>159</v>
      </c>
      <c r="E501" s="168">
        <f>IF(E499="No n'hi ha",0,VLOOKUP(E500,_xlfn.IFS(E499="Gas Natural",llistes!$F$4:$H$4,E499="Gasoil C",llistes!$F$7:$H$8,E499="GLP",llistes!$F$11:$H$15,E499="Biomassa",llistes!$F$18:$H$24,E499="No n'hi ha",llistes!$F$26:$H$26),2,0))</f>
        <v>0</v>
      </c>
      <c r="F501" s="67"/>
      <c r="G501" s="67"/>
      <c r="H501" s="67"/>
      <c r="I501" s="154">
        <v>3</v>
      </c>
      <c r="J501" s="421" t="s">
        <v>101</v>
      </c>
      <c r="K501" s="422"/>
      <c r="L501" s="67"/>
      <c r="M501" s="67"/>
      <c r="N501" s="67"/>
      <c r="O501" s="67"/>
      <c r="P501" s="67"/>
      <c r="Q501" s="419" t="s">
        <v>116</v>
      </c>
      <c r="R501" s="419"/>
      <c r="S501" s="302" t="str" cm="1">
        <f t="array" aca="1" ref="S501" ca="1">IFERROR(Q521/INDIRECT("'Introducció dades Grals'!G"&amp;AC498),"-")</f>
        <v>-</v>
      </c>
      <c r="T501" s="303" t="s">
        <v>117</v>
      </c>
      <c r="U501" s="67"/>
      <c r="V501" s="1" t="s">
        <v>118</v>
      </c>
      <c r="W501" s="7" t="str" cm="1">
        <f t="array" aca="1" ref="W501" ca="1">IFERROR(W500/INDIRECT("'Introducció dades Grals'!G"&amp;AC498),"-")</f>
        <v>-</v>
      </c>
      <c r="X501" s="268" t="s">
        <v>119</v>
      </c>
      <c r="Y501" s="67"/>
      <c r="Z501" s="67"/>
      <c r="AA501" s="67"/>
      <c r="AB501" s="99"/>
    </row>
    <row r="502" spans="1:29" ht="18" hidden="1" outlineLevel="1" x14ac:dyDescent="0.35">
      <c r="A502" s="99"/>
      <c r="B502" s="12"/>
      <c r="C502" s="67"/>
      <c r="D502" s="67"/>
      <c r="E502" s="67"/>
      <c r="F502" s="67"/>
      <c r="G502" s="67"/>
      <c r="H502" s="67"/>
      <c r="I502" s="152">
        <v>4</v>
      </c>
      <c r="J502" s="416" t="s">
        <v>101</v>
      </c>
      <c r="K502" s="417"/>
      <c r="L502" s="67"/>
      <c r="M502" s="67"/>
      <c r="N502" s="67"/>
      <c r="O502" s="67"/>
      <c r="P502" s="67"/>
      <c r="Q502" s="415" t="s">
        <v>121</v>
      </c>
      <c r="R502" s="415"/>
      <c r="S502" s="47" t="str" cm="1">
        <f t="array" aca="1" ref="S502" ca="1">IFERROR(Q521/INDIRECT("'Introducció dades Grals'!I"&amp;AC498),"-")</f>
        <v>-</v>
      </c>
      <c r="T502" s="11" t="s">
        <v>122</v>
      </c>
      <c r="U502" s="67"/>
      <c r="V502" s="67"/>
      <c r="W502" s="67"/>
      <c r="X502" s="67"/>
      <c r="Y502" s="67"/>
      <c r="Z502" s="67"/>
      <c r="AA502" s="67"/>
      <c r="AB502" s="99"/>
    </row>
    <row r="503" spans="1:29" ht="18" hidden="1" outlineLevel="1" x14ac:dyDescent="0.35">
      <c r="A503" s="99"/>
      <c r="B503" s="12"/>
      <c r="C503" s="67"/>
      <c r="D503" s="67"/>
      <c r="E503" s="67"/>
      <c r="F503" s="67"/>
      <c r="G503" s="67"/>
      <c r="H503" s="67"/>
      <c r="I503" s="67"/>
      <c r="J503" s="67"/>
      <c r="K503" s="67"/>
      <c r="L503" s="67"/>
      <c r="M503" s="67"/>
      <c r="N503" s="67"/>
      <c r="O503" s="67"/>
      <c r="P503" s="67"/>
      <c r="Q503" s="67"/>
      <c r="R503" s="67"/>
      <c r="S503" s="67"/>
      <c r="T503" s="67"/>
      <c r="U503" s="67"/>
      <c r="V503" s="67"/>
      <c r="W503" s="67"/>
      <c r="X503" s="67"/>
      <c r="Y503" s="67"/>
      <c r="Z503" s="67"/>
      <c r="AA503" s="67"/>
      <c r="AB503" s="99"/>
    </row>
    <row r="504" spans="1:29" ht="18" hidden="1" outlineLevel="1" x14ac:dyDescent="0.35">
      <c r="A504" s="99"/>
      <c r="B504" s="12"/>
      <c r="C504" s="67"/>
      <c r="D504" s="147" t="s">
        <v>126</v>
      </c>
      <c r="E504" s="148"/>
      <c r="F504" s="148"/>
      <c r="G504" s="148"/>
      <c r="H504" s="148"/>
      <c r="I504" s="148"/>
      <c r="J504" s="148"/>
      <c r="K504" s="148"/>
      <c r="L504" s="148"/>
      <c r="M504" s="148"/>
      <c r="N504" s="148"/>
      <c r="O504" s="148"/>
      <c r="P504" s="423" t="s">
        <v>166</v>
      </c>
      <c r="Q504" s="423"/>
      <c r="R504" s="423"/>
      <c r="S504" s="423"/>
      <c r="T504" s="67"/>
      <c r="U504" s="67"/>
      <c r="V504" s="67"/>
      <c r="W504" s="67"/>
      <c r="X504" s="67"/>
      <c r="Y504" s="67"/>
      <c r="Z504" s="67"/>
      <c r="AA504" s="67"/>
      <c r="AB504" s="99"/>
    </row>
    <row r="505" spans="1:29" s="159" customFormat="1" ht="28.8" hidden="1" outlineLevel="1" x14ac:dyDescent="0.35">
      <c r="A505" s="99"/>
      <c r="B505" s="12"/>
      <c r="C505" s="67"/>
      <c r="D505" s="188" t="s">
        <v>128</v>
      </c>
      <c r="E505" s="188" t="s">
        <v>129</v>
      </c>
      <c r="F505" s="188" t="s">
        <v>130</v>
      </c>
      <c r="G505" s="188" t="s">
        <v>131</v>
      </c>
      <c r="H505" s="188" t="s">
        <v>160</v>
      </c>
      <c r="I505" s="188" t="s">
        <v>161</v>
      </c>
      <c r="J505" s="188"/>
      <c r="K505" s="188" t="s">
        <v>106</v>
      </c>
      <c r="L505" s="188" t="s">
        <v>162</v>
      </c>
      <c r="M505" s="188" t="s">
        <v>137</v>
      </c>
      <c r="N505" s="188" t="s">
        <v>138</v>
      </c>
      <c r="O505" s="188" t="s">
        <v>139</v>
      </c>
      <c r="P505" s="193" t="s">
        <v>163</v>
      </c>
      <c r="Q505" s="193" t="s">
        <v>141</v>
      </c>
      <c r="R505" s="193" t="s">
        <v>142</v>
      </c>
      <c r="S505" s="193" t="s">
        <v>143</v>
      </c>
      <c r="U505" s="159" t="e" vm="1">
        <v>#VALUE!</v>
      </c>
      <c r="V505" s="426" t="s">
        <v>144</v>
      </c>
      <c r="W505" s="426"/>
      <c r="X505" s="426"/>
      <c r="Y505" s="426"/>
      <c r="Z505" s="426"/>
      <c r="AB505" s="99"/>
    </row>
    <row r="506" spans="1:29" s="160" customFormat="1" ht="28.95" hidden="1" customHeight="1" outlineLevel="1" x14ac:dyDescent="0.35">
      <c r="A506" s="99"/>
      <c r="B506" s="12"/>
      <c r="C506" s="67"/>
      <c r="D506" s="194"/>
      <c r="E506" s="195"/>
      <c r="F506" s="195"/>
      <c r="G506" s="194"/>
      <c r="H506" s="188" t="str">
        <f>+E500</f>
        <v>kWh</v>
      </c>
      <c r="I506" s="196" t="s">
        <v>145</v>
      </c>
      <c r="J506" s="196" t="s">
        <v>146</v>
      </c>
      <c r="K506" s="196" t="s">
        <v>147</v>
      </c>
      <c r="L506" s="196" t="s">
        <v>147</v>
      </c>
      <c r="M506" s="196" t="s">
        <v>147</v>
      </c>
      <c r="N506" s="196" t="s">
        <v>147</v>
      </c>
      <c r="O506" s="196" t="s">
        <v>147</v>
      </c>
      <c r="P506" s="197" t="s">
        <v>148</v>
      </c>
      <c r="Q506" s="198" t="s">
        <v>145</v>
      </c>
      <c r="R506" s="198" t="s">
        <v>147</v>
      </c>
      <c r="S506" s="198" t="s">
        <v>147</v>
      </c>
      <c r="U506" s="67"/>
      <c r="V506" s="67"/>
      <c r="W506" s="67"/>
      <c r="X506" s="67"/>
      <c r="Y506" s="67"/>
      <c r="Z506" s="67"/>
      <c r="AB506" s="99"/>
    </row>
    <row r="507" spans="1:29" ht="18" hidden="1" outlineLevel="1" x14ac:dyDescent="0.35">
      <c r="A507" s="99"/>
      <c r="B507" s="12"/>
      <c r="C507" s="67"/>
      <c r="D507" s="2">
        <v>0</v>
      </c>
      <c r="E507" s="145"/>
      <c r="F507" s="145">
        <f>+E507</f>
        <v>0</v>
      </c>
      <c r="G507" s="49">
        <f>IF(F507-E507=0,0,F507-E507+1)</f>
        <v>0</v>
      </c>
      <c r="H507" s="155"/>
      <c r="I507" s="4">
        <f>+H507*$E$501</f>
        <v>0</v>
      </c>
      <c r="J507" s="48" t="str">
        <f>IFERROR(I507/G507,"-")</f>
        <v>-</v>
      </c>
      <c r="K507" s="157"/>
      <c r="L507" s="157"/>
      <c r="M507" s="157"/>
      <c r="N507" s="157"/>
      <c r="O507" s="6">
        <f t="shared" ref="O507:O520" si="180">+SUM(K507:N507)</f>
        <v>0</v>
      </c>
      <c r="P507" s="38">
        <f>IFERROR((_xlfn.DAYS(F507,"1/1/"&amp;YEAR(F507))+1)/G507,0)</f>
        <v>0</v>
      </c>
      <c r="Q507" s="4">
        <f t="shared" ref="Q507:Q520" si="181">+I507*P507</f>
        <v>0</v>
      </c>
      <c r="R507" s="4">
        <f t="shared" ref="R507:R520" si="182">+K507*P507</f>
        <v>0</v>
      </c>
      <c r="S507" s="39">
        <f t="shared" ref="S507:S520" si="183">+O507*P507</f>
        <v>0</v>
      </c>
      <c r="T507" s="160"/>
      <c r="U507" s="67"/>
      <c r="V507" s="67"/>
      <c r="W507" s="67"/>
      <c r="X507" s="67"/>
      <c r="Y507" s="67"/>
      <c r="Z507" s="67"/>
      <c r="AA507" s="67"/>
      <c r="AB507" s="99"/>
    </row>
    <row r="508" spans="1:29" ht="18" hidden="1" outlineLevel="1" x14ac:dyDescent="0.35">
      <c r="A508" s="99"/>
      <c r="B508" s="12"/>
      <c r="C508" s="67"/>
      <c r="D508" s="2">
        <v>1</v>
      </c>
      <c r="E508" s="3">
        <f>+F507+1</f>
        <v>1</v>
      </c>
      <c r="F508" s="145"/>
      <c r="G508" s="49">
        <f t="shared" ref="G508:G520" si="184">IF(F508-E508=0,0,F508-E508+1)</f>
        <v>0</v>
      </c>
      <c r="H508" s="155"/>
      <c r="I508" s="4">
        <f t="shared" ref="I508:I520" si="185">+H508*$E$501</f>
        <v>0</v>
      </c>
      <c r="J508" s="48" t="str">
        <f t="shared" ref="J508:J520" si="186">IFERROR(I508/G508,"-")</f>
        <v>-</v>
      </c>
      <c r="K508" s="157"/>
      <c r="L508" s="157"/>
      <c r="M508" s="157"/>
      <c r="N508" s="157"/>
      <c r="O508" s="6">
        <f t="shared" si="180"/>
        <v>0</v>
      </c>
      <c r="P508" s="38">
        <v>1</v>
      </c>
      <c r="Q508" s="4">
        <f t="shared" si="181"/>
        <v>0</v>
      </c>
      <c r="R508" s="4">
        <f t="shared" si="182"/>
        <v>0</v>
      </c>
      <c r="S508" s="39">
        <f t="shared" si="183"/>
        <v>0</v>
      </c>
      <c r="T508" s="160"/>
      <c r="U508" s="67"/>
      <c r="V508" s="67"/>
      <c r="W508" s="67"/>
      <c r="X508" s="67"/>
      <c r="Y508" s="67"/>
      <c r="Z508" s="67"/>
      <c r="AA508" s="67"/>
      <c r="AB508" s="99"/>
    </row>
    <row r="509" spans="1:29" ht="18" hidden="1" outlineLevel="1" x14ac:dyDescent="0.35">
      <c r="A509" s="99"/>
      <c r="B509" s="12"/>
      <c r="C509" s="67"/>
      <c r="D509" s="2">
        <v>2</v>
      </c>
      <c r="E509" s="3">
        <f t="shared" ref="E509:E520" si="187">+F508+1</f>
        <v>1</v>
      </c>
      <c r="F509" s="146"/>
      <c r="G509" s="49">
        <f t="shared" si="184"/>
        <v>0</v>
      </c>
      <c r="H509" s="156"/>
      <c r="I509" s="4">
        <f t="shared" si="185"/>
        <v>0</v>
      </c>
      <c r="J509" s="48" t="str">
        <f t="shared" si="186"/>
        <v>-</v>
      </c>
      <c r="K509" s="158"/>
      <c r="L509" s="158"/>
      <c r="M509" s="158"/>
      <c r="N509" s="158"/>
      <c r="O509" s="6">
        <f t="shared" si="180"/>
        <v>0</v>
      </c>
      <c r="P509" s="40">
        <v>1</v>
      </c>
      <c r="Q509" s="4">
        <f t="shared" si="181"/>
        <v>0</v>
      </c>
      <c r="R509" s="4">
        <f t="shared" si="182"/>
        <v>0</v>
      </c>
      <c r="S509" s="41">
        <f t="shared" si="183"/>
        <v>0</v>
      </c>
      <c r="T509" s="160"/>
      <c r="U509" s="67"/>
      <c r="V509" s="67"/>
      <c r="W509" s="67"/>
      <c r="X509" s="67"/>
      <c r="Y509" s="67"/>
      <c r="Z509" s="67"/>
      <c r="AA509" s="67"/>
      <c r="AB509" s="99"/>
    </row>
    <row r="510" spans="1:29" ht="18" hidden="1" outlineLevel="1" x14ac:dyDescent="0.35">
      <c r="A510" s="99"/>
      <c r="B510" s="12"/>
      <c r="C510" s="67"/>
      <c r="D510" s="2">
        <v>3</v>
      </c>
      <c r="E510" s="3">
        <f t="shared" si="187"/>
        <v>1</v>
      </c>
      <c r="F510" s="146"/>
      <c r="G510" s="49">
        <f t="shared" si="184"/>
        <v>0</v>
      </c>
      <c r="H510" s="156"/>
      <c r="I510" s="4">
        <f t="shared" si="185"/>
        <v>0</v>
      </c>
      <c r="J510" s="48" t="str">
        <f t="shared" si="186"/>
        <v>-</v>
      </c>
      <c r="K510" s="158"/>
      <c r="L510" s="158"/>
      <c r="M510" s="158"/>
      <c r="N510" s="158"/>
      <c r="O510" s="6">
        <f t="shared" si="180"/>
        <v>0</v>
      </c>
      <c r="P510" s="40">
        <v>1</v>
      </c>
      <c r="Q510" s="4">
        <f t="shared" si="181"/>
        <v>0</v>
      </c>
      <c r="R510" s="4">
        <f t="shared" si="182"/>
        <v>0</v>
      </c>
      <c r="S510" s="41">
        <f t="shared" si="183"/>
        <v>0</v>
      </c>
      <c r="T510" s="67"/>
      <c r="U510" s="67"/>
      <c r="V510" s="67"/>
      <c r="W510" s="67"/>
      <c r="X510" s="67"/>
      <c r="Y510" s="67"/>
      <c r="Z510" s="67"/>
      <c r="AA510" s="67"/>
      <c r="AB510" s="99"/>
    </row>
    <row r="511" spans="1:29" ht="18" hidden="1" outlineLevel="1" x14ac:dyDescent="0.35">
      <c r="A511" s="99"/>
      <c r="B511" s="12"/>
      <c r="C511" s="67"/>
      <c r="D511" s="2">
        <v>4</v>
      </c>
      <c r="E511" s="3">
        <f t="shared" si="187"/>
        <v>1</v>
      </c>
      <c r="F511" s="146"/>
      <c r="G511" s="49">
        <f t="shared" si="184"/>
        <v>0</v>
      </c>
      <c r="H511" s="156"/>
      <c r="I511" s="4">
        <f t="shared" si="185"/>
        <v>0</v>
      </c>
      <c r="J511" s="48" t="str">
        <f t="shared" si="186"/>
        <v>-</v>
      </c>
      <c r="K511" s="158"/>
      <c r="L511" s="158"/>
      <c r="M511" s="158"/>
      <c r="N511" s="158"/>
      <c r="O511" s="6">
        <f t="shared" si="180"/>
        <v>0</v>
      </c>
      <c r="P511" s="40">
        <v>1</v>
      </c>
      <c r="Q511" s="4">
        <f t="shared" si="181"/>
        <v>0</v>
      </c>
      <c r="R511" s="4">
        <f t="shared" si="182"/>
        <v>0</v>
      </c>
      <c r="S511" s="41">
        <f t="shared" si="183"/>
        <v>0</v>
      </c>
      <c r="T511" s="67"/>
      <c r="U511" s="67"/>
      <c r="V511" s="67"/>
      <c r="W511" s="67"/>
      <c r="X511" s="67"/>
      <c r="Y511" s="67"/>
      <c r="Z511" s="67"/>
      <c r="AA511" s="67"/>
      <c r="AB511" s="99"/>
    </row>
    <row r="512" spans="1:29" ht="18" hidden="1" outlineLevel="1" x14ac:dyDescent="0.35">
      <c r="A512" s="99"/>
      <c r="B512" s="12"/>
      <c r="C512" s="67"/>
      <c r="D512" s="2">
        <v>5</v>
      </c>
      <c r="E512" s="3">
        <f t="shared" si="187"/>
        <v>1</v>
      </c>
      <c r="F512" s="146"/>
      <c r="G512" s="49">
        <f t="shared" si="184"/>
        <v>0</v>
      </c>
      <c r="H512" s="156"/>
      <c r="I512" s="4">
        <f t="shared" si="185"/>
        <v>0</v>
      </c>
      <c r="J512" s="48" t="str">
        <f t="shared" si="186"/>
        <v>-</v>
      </c>
      <c r="K512" s="158"/>
      <c r="L512" s="158"/>
      <c r="M512" s="158"/>
      <c r="N512" s="158"/>
      <c r="O512" s="6">
        <f t="shared" si="180"/>
        <v>0</v>
      </c>
      <c r="P512" s="40">
        <v>1</v>
      </c>
      <c r="Q512" s="4">
        <f t="shared" si="181"/>
        <v>0</v>
      </c>
      <c r="R512" s="4">
        <f t="shared" si="182"/>
        <v>0</v>
      </c>
      <c r="S512" s="41">
        <f t="shared" si="183"/>
        <v>0</v>
      </c>
      <c r="T512" s="67"/>
      <c r="U512" s="67"/>
      <c r="V512" s="67"/>
      <c r="W512" s="67"/>
      <c r="X512" s="67"/>
      <c r="Y512" s="67"/>
      <c r="Z512" s="67"/>
      <c r="AA512" s="67"/>
      <c r="AB512" s="99"/>
    </row>
    <row r="513" spans="1:29" ht="18" hidden="1" outlineLevel="1" x14ac:dyDescent="0.35">
      <c r="A513" s="99"/>
      <c r="B513" s="12"/>
      <c r="C513" s="67"/>
      <c r="D513" s="2">
        <v>6</v>
      </c>
      <c r="E513" s="3">
        <f t="shared" si="187"/>
        <v>1</v>
      </c>
      <c r="F513" s="146"/>
      <c r="G513" s="49">
        <f t="shared" si="184"/>
        <v>0</v>
      </c>
      <c r="H513" s="156"/>
      <c r="I513" s="4">
        <f t="shared" si="185"/>
        <v>0</v>
      </c>
      <c r="J513" s="48" t="str">
        <f t="shared" si="186"/>
        <v>-</v>
      </c>
      <c r="K513" s="158"/>
      <c r="L513" s="158"/>
      <c r="M513" s="158"/>
      <c r="N513" s="158"/>
      <c r="O513" s="6">
        <f t="shared" si="180"/>
        <v>0</v>
      </c>
      <c r="P513" s="40">
        <v>1</v>
      </c>
      <c r="Q513" s="4">
        <f t="shared" si="181"/>
        <v>0</v>
      </c>
      <c r="R513" s="4">
        <f t="shared" si="182"/>
        <v>0</v>
      </c>
      <c r="S513" s="41">
        <f t="shared" si="183"/>
        <v>0</v>
      </c>
      <c r="T513" s="67"/>
      <c r="U513" s="67"/>
      <c r="V513" s="67"/>
      <c r="W513" s="67"/>
      <c r="X513" s="67"/>
      <c r="Y513" s="67"/>
      <c r="Z513" s="67"/>
      <c r="AA513" s="67"/>
      <c r="AB513" s="99"/>
    </row>
    <row r="514" spans="1:29" ht="18" hidden="1" outlineLevel="1" x14ac:dyDescent="0.35">
      <c r="A514" s="99"/>
      <c r="B514" s="12"/>
      <c r="C514" s="67"/>
      <c r="D514" s="2">
        <v>7</v>
      </c>
      <c r="E514" s="3">
        <f t="shared" si="187"/>
        <v>1</v>
      </c>
      <c r="F514" s="146"/>
      <c r="G514" s="49">
        <f t="shared" si="184"/>
        <v>0</v>
      </c>
      <c r="H514" s="156"/>
      <c r="I514" s="4">
        <f t="shared" si="185"/>
        <v>0</v>
      </c>
      <c r="J514" s="48" t="str">
        <f t="shared" si="186"/>
        <v>-</v>
      </c>
      <c r="K514" s="158"/>
      <c r="L514" s="158"/>
      <c r="M514" s="158"/>
      <c r="N514" s="158"/>
      <c r="O514" s="6">
        <f t="shared" si="180"/>
        <v>0</v>
      </c>
      <c r="P514" s="40">
        <v>1</v>
      </c>
      <c r="Q514" s="4">
        <f t="shared" si="181"/>
        <v>0</v>
      </c>
      <c r="R514" s="4">
        <f t="shared" si="182"/>
        <v>0</v>
      </c>
      <c r="S514" s="41">
        <f t="shared" si="183"/>
        <v>0</v>
      </c>
      <c r="T514" s="67"/>
      <c r="U514" s="67"/>
      <c r="V514" s="67"/>
      <c r="W514" s="67"/>
      <c r="X514" s="67"/>
      <c r="Y514" s="67"/>
      <c r="Z514" s="67"/>
      <c r="AA514" s="67"/>
      <c r="AB514" s="99"/>
    </row>
    <row r="515" spans="1:29" ht="18" hidden="1" outlineLevel="1" x14ac:dyDescent="0.35">
      <c r="A515" s="99"/>
      <c r="B515" s="12"/>
      <c r="C515" s="67"/>
      <c r="D515" s="2">
        <v>8</v>
      </c>
      <c r="E515" s="3">
        <f t="shared" si="187"/>
        <v>1</v>
      </c>
      <c r="F515" s="146"/>
      <c r="G515" s="49">
        <f t="shared" si="184"/>
        <v>0</v>
      </c>
      <c r="H515" s="156"/>
      <c r="I515" s="4">
        <f t="shared" si="185"/>
        <v>0</v>
      </c>
      <c r="J515" s="48" t="str">
        <f t="shared" si="186"/>
        <v>-</v>
      </c>
      <c r="K515" s="158"/>
      <c r="L515" s="158"/>
      <c r="M515" s="158"/>
      <c r="N515" s="158"/>
      <c r="O515" s="6">
        <f t="shared" si="180"/>
        <v>0</v>
      </c>
      <c r="P515" s="40">
        <v>1</v>
      </c>
      <c r="Q515" s="4">
        <f t="shared" si="181"/>
        <v>0</v>
      </c>
      <c r="R515" s="4">
        <f t="shared" si="182"/>
        <v>0</v>
      </c>
      <c r="S515" s="41">
        <f t="shared" si="183"/>
        <v>0</v>
      </c>
      <c r="T515" s="67"/>
      <c r="U515" s="67"/>
      <c r="V515" s="67"/>
      <c r="W515" s="67"/>
      <c r="X515" s="67"/>
      <c r="Y515" s="67"/>
      <c r="Z515" s="67"/>
      <c r="AA515" s="67"/>
      <c r="AB515" s="99"/>
    </row>
    <row r="516" spans="1:29" ht="18" hidden="1" outlineLevel="1" x14ac:dyDescent="0.35">
      <c r="A516" s="99"/>
      <c r="B516" s="12"/>
      <c r="C516" s="67"/>
      <c r="D516" s="2">
        <v>9</v>
      </c>
      <c r="E516" s="3">
        <f t="shared" si="187"/>
        <v>1</v>
      </c>
      <c r="F516" s="146"/>
      <c r="G516" s="49">
        <f t="shared" si="184"/>
        <v>0</v>
      </c>
      <c r="H516" s="156"/>
      <c r="I516" s="4">
        <f t="shared" si="185"/>
        <v>0</v>
      </c>
      <c r="J516" s="48" t="str">
        <f t="shared" si="186"/>
        <v>-</v>
      </c>
      <c r="K516" s="158"/>
      <c r="L516" s="158"/>
      <c r="M516" s="158"/>
      <c r="N516" s="158"/>
      <c r="O516" s="6">
        <f t="shared" si="180"/>
        <v>0</v>
      </c>
      <c r="P516" s="40">
        <v>1</v>
      </c>
      <c r="Q516" s="4">
        <f t="shared" si="181"/>
        <v>0</v>
      </c>
      <c r="R516" s="4">
        <f t="shared" si="182"/>
        <v>0</v>
      </c>
      <c r="S516" s="41">
        <f t="shared" si="183"/>
        <v>0</v>
      </c>
      <c r="T516" s="67"/>
      <c r="U516" s="67"/>
      <c r="V516" s="67"/>
      <c r="W516" s="67"/>
      <c r="X516" s="67"/>
      <c r="Y516" s="67"/>
      <c r="Z516" s="67"/>
      <c r="AA516" s="67"/>
      <c r="AB516" s="99"/>
    </row>
    <row r="517" spans="1:29" ht="18" hidden="1" outlineLevel="1" x14ac:dyDescent="0.35">
      <c r="A517" s="99"/>
      <c r="B517" s="12"/>
      <c r="C517" s="67"/>
      <c r="D517" s="2">
        <v>10</v>
      </c>
      <c r="E517" s="3">
        <f t="shared" si="187"/>
        <v>1</v>
      </c>
      <c r="F517" s="146"/>
      <c r="G517" s="49">
        <f t="shared" si="184"/>
        <v>0</v>
      </c>
      <c r="H517" s="156"/>
      <c r="I517" s="4">
        <f t="shared" si="185"/>
        <v>0</v>
      </c>
      <c r="J517" s="48" t="str">
        <f t="shared" si="186"/>
        <v>-</v>
      </c>
      <c r="K517" s="158"/>
      <c r="L517" s="158"/>
      <c r="M517" s="158"/>
      <c r="N517" s="158"/>
      <c r="O517" s="6">
        <f t="shared" si="180"/>
        <v>0</v>
      </c>
      <c r="P517" s="40">
        <v>1</v>
      </c>
      <c r="Q517" s="4">
        <f t="shared" si="181"/>
        <v>0</v>
      </c>
      <c r="R517" s="4">
        <f t="shared" si="182"/>
        <v>0</v>
      </c>
      <c r="S517" s="41">
        <f t="shared" si="183"/>
        <v>0</v>
      </c>
      <c r="T517" s="67"/>
      <c r="U517" s="67"/>
      <c r="V517" s="67"/>
      <c r="W517" s="67"/>
      <c r="X517" s="67"/>
      <c r="Y517" s="67"/>
      <c r="Z517" s="67"/>
      <c r="AA517" s="67"/>
      <c r="AB517" s="99"/>
    </row>
    <row r="518" spans="1:29" ht="18" hidden="1" outlineLevel="1" x14ac:dyDescent="0.35">
      <c r="A518" s="99"/>
      <c r="B518" s="12"/>
      <c r="C518" s="67"/>
      <c r="D518" s="2">
        <v>11</v>
      </c>
      <c r="E518" s="3">
        <f t="shared" si="187"/>
        <v>1</v>
      </c>
      <c r="F518" s="146"/>
      <c r="G518" s="49">
        <f t="shared" si="184"/>
        <v>0</v>
      </c>
      <c r="H518" s="156"/>
      <c r="I518" s="4">
        <f t="shared" si="185"/>
        <v>0</v>
      </c>
      <c r="J518" s="48" t="str">
        <f t="shared" si="186"/>
        <v>-</v>
      </c>
      <c r="K518" s="158"/>
      <c r="L518" s="158"/>
      <c r="M518" s="158"/>
      <c r="N518" s="158"/>
      <c r="O518" s="6">
        <f t="shared" si="180"/>
        <v>0</v>
      </c>
      <c r="P518" s="40">
        <v>1</v>
      </c>
      <c r="Q518" s="4">
        <f t="shared" si="181"/>
        <v>0</v>
      </c>
      <c r="R518" s="4">
        <f t="shared" si="182"/>
        <v>0</v>
      </c>
      <c r="S518" s="41">
        <f t="shared" si="183"/>
        <v>0</v>
      </c>
      <c r="T518" s="67"/>
      <c r="U518" s="67"/>
      <c r="V518" s="67"/>
      <c r="W518" s="67"/>
      <c r="X518" s="67"/>
      <c r="Y518" s="67"/>
      <c r="Z518" s="67"/>
      <c r="AA518" s="67"/>
      <c r="AB518" s="99"/>
    </row>
    <row r="519" spans="1:29" ht="18" hidden="1" outlineLevel="1" x14ac:dyDescent="0.35">
      <c r="A519" s="99"/>
      <c r="B519" s="12"/>
      <c r="C519" s="67"/>
      <c r="D519" s="2">
        <v>12</v>
      </c>
      <c r="E519" s="3">
        <f t="shared" si="187"/>
        <v>1</v>
      </c>
      <c r="F519" s="146"/>
      <c r="G519" s="49">
        <f t="shared" si="184"/>
        <v>0</v>
      </c>
      <c r="H519" s="156"/>
      <c r="I519" s="4">
        <f t="shared" si="185"/>
        <v>0</v>
      </c>
      <c r="J519" s="48" t="str">
        <f t="shared" si="186"/>
        <v>-</v>
      </c>
      <c r="K519" s="158"/>
      <c r="L519" s="158"/>
      <c r="M519" s="158"/>
      <c r="N519" s="158"/>
      <c r="O519" s="6">
        <f t="shared" si="180"/>
        <v>0</v>
      </c>
      <c r="P519" s="40">
        <v>1</v>
      </c>
      <c r="Q519" s="4">
        <f t="shared" si="181"/>
        <v>0</v>
      </c>
      <c r="R519" s="4">
        <f t="shared" si="182"/>
        <v>0</v>
      </c>
      <c r="S519" s="41">
        <f t="shared" si="183"/>
        <v>0</v>
      </c>
      <c r="T519" s="67"/>
      <c r="U519" s="67"/>
      <c r="V519" s="67"/>
      <c r="W519" s="67"/>
      <c r="X519" s="67"/>
      <c r="Y519" s="67"/>
      <c r="Z519" s="67"/>
      <c r="AA519" s="67"/>
      <c r="AB519" s="99"/>
    </row>
    <row r="520" spans="1:29" ht="18" hidden="1" outlineLevel="1" x14ac:dyDescent="0.35">
      <c r="A520" s="99"/>
      <c r="B520" s="12"/>
      <c r="C520" s="67"/>
      <c r="D520" s="2">
        <v>13</v>
      </c>
      <c r="E520" s="3">
        <f t="shared" si="187"/>
        <v>1</v>
      </c>
      <c r="F520" s="146">
        <f>+E520</f>
        <v>1</v>
      </c>
      <c r="G520" s="49">
        <f t="shared" si="184"/>
        <v>0</v>
      </c>
      <c r="H520" s="156"/>
      <c r="I520" s="4">
        <f t="shared" si="185"/>
        <v>0</v>
      </c>
      <c r="J520" s="48" t="str">
        <f t="shared" si="186"/>
        <v>-</v>
      </c>
      <c r="K520" s="158"/>
      <c r="L520" s="158"/>
      <c r="M520" s="158"/>
      <c r="N520" s="158"/>
      <c r="O520" s="6">
        <f t="shared" si="180"/>
        <v>0</v>
      </c>
      <c r="P520" s="38">
        <f>IFERROR((_xlfn.DAYS("31/12/"&amp;YEAR(E520),E520))/G520,0)</f>
        <v>0</v>
      </c>
      <c r="Q520" s="4">
        <f t="shared" si="181"/>
        <v>0</v>
      </c>
      <c r="R520" s="4">
        <f t="shared" si="182"/>
        <v>0</v>
      </c>
      <c r="S520" s="41">
        <f t="shared" si="183"/>
        <v>0</v>
      </c>
      <c r="T520" s="67"/>
      <c r="U520" s="67"/>
      <c r="V520" s="67"/>
      <c r="W520" s="67"/>
      <c r="X520" s="67"/>
      <c r="Y520" s="67"/>
      <c r="Z520" s="67"/>
      <c r="AA520" s="67"/>
      <c r="AB520" s="99"/>
    </row>
    <row r="521" spans="1:29" ht="18" hidden="1" outlineLevel="1" x14ac:dyDescent="0.35">
      <c r="A521" s="99"/>
      <c r="B521" s="12"/>
      <c r="C521" s="67"/>
      <c r="D521" s="42" t="s">
        <v>164</v>
      </c>
      <c r="E521" s="8"/>
      <c r="F521" s="8"/>
      <c r="G521" s="50">
        <f>SUM(G507:G520)</f>
        <v>0</v>
      </c>
      <c r="H521" s="1"/>
      <c r="I521" s="5">
        <f>SUM(I507:I520)</f>
        <v>0</v>
      </c>
      <c r="J521" s="48" t="str">
        <f>IFERROR(I521/G521,"-")</f>
        <v>-</v>
      </c>
      <c r="K521" s="5">
        <f>SUM(K507:K520)</f>
        <v>0</v>
      </c>
      <c r="L521" s="5">
        <f t="shared" ref="L521:O521" si="188">SUM(L507:L520)</f>
        <v>0</v>
      </c>
      <c r="M521" s="5">
        <f t="shared" si="188"/>
        <v>0</v>
      </c>
      <c r="N521" s="5">
        <f t="shared" si="188"/>
        <v>0</v>
      </c>
      <c r="O521" s="5">
        <f t="shared" si="188"/>
        <v>0</v>
      </c>
      <c r="P521" s="42">
        <f>+SUMPRODUCT(G507:G520,P507:P520)</f>
        <v>0</v>
      </c>
      <c r="Q521" s="9">
        <f>SUM(Q507:Q520)</f>
        <v>0</v>
      </c>
      <c r="R521" s="9">
        <f t="shared" ref="R521:S521" si="189">SUM(R507:R520)</f>
        <v>0</v>
      </c>
      <c r="S521" s="10">
        <f t="shared" si="189"/>
        <v>0</v>
      </c>
      <c r="T521" s="67"/>
      <c r="U521" s="67"/>
      <c r="V521" s="67"/>
      <c r="W521" s="67"/>
      <c r="X521" s="67"/>
      <c r="Y521" s="67"/>
      <c r="Z521" s="67"/>
      <c r="AA521" s="67"/>
      <c r="AB521" s="99"/>
    </row>
    <row r="522" spans="1:29" ht="18" hidden="1" outlineLevel="1" x14ac:dyDescent="0.35">
      <c r="A522" s="99"/>
      <c r="B522" s="12"/>
      <c r="C522" s="67"/>
      <c r="D522" s="25" t="s">
        <v>150</v>
      </c>
      <c r="E522" s="1"/>
      <c r="F522" s="1"/>
      <c r="G522" s="1"/>
      <c r="H522" s="1"/>
      <c r="I522" s="1"/>
      <c r="J522" s="1"/>
      <c r="K522" s="51" t="str">
        <f>IFERROR(K521/$O521,"-")</f>
        <v>-</v>
      </c>
      <c r="L522" s="51" t="str">
        <f>IFERROR(L521/$O521,"-")</f>
        <v>-</v>
      </c>
      <c r="M522" s="51" t="str">
        <f>IFERROR(M521/$O521,"-")</f>
        <v>-</v>
      </c>
      <c r="N522" s="51" t="str">
        <f>IFERROR(N521/$O521,"-")</f>
        <v>-</v>
      </c>
      <c r="O522" s="51" t="str">
        <f>IFERROR(O521/$O521,"-")</f>
        <v>-</v>
      </c>
      <c r="P522" s="43"/>
      <c r="Q522" s="2"/>
      <c r="R522" s="2"/>
      <c r="S522" s="44"/>
      <c r="T522" s="67"/>
      <c r="U522" s="67"/>
      <c r="V522" s="67"/>
      <c r="W522" s="67"/>
      <c r="X522" s="67"/>
      <c r="Y522" s="67"/>
      <c r="Z522" s="67"/>
      <c r="AA522" s="67"/>
      <c r="AB522" s="99"/>
    </row>
    <row r="523" spans="1:29" ht="18" hidden="1" outlineLevel="1" x14ac:dyDescent="0.35">
      <c r="A523" s="99"/>
      <c r="B523" s="12"/>
      <c r="C523" s="67"/>
      <c r="D523" s="67"/>
      <c r="E523" s="67"/>
      <c r="F523" s="67"/>
      <c r="G523" s="67"/>
      <c r="H523" s="67"/>
      <c r="I523" s="67"/>
      <c r="J523" s="67"/>
      <c r="K523" s="67"/>
      <c r="L523" s="67"/>
      <c r="M523" s="67"/>
      <c r="N523" s="67"/>
      <c r="O523" s="67"/>
      <c r="P523" s="67"/>
      <c r="Q523" s="67"/>
      <c r="R523" s="67"/>
      <c r="S523" s="67"/>
      <c r="T523" s="67"/>
      <c r="U523" s="67"/>
      <c r="V523" s="67"/>
      <c r="W523" s="67"/>
      <c r="X523" s="67"/>
      <c r="Y523" s="67"/>
      <c r="Z523" s="67"/>
      <c r="AA523" s="67"/>
      <c r="AB523" s="99"/>
    </row>
    <row r="524" spans="1:29" ht="18" collapsed="1" x14ac:dyDescent="0.35">
      <c r="A524" s="99"/>
      <c r="B524" s="12"/>
      <c r="C524" s="62" t="s">
        <v>167</v>
      </c>
      <c r="D524" s="12"/>
      <c r="E524" s="12"/>
      <c r="F524" s="12"/>
      <c r="G524" s="12"/>
      <c r="H524" s="12"/>
      <c r="I524" s="12"/>
      <c r="J524" s="12"/>
      <c r="K524" s="12"/>
      <c r="L524" s="12"/>
      <c r="M524" s="12"/>
      <c r="N524" s="12"/>
      <c r="O524" s="12"/>
      <c r="P524" s="12"/>
      <c r="Q524" s="12"/>
      <c r="R524" s="12"/>
      <c r="S524" s="12"/>
      <c r="T524" s="12"/>
      <c r="U524" s="12"/>
      <c r="V524" s="12"/>
      <c r="W524" s="12"/>
      <c r="X524" s="12"/>
      <c r="Y524" s="12"/>
      <c r="Z524" s="12"/>
      <c r="AA524" s="12"/>
      <c r="AB524" s="99"/>
    </row>
    <row r="525" spans="1:29" ht="9.6" hidden="1" customHeight="1" outlineLevel="1" x14ac:dyDescent="0.35">
      <c r="A525" s="99"/>
      <c r="B525" s="12"/>
      <c r="C525" s="67"/>
      <c r="D525" s="67"/>
      <c r="E525" s="67"/>
      <c r="F525" s="67"/>
      <c r="G525" s="67"/>
      <c r="H525" s="67"/>
      <c r="I525" s="67"/>
      <c r="J525" s="67"/>
      <c r="K525" s="67"/>
      <c r="L525" s="67"/>
      <c r="M525" s="67"/>
      <c r="N525" s="67"/>
      <c r="O525" s="67"/>
      <c r="P525" s="67"/>
      <c r="Q525" s="67"/>
      <c r="R525" s="67"/>
      <c r="S525" s="67"/>
      <c r="T525" s="67"/>
      <c r="U525" s="67"/>
      <c r="V525" s="67"/>
      <c r="W525" s="67"/>
      <c r="X525" s="67"/>
      <c r="Y525" s="67"/>
      <c r="Z525" s="67"/>
      <c r="AA525" s="67"/>
      <c r="AB525" s="99"/>
    </row>
    <row r="526" spans="1:29" ht="18" hidden="1" outlineLevel="1" x14ac:dyDescent="0.35">
      <c r="A526" s="99"/>
      <c r="B526" s="12"/>
      <c r="C526" s="67"/>
      <c r="D526" s="163" t="s">
        <v>98</v>
      </c>
      <c r="E526" s="164"/>
      <c r="F526" s="164"/>
      <c r="G526" s="164"/>
      <c r="H526" s="67"/>
      <c r="I526" s="161" t="s">
        <v>97</v>
      </c>
      <c r="J526" s="162"/>
      <c r="K526" s="162"/>
      <c r="L526" s="67"/>
      <c r="M526" s="67"/>
      <c r="N526" s="67"/>
      <c r="O526" s="67"/>
      <c r="P526" s="67"/>
      <c r="Q526" s="149" t="s">
        <v>152</v>
      </c>
      <c r="R526" s="150"/>
      <c r="S526" s="150"/>
      <c r="T526" s="150"/>
      <c r="U526" s="67"/>
      <c r="V526" s="149" t="s">
        <v>153</v>
      </c>
      <c r="W526" s="150"/>
      <c r="X526" s="150"/>
      <c r="Y526" s="67"/>
      <c r="Z526" s="67"/>
      <c r="AA526" s="67"/>
      <c r="AB526" s="99"/>
      <c r="AC526" s="67">
        <v>18</v>
      </c>
    </row>
    <row r="527" spans="1:29" ht="18" hidden="1" outlineLevel="1" x14ac:dyDescent="0.35">
      <c r="A527" s="99"/>
      <c r="B527" s="12"/>
      <c r="C527" s="67"/>
      <c r="D527" s="1" t="s">
        <v>154</v>
      </c>
      <c r="E527" s="200" t="s">
        <v>155</v>
      </c>
      <c r="F527" s="167" t="s">
        <v>156</v>
      </c>
      <c r="G527" s="165"/>
      <c r="H527" s="67"/>
      <c r="I527" s="152">
        <v>1</v>
      </c>
      <c r="J527" s="421" t="s">
        <v>101</v>
      </c>
      <c r="K527" s="422"/>
      <c r="L527" s="67"/>
      <c r="M527" s="67"/>
      <c r="N527" s="67"/>
      <c r="O527" s="67"/>
      <c r="P527" s="67"/>
      <c r="Q527" s="419" t="s">
        <v>106</v>
      </c>
      <c r="R527" s="419"/>
      <c r="S527" s="298" t="str">
        <f>IFERROR(S549/Q549,"-")</f>
        <v>-</v>
      </c>
      <c r="T527" s="299" t="s">
        <v>107</v>
      </c>
      <c r="U527" s="67"/>
      <c r="V527" s="8" t="s">
        <v>108</v>
      </c>
      <c r="W527" s="300">
        <f>IF(E527="No n'hi ha",0,VLOOKUP(E527,llistes!$L$5:$Q$11,5,0))</f>
        <v>0</v>
      </c>
      <c r="X527" s="301" t="s">
        <v>109</v>
      </c>
      <c r="Y527" s="67"/>
      <c r="Z527" s="67"/>
      <c r="AA527" s="67"/>
      <c r="AB527" s="99"/>
    </row>
    <row r="528" spans="1:29" ht="18" hidden="1" outlineLevel="1" x14ac:dyDescent="0.35">
      <c r="A528" s="99"/>
      <c r="B528" s="12"/>
      <c r="C528" s="67"/>
      <c r="D528" s="1" t="s">
        <v>157</v>
      </c>
      <c r="E528" s="201" t="s">
        <v>145</v>
      </c>
      <c r="F528" s="199" t="s">
        <v>158</v>
      </c>
      <c r="G528" s="166"/>
      <c r="H528" s="67"/>
      <c r="I528" s="154">
        <v>2</v>
      </c>
      <c r="J528" s="421" t="s">
        <v>101</v>
      </c>
      <c r="K528" s="422"/>
      <c r="L528" s="67"/>
      <c r="M528" s="67"/>
      <c r="N528" s="67"/>
      <c r="O528" s="67"/>
      <c r="P528" s="67"/>
      <c r="Q528" s="415" t="s">
        <v>111</v>
      </c>
      <c r="R528" s="415"/>
      <c r="S528" s="47">
        <f>IFERROR(S549/P549,0)</f>
        <v>0</v>
      </c>
      <c r="T528" t="s">
        <v>112</v>
      </c>
      <c r="U528" s="67"/>
      <c r="V528" s="1" t="s">
        <v>113</v>
      </c>
      <c r="W528" s="5">
        <f>+W527*Q549</f>
        <v>0</v>
      </c>
      <c r="X528" s="268" t="s">
        <v>114</v>
      </c>
      <c r="Y528" s="67"/>
      <c r="Z528" s="67"/>
      <c r="AA528" s="67"/>
      <c r="AB528" s="99"/>
    </row>
    <row r="529" spans="1:28" ht="18" hidden="1" outlineLevel="1" x14ac:dyDescent="0.35">
      <c r="A529" s="99"/>
      <c r="B529" s="12"/>
      <c r="C529" s="67"/>
      <c r="D529" s="1" t="s">
        <v>159</v>
      </c>
      <c r="E529" s="168">
        <f>IF(E527="No n'hi ha",0,VLOOKUP(E528,_xlfn.IFS(E527="Gas Natural",llistes!$F$4:$H$4,E527="Gasoil C",llistes!$F$7:$H$8,E527="GLP",llistes!$F$11:$H$15,E527="Biomassa",llistes!$F$18:$H$24,E527="No n'hi ha",llistes!$F$26:$H$26),2,0))</f>
        <v>0</v>
      </c>
      <c r="F529" s="67"/>
      <c r="G529" s="67"/>
      <c r="H529" s="67"/>
      <c r="I529" s="154">
        <v>3</v>
      </c>
      <c r="J529" s="421" t="s">
        <v>101</v>
      </c>
      <c r="K529" s="422"/>
      <c r="L529" s="67"/>
      <c r="M529" s="67"/>
      <c r="N529" s="67"/>
      <c r="O529" s="67"/>
      <c r="P529" s="67"/>
      <c r="Q529" s="419" t="s">
        <v>116</v>
      </c>
      <c r="R529" s="419"/>
      <c r="S529" s="302" t="str" cm="1">
        <f t="array" aca="1" ref="S529" ca="1">IFERROR(Q549/INDIRECT("'Introducció dades Grals'!G"&amp;AC526),"-")</f>
        <v>-</v>
      </c>
      <c r="T529" s="303" t="s">
        <v>117</v>
      </c>
      <c r="U529" s="67"/>
      <c r="V529" s="1" t="s">
        <v>118</v>
      </c>
      <c r="W529" s="7" t="str" cm="1">
        <f t="array" aca="1" ref="W529" ca="1">IFERROR(W528/INDIRECT("'Introducció dades Grals'!G"&amp;AC526),"-")</f>
        <v>-</v>
      </c>
      <c r="X529" s="268" t="s">
        <v>119</v>
      </c>
      <c r="Y529" s="67"/>
      <c r="Z529" s="67"/>
      <c r="AA529" s="67"/>
      <c r="AB529" s="99"/>
    </row>
    <row r="530" spans="1:28" ht="18" hidden="1" outlineLevel="1" x14ac:dyDescent="0.35">
      <c r="A530" s="99"/>
      <c r="B530" s="12"/>
      <c r="C530" s="67"/>
      <c r="D530" s="67"/>
      <c r="E530" s="67"/>
      <c r="F530" s="67"/>
      <c r="G530" s="67"/>
      <c r="H530" s="67"/>
      <c r="I530" s="152">
        <v>4</v>
      </c>
      <c r="J530" s="416" t="s">
        <v>101</v>
      </c>
      <c r="K530" s="417"/>
      <c r="L530" s="67"/>
      <c r="M530" s="67"/>
      <c r="N530" s="67"/>
      <c r="O530" s="67"/>
      <c r="P530" s="67"/>
      <c r="Q530" s="415" t="s">
        <v>121</v>
      </c>
      <c r="R530" s="415"/>
      <c r="S530" s="47" t="str" cm="1">
        <f t="array" aca="1" ref="S530" ca="1">IFERROR(Q549/INDIRECT("'Introducció dades Grals'!I"&amp;AC526),"-")</f>
        <v>-</v>
      </c>
      <c r="T530" s="11" t="s">
        <v>122</v>
      </c>
      <c r="U530" s="67"/>
      <c r="V530" s="67"/>
      <c r="W530" s="67"/>
      <c r="X530" s="67"/>
      <c r="Y530" s="67"/>
      <c r="Z530" s="67"/>
      <c r="AA530" s="67"/>
      <c r="AB530" s="99"/>
    </row>
    <row r="531" spans="1:28" ht="18" hidden="1" outlineLevel="1" x14ac:dyDescent="0.35">
      <c r="A531" s="99"/>
      <c r="B531" s="12"/>
      <c r="C531" s="67"/>
      <c r="D531" s="67"/>
      <c r="E531" s="67"/>
      <c r="F531" s="67"/>
      <c r="G531" s="67"/>
      <c r="H531" s="67"/>
      <c r="I531" s="67"/>
      <c r="J531" s="67"/>
      <c r="K531" s="67"/>
      <c r="L531" s="67"/>
      <c r="M531" s="67"/>
      <c r="N531" s="67"/>
      <c r="O531" s="67"/>
      <c r="P531" s="67"/>
      <c r="Q531" s="67"/>
      <c r="R531" s="67"/>
      <c r="S531" s="67"/>
      <c r="T531" s="67"/>
      <c r="U531" s="67"/>
      <c r="V531" s="67"/>
      <c r="W531" s="67"/>
      <c r="X531" s="67"/>
      <c r="Y531" s="67"/>
      <c r="Z531" s="67"/>
      <c r="AA531" s="67"/>
      <c r="AB531" s="99"/>
    </row>
    <row r="532" spans="1:28" ht="18" hidden="1" outlineLevel="1" x14ac:dyDescent="0.35">
      <c r="A532" s="99"/>
      <c r="B532" s="12"/>
      <c r="C532" s="67"/>
      <c r="D532" s="147" t="s">
        <v>126</v>
      </c>
      <c r="E532" s="148"/>
      <c r="F532" s="148"/>
      <c r="G532" s="148"/>
      <c r="H532" s="148"/>
      <c r="I532" s="148"/>
      <c r="J532" s="148"/>
      <c r="K532" s="148"/>
      <c r="L532" s="148"/>
      <c r="M532" s="148"/>
      <c r="N532" s="148"/>
      <c r="O532" s="148"/>
      <c r="P532" s="423" t="s">
        <v>166</v>
      </c>
      <c r="Q532" s="423"/>
      <c r="R532" s="423"/>
      <c r="S532" s="423"/>
      <c r="T532" s="67"/>
      <c r="U532" s="67"/>
      <c r="V532" s="67"/>
      <c r="W532" s="67"/>
      <c r="X532" s="67"/>
      <c r="Y532" s="67"/>
      <c r="Z532" s="67"/>
      <c r="AA532" s="67"/>
      <c r="AB532" s="99"/>
    </row>
    <row r="533" spans="1:28" s="159" customFormat="1" ht="28.8" hidden="1" outlineLevel="1" x14ac:dyDescent="0.35">
      <c r="A533" s="99"/>
      <c r="B533" s="12"/>
      <c r="C533" s="67"/>
      <c r="D533" s="188" t="s">
        <v>128</v>
      </c>
      <c r="E533" s="188" t="s">
        <v>129</v>
      </c>
      <c r="F533" s="188" t="s">
        <v>130</v>
      </c>
      <c r="G533" s="188" t="s">
        <v>131</v>
      </c>
      <c r="H533" s="188" t="s">
        <v>160</v>
      </c>
      <c r="I533" s="188" t="s">
        <v>161</v>
      </c>
      <c r="J533" s="188"/>
      <c r="K533" s="188" t="s">
        <v>106</v>
      </c>
      <c r="L533" s="188" t="s">
        <v>162</v>
      </c>
      <c r="M533" s="188" t="s">
        <v>137</v>
      </c>
      <c r="N533" s="188" t="s">
        <v>138</v>
      </c>
      <c r="O533" s="188" t="s">
        <v>139</v>
      </c>
      <c r="P533" s="193" t="s">
        <v>163</v>
      </c>
      <c r="Q533" s="193" t="s">
        <v>141</v>
      </c>
      <c r="R533" s="193" t="s">
        <v>142</v>
      </c>
      <c r="S533" s="193" t="s">
        <v>143</v>
      </c>
      <c r="U533" s="159" t="e" vm="1">
        <v>#VALUE!</v>
      </c>
      <c r="V533" s="426" t="s">
        <v>144</v>
      </c>
      <c r="W533" s="426"/>
      <c r="X533" s="426"/>
      <c r="Y533" s="426"/>
      <c r="Z533" s="426"/>
      <c r="AB533" s="99"/>
    </row>
    <row r="534" spans="1:28" s="160" customFormat="1" ht="18" hidden="1" outlineLevel="1" x14ac:dyDescent="0.35">
      <c r="A534" s="99"/>
      <c r="B534" s="12"/>
      <c r="C534" s="67"/>
      <c r="D534" s="194"/>
      <c r="E534" s="195"/>
      <c r="F534" s="195"/>
      <c r="G534" s="194"/>
      <c r="H534" s="188" t="str">
        <f>+E528</f>
        <v>kWh</v>
      </c>
      <c r="I534" s="196" t="s">
        <v>145</v>
      </c>
      <c r="J534" s="196" t="s">
        <v>146</v>
      </c>
      <c r="K534" s="196" t="s">
        <v>147</v>
      </c>
      <c r="L534" s="196" t="s">
        <v>147</v>
      </c>
      <c r="M534" s="196" t="s">
        <v>147</v>
      </c>
      <c r="N534" s="196" t="s">
        <v>147</v>
      </c>
      <c r="O534" s="196" t="s">
        <v>147</v>
      </c>
      <c r="P534" s="197" t="s">
        <v>148</v>
      </c>
      <c r="Q534" s="198" t="s">
        <v>145</v>
      </c>
      <c r="R534" s="198" t="s">
        <v>147</v>
      </c>
      <c r="S534" s="198" t="s">
        <v>147</v>
      </c>
      <c r="U534" s="67"/>
      <c r="V534" s="67"/>
      <c r="W534" s="67"/>
      <c r="X534" s="67"/>
      <c r="Y534" s="67"/>
      <c r="Z534" s="67"/>
      <c r="AB534" s="99"/>
    </row>
    <row r="535" spans="1:28" ht="18" hidden="1" outlineLevel="1" x14ac:dyDescent="0.35">
      <c r="A535" s="99"/>
      <c r="B535" s="12"/>
      <c r="C535" s="67"/>
      <c r="D535" s="2">
        <v>0</v>
      </c>
      <c r="E535" s="145"/>
      <c r="F535" s="145">
        <f>+E535</f>
        <v>0</v>
      </c>
      <c r="G535" s="49">
        <f>IF(F535-E535=0,0,F535-E535+1)</f>
        <v>0</v>
      </c>
      <c r="H535" s="155"/>
      <c r="I535" s="4">
        <f>+H535*$E$529</f>
        <v>0</v>
      </c>
      <c r="J535" s="48" t="str">
        <f>IFERROR(I535/G535,"-")</f>
        <v>-</v>
      </c>
      <c r="K535" s="157"/>
      <c r="L535" s="157"/>
      <c r="M535" s="157"/>
      <c r="N535" s="157"/>
      <c r="O535" s="6">
        <f t="shared" ref="O535:O548" si="190">+SUM(K535:N535)</f>
        <v>0</v>
      </c>
      <c r="P535" s="38">
        <f>IFERROR((_xlfn.DAYS(F535,"1/1/"&amp;YEAR(F535))+1)/G535,0)</f>
        <v>0</v>
      </c>
      <c r="Q535" s="4">
        <f t="shared" ref="Q535:Q548" si="191">+I535*P535</f>
        <v>0</v>
      </c>
      <c r="R535" s="4">
        <f t="shared" ref="R535:R548" si="192">+K535*P535</f>
        <v>0</v>
      </c>
      <c r="S535" s="39">
        <f t="shared" ref="S535:S548" si="193">+O535*P535</f>
        <v>0</v>
      </c>
      <c r="T535" s="160"/>
      <c r="U535" s="67"/>
      <c r="V535" s="67"/>
      <c r="W535" s="67"/>
      <c r="X535" s="67"/>
      <c r="Y535" s="67"/>
      <c r="Z535" s="67"/>
      <c r="AA535" s="67"/>
      <c r="AB535" s="99"/>
    </row>
    <row r="536" spans="1:28" ht="18" hidden="1" outlineLevel="1" x14ac:dyDescent="0.35">
      <c r="A536" s="99"/>
      <c r="B536" s="12"/>
      <c r="C536" s="67"/>
      <c r="D536" s="2">
        <v>1</v>
      </c>
      <c r="E536" s="3">
        <f>+F535+1</f>
        <v>1</v>
      </c>
      <c r="F536" s="145"/>
      <c r="G536" s="49">
        <f t="shared" ref="G536:G548" si="194">IF(F536-E536=0,0,F536-E536+1)</f>
        <v>0</v>
      </c>
      <c r="H536" s="155"/>
      <c r="I536" s="4">
        <f t="shared" ref="I536:I548" si="195">+H536*$E$529</f>
        <v>0</v>
      </c>
      <c r="J536" s="48" t="str">
        <f t="shared" ref="J536:J548" si="196">IFERROR(I536/G536,"-")</f>
        <v>-</v>
      </c>
      <c r="K536" s="157"/>
      <c r="L536" s="157"/>
      <c r="M536" s="157"/>
      <c r="N536" s="157"/>
      <c r="O536" s="6">
        <f t="shared" si="190"/>
        <v>0</v>
      </c>
      <c r="P536" s="38">
        <v>1</v>
      </c>
      <c r="Q536" s="4">
        <f t="shared" si="191"/>
        <v>0</v>
      </c>
      <c r="R536" s="4">
        <f t="shared" si="192"/>
        <v>0</v>
      </c>
      <c r="S536" s="39">
        <f t="shared" si="193"/>
        <v>0</v>
      </c>
      <c r="T536" s="160"/>
      <c r="U536" s="67"/>
      <c r="V536" s="67"/>
      <c r="W536" s="67"/>
      <c r="X536" s="67"/>
      <c r="Y536" s="67"/>
      <c r="Z536" s="67"/>
      <c r="AA536" s="67"/>
      <c r="AB536" s="99"/>
    </row>
    <row r="537" spans="1:28" ht="18" hidden="1" outlineLevel="1" x14ac:dyDescent="0.35">
      <c r="A537" s="99"/>
      <c r="B537" s="12"/>
      <c r="C537" s="67"/>
      <c r="D537" s="2">
        <v>2</v>
      </c>
      <c r="E537" s="3">
        <f t="shared" ref="E537:E548" si="197">+F536+1</f>
        <v>1</v>
      </c>
      <c r="F537" s="146"/>
      <c r="G537" s="49">
        <f t="shared" si="194"/>
        <v>0</v>
      </c>
      <c r="H537" s="156"/>
      <c r="I537" s="4">
        <f t="shared" si="195"/>
        <v>0</v>
      </c>
      <c r="J537" s="48" t="str">
        <f t="shared" si="196"/>
        <v>-</v>
      </c>
      <c r="K537" s="158"/>
      <c r="L537" s="158"/>
      <c r="M537" s="158"/>
      <c r="N537" s="158"/>
      <c r="O537" s="6">
        <f t="shared" si="190"/>
        <v>0</v>
      </c>
      <c r="P537" s="40">
        <v>1</v>
      </c>
      <c r="Q537" s="4">
        <f t="shared" si="191"/>
        <v>0</v>
      </c>
      <c r="R537" s="4">
        <f t="shared" si="192"/>
        <v>0</v>
      </c>
      <c r="S537" s="41">
        <f t="shared" si="193"/>
        <v>0</v>
      </c>
      <c r="T537" s="160"/>
      <c r="U537" s="67"/>
      <c r="V537" s="67"/>
      <c r="W537" s="67"/>
      <c r="X537" s="67"/>
      <c r="Y537" s="67"/>
      <c r="Z537" s="67"/>
      <c r="AA537" s="67"/>
      <c r="AB537" s="99"/>
    </row>
    <row r="538" spans="1:28" ht="18" hidden="1" outlineLevel="1" x14ac:dyDescent="0.35">
      <c r="A538" s="99"/>
      <c r="B538" s="12"/>
      <c r="C538" s="67"/>
      <c r="D538" s="2">
        <v>3</v>
      </c>
      <c r="E538" s="3">
        <f t="shared" si="197"/>
        <v>1</v>
      </c>
      <c r="F538" s="146"/>
      <c r="G538" s="49">
        <f t="shared" si="194"/>
        <v>0</v>
      </c>
      <c r="H538" s="156"/>
      <c r="I538" s="4">
        <f t="shared" si="195"/>
        <v>0</v>
      </c>
      <c r="J538" s="48" t="str">
        <f t="shared" si="196"/>
        <v>-</v>
      </c>
      <c r="K538" s="158"/>
      <c r="L538" s="158"/>
      <c r="M538" s="158"/>
      <c r="N538" s="158"/>
      <c r="O538" s="6">
        <f t="shared" si="190"/>
        <v>0</v>
      </c>
      <c r="P538" s="40">
        <v>1</v>
      </c>
      <c r="Q538" s="4">
        <f t="shared" si="191"/>
        <v>0</v>
      </c>
      <c r="R538" s="4">
        <f t="shared" si="192"/>
        <v>0</v>
      </c>
      <c r="S538" s="41">
        <f t="shared" si="193"/>
        <v>0</v>
      </c>
      <c r="T538" s="67"/>
      <c r="U538" s="67"/>
      <c r="V538" s="67"/>
      <c r="W538" s="67"/>
      <c r="X538" s="67"/>
      <c r="Y538" s="67"/>
      <c r="Z538" s="67"/>
      <c r="AA538" s="67"/>
      <c r="AB538" s="99"/>
    </row>
    <row r="539" spans="1:28" ht="18" hidden="1" outlineLevel="1" x14ac:dyDescent="0.35">
      <c r="A539" s="99"/>
      <c r="B539" s="12"/>
      <c r="C539" s="67"/>
      <c r="D539" s="2">
        <v>4</v>
      </c>
      <c r="E539" s="3">
        <f t="shared" si="197"/>
        <v>1</v>
      </c>
      <c r="F539" s="146"/>
      <c r="G539" s="49">
        <f t="shared" si="194"/>
        <v>0</v>
      </c>
      <c r="H539" s="156"/>
      <c r="I539" s="4">
        <f t="shared" si="195"/>
        <v>0</v>
      </c>
      <c r="J539" s="48" t="str">
        <f t="shared" si="196"/>
        <v>-</v>
      </c>
      <c r="K539" s="158"/>
      <c r="L539" s="158"/>
      <c r="M539" s="158"/>
      <c r="N539" s="158"/>
      <c r="O539" s="6">
        <f t="shared" si="190"/>
        <v>0</v>
      </c>
      <c r="P539" s="40">
        <v>1</v>
      </c>
      <c r="Q539" s="4">
        <f t="shared" si="191"/>
        <v>0</v>
      </c>
      <c r="R539" s="4">
        <f t="shared" si="192"/>
        <v>0</v>
      </c>
      <c r="S539" s="41">
        <f t="shared" si="193"/>
        <v>0</v>
      </c>
      <c r="T539" s="67"/>
      <c r="U539" s="67"/>
      <c r="V539" s="67"/>
      <c r="W539" s="67"/>
      <c r="X539" s="67"/>
      <c r="Y539" s="67"/>
      <c r="Z539" s="67"/>
      <c r="AA539" s="67"/>
      <c r="AB539" s="99"/>
    </row>
    <row r="540" spans="1:28" ht="18" hidden="1" outlineLevel="1" x14ac:dyDescent="0.35">
      <c r="A540" s="99"/>
      <c r="B540" s="12"/>
      <c r="C540" s="67"/>
      <c r="D540" s="2">
        <v>5</v>
      </c>
      <c r="E540" s="3">
        <f t="shared" si="197"/>
        <v>1</v>
      </c>
      <c r="F540" s="146"/>
      <c r="G540" s="49">
        <f t="shared" si="194"/>
        <v>0</v>
      </c>
      <c r="H540" s="156"/>
      <c r="I540" s="4">
        <f t="shared" si="195"/>
        <v>0</v>
      </c>
      <c r="J540" s="48" t="str">
        <f t="shared" si="196"/>
        <v>-</v>
      </c>
      <c r="K540" s="158"/>
      <c r="L540" s="158"/>
      <c r="M540" s="158"/>
      <c r="N540" s="158"/>
      <c r="O540" s="6">
        <f t="shared" si="190"/>
        <v>0</v>
      </c>
      <c r="P540" s="40">
        <v>1</v>
      </c>
      <c r="Q540" s="4">
        <f t="shared" si="191"/>
        <v>0</v>
      </c>
      <c r="R540" s="4">
        <f t="shared" si="192"/>
        <v>0</v>
      </c>
      <c r="S540" s="41">
        <f t="shared" si="193"/>
        <v>0</v>
      </c>
      <c r="T540" s="67"/>
      <c r="U540" s="67"/>
      <c r="V540" s="67"/>
      <c r="W540" s="67"/>
      <c r="X540" s="67"/>
      <c r="Y540" s="67"/>
      <c r="Z540" s="67"/>
      <c r="AA540" s="67"/>
      <c r="AB540" s="99"/>
    </row>
    <row r="541" spans="1:28" ht="18" hidden="1" outlineLevel="1" x14ac:dyDescent="0.35">
      <c r="A541" s="99"/>
      <c r="B541" s="12"/>
      <c r="C541" s="67"/>
      <c r="D541" s="2">
        <v>6</v>
      </c>
      <c r="E541" s="3">
        <f t="shared" si="197"/>
        <v>1</v>
      </c>
      <c r="F541" s="146"/>
      <c r="G541" s="49">
        <f t="shared" si="194"/>
        <v>0</v>
      </c>
      <c r="H541" s="156"/>
      <c r="I541" s="4">
        <f t="shared" si="195"/>
        <v>0</v>
      </c>
      <c r="J541" s="48" t="str">
        <f t="shared" si="196"/>
        <v>-</v>
      </c>
      <c r="K541" s="158"/>
      <c r="L541" s="158"/>
      <c r="M541" s="158"/>
      <c r="N541" s="158"/>
      <c r="O541" s="6">
        <f t="shared" si="190"/>
        <v>0</v>
      </c>
      <c r="P541" s="40">
        <v>1</v>
      </c>
      <c r="Q541" s="4">
        <f t="shared" si="191"/>
        <v>0</v>
      </c>
      <c r="R541" s="4">
        <f t="shared" si="192"/>
        <v>0</v>
      </c>
      <c r="S541" s="41">
        <f t="shared" si="193"/>
        <v>0</v>
      </c>
      <c r="T541" s="67"/>
      <c r="U541" s="67"/>
      <c r="V541" s="67"/>
      <c r="W541" s="67"/>
      <c r="X541" s="67"/>
      <c r="Y541" s="67"/>
      <c r="Z541" s="67"/>
      <c r="AA541" s="67"/>
      <c r="AB541" s="99"/>
    </row>
    <row r="542" spans="1:28" ht="18" hidden="1" outlineLevel="1" x14ac:dyDescent="0.35">
      <c r="A542" s="99"/>
      <c r="B542" s="12"/>
      <c r="C542" s="67"/>
      <c r="D542" s="2">
        <v>7</v>
      </c>
      <c r="E542" s="3">
        <f t="shared" si="197"/>
        <v>1</v>
      </c>
      <c r="F542" s="146"/>
      <c r="G542" s="49">
        <f t="shared" si="194"/>
        <v>0</v>
      </c>
      <c r="H542" s="156"/>
      <c r="I542" s="4">
        <f t="shared" si="195"/>
        <v>0</v>
      </c>
      <c r="J542" s="48" t="str">
        <f t="shared" si="196"/>
        <v>-</v>
      </c>
      <c r="K542" s="158"/>
      <c r="L542" s="158"/>
      <c r="M542" s="158"/>
      <c r="N542" s="158"/>
      <c r="O542" s="6">
        <f t="shared" si="190"/>
        <v>0</v>
      </c>
      <c r="P542" s="40">
        <v>1</v>
      </c>
      <c r="Q542" s="4">
        <f t="shared" si="191"/>
        <v>0</v>
      </c>
      <c r="R542" s="4">
        <f t="shared" si="192"/>
        <v>0</v>
      </c>
      <c r="S542" s="41">
        <f t="shared" si="193"/>
        <v>0</v>
      </c>
      <c r="T542" s="67"/>
      <c r="U542" s="67"/>
      <c r="V542" s="67"/>
      <c r="W542" s="67"/>
      <c r="X542" s="67"/>
      <c r="Y542" s="67"/>
      <c r="Z542" s="67"/>
      <c r="AA542" s="67"/>
      <c r="AB542" s="99"/>
    </row>
    <row r="543" spans="1:28" ht="18" hidden="1" outlineLevel="1" x14ac:dyDescent="0.35">
      <c r="A543" s="99"/>
      <c r="B543" s="12"/>
      <c r="C543" s="67"/>
      <c r="D543" s="2">
        <v>8</v>
      </c>
      <c r="E543" s="3">
        <f t="shared" si="197"/>
        <v>1</v>
      </c>
      <c r="F543" s="146"/>
      <c r="G543" s="49">
        <f t="shared" si="194"/>
        <v>0</v>
      </c>
      <c r="H543" s="156"/>
      <c r="I543" s="4">
        <f t="shared" si="195"/>
        <v>0</v>
      </c>
      <c r="J543" s="48" t="str">
        <f t="shared" si="196"/>
        <v>-</v>
      </c>
      <c r="K543" s="158"/>
      <c r="L543" s="158"/>
      <c r="M543" s="158"/>
      <c r="N543" s="158"/>
      <c r="O543" s="6">
        <f t="shared" si="190"/>
        <v>0</v>
      </c>
      <c r="P543" s="40">
        <v>1</v>
      </c>
      <c r="Q543" s="4">
        <f t="shared" si="191"/>
        <v>0</v>
      </c>
      <c r="R543" s="4">
        <f t="shared" si="192"/>
        <v>0</v>
      </c>
      <c r="S543" s="41">
        <f t="shared" si="193"/>
        <v>0</v>
      </c>
      <c r="T543" s="67"/>
      <c r="U543" s="67"/>
      <c r="V543" s="67"/>
      <c r="W543" s="67"/>
      <c r="X543" s="67"/>
      <c r="Y543" s="67"/>
      <c r="Z543" s="67"/>
      <c r="AA543" s="67"/>
      <c r="AB543" s="99"/>
    </row>
    <row r="544" spans="1:28" ht="18" hidden="1" outlineLevel="1" x14ac:dyDescent="0.35">
      <c r="A544" s="99"/>
      <c r="B544" s="12"/>
      <c r="C544" s="67"/>
      <c r="D544" s="2">
        <v>9</v>
      </c>
      <c r="E544" s="3">
        <f t="shared" si="197"/>
        <v>1</v>
      </c>
      <c r="F544" s="146"/>
      <c r="G544" s="49">
        <f t="shared" si="194"/>
        <v>0</v>
      </c>
      <c r="H544" s="156"/>
      <c r="I544" s="4">
        <f t="shared" si="195"/>
        <v>0</v>
      </c>
      <c r="J544" s="48" t="str">
        <f t="shared" si="196"/>
        <v>-</v>
      </c>
      <c r="K544" s="158"/>
      <c r="L544" s="158"/>
      <c r="M544" s="158"/>
      <c r="N544" s="158"/>
      <c r="O544" s="6">
        <f t="shared" si="190"/>
        <v>0</v>
      </c>
      <c r="P544" s="40">
        <v>1</v>
      </c>
      <c r="Q544" s="4">
        <f t="shared" si="191"/>
        <v>0</v>
      </c>
      <c r="R544" s="4">
        <f t="shared" si="192"/>
        <v>0</v>
      </c>
      <c r="S544" s="41">
        <f t="shared" si="193"/>
        <v>0</v>
      </c>
      <c r="T544" s="67"/>
      <c r="U544" s="67"/>
      <c r="V544" s="67"/>
      <c r="W544" s="67"/>
      <c r="X544" s="67"/>
      <c r="Y544" s="67"/>
      <c r="Z544" s="67"/>
      <c r="AA544" s="67"/>
      <c r="AB544" s="99"/>
    </row>
    <row r="545" spans="1:29" ht="18" hidden="1" outlineLevel="1" x14ac:dyDescent="0.35">
      <c r="A545" s="99"/>
      <c r="B545" s="12"/>
      <c r="C545" s="67"/>
      <c r="D545" s="2">
        <v>10</v>
      </c>
      <c r="E545" s="3">
        <f t="shared" si="197"/>
        <v>1</v>
      </c>
      <c r="F545" s="146"/>
      <c r="G545" s="49">
        <f t="shared" si="194"/>
        <v>0</v>
      </c>
      <c r="H545" s="156"/>
      <c r="I545" s="4">
        <f t="shared" si="195"/>
        <v>0</v>
      </c>
      <c r="J545" s="48" t="str">
        <f t="shared" si="196"/>
        <v>-</v>
      </c>
      <c r="K545" s="158"/>
      <c r="L545" s="158"/>
      <c r="M545" s="158"/>
      <c r="N545" s="158"/>
      <c r="O545" s="6">
        <f t="shared" si="190"/>
        <v>0</v>
      </c>
      <c r="P545" s="40">
        <v>1</v>
      </c>
      <c r="Q545" s="4">
        <f t="shared" si="191"/>
        <v>0</v>
      </c>
      <c r="R545" s="4">
        <f t="shared" si="192"/>
        <v>0</v>
      </c>
      <c r="S545" s="41">
        <f t="shared" si="193"/>
        <v>0</v>
      </c>
      <c r="T545" s="67"/>
      <c r="U545" s="67"/>
      <c r="V545" s="67"/>
      <c r="W545" s="67"/>
      <c r="X545" s="67"/>
      <c r="Y545" s="67"/>
      <c r="Z545" s="67"/>
      <c r="AA545" s="67"/>
      <c r="AB545" s="99"/>
    </row>
    <row r="546" spans="1:29" ht="18" hidden="1" outlineLevel="1" x14ac:dyDescent="0.35">
      <c r="A546" s="99"/>
      <c r="B546" s="12"/>
      <c r="C546" s="67"/>
      <c r="D546" s="2">
        <v>11</v>
      </c>
      <c r="E546" s="3">
        <f t="shared" si="197"/>
        <v>1</v>
      </c>
      <c r="F546" s="146"/>
      <c r="G546" s="49">
        <f t="shared" si="194"/>
        <v>0</v>
      </c>
      <c r="H546" s="156"/>
      <c r="I546" s="4">
        <f t="shared" si="195"/>
        <v>0</v>
      </c>
      <c r="J546" s="48" t="str">
        <f t="shared" si="196"/>
        <v>-</v>
      </c>
      <c r="K546" s="158"/>
      <c r="L546" s="158"/>
      <c r="M546" s="158"/>
      <c r="N546" s="158"/>
      <c r="O546" s="6">
        <f t="shared" si="190"/>
        <v>0</v>
      </c>
      <c r="P546" s="40">
        <v>1</v>
      </c>
      <c r="Q546" s="4">
        <f t="shared" si="191"/>
        <v>0</v>
      </c>
      <c r="R546" s="4">
        <f t="shared" si="192"/>
        <v>0</v>
      </c>
      <c r="S546" s="41">
        <f t="shared" si="193"/>
        <v>0</v>
      </c>
      <c r="T546" s="67"/>
      <c r="U546" s="67"/>
      <c r="V546" s="67"/>
      <c r="W546" s="67"/>
      <c r="X546" s="67"/>
      <c r="Y546" s="67"/>
      <c r="Z546" s="67"/>
      <c r="AA546" s="67"/>
      <c r="AB546" s="99"/>
    </row>
    <row r="547" spans="1:29" ht="18" hidden="1" outlineLevel="1" x14ac:dyDescent="0.35">
      <c r="A547" s="99"/>
      <c r="B547" s="12"/>
      <c r="C547" s="67"/>
      <c r="D547" s="2">
        <v>12</v>
      </c>
      <c r="E547" s="3">
        <f t="shared" si="197"/>
        <v>1</v>
      </c>
      <c r="F547" s="146"/>
      <c r="G547" s="49">
        <f t="shared" si="194"/>
        <v>0</v>
      </c>
      <c r="H547" s="156"/>
      <c r="I547" s="4">
        <f t="shared" si="195"/>
        <v>0</v>
      </c>
      <c r="J547" s="48" t="str">
        <f t="shared" si="196"/>
        <v>-</v>
      </c>
      <c r="K547" s="158"/>
      <c r="L547" s="158"/>
      <c r="M547" s="158"/>
      <c r="N547" s="158"/>
      <c r="O547" s="6">
        <f t="shared" si="190"/>
        <v>0</v>
      </c>
      <c r="P547" s="40">
        <v>1</v>
      </c>
      <c r="Q547" s="4">
        <f t="shared" si="191"/>
        <v>0</v>
      </c>
      <c r="R547" s="4">
        <f t="shared" si="192"/>
        <v>0</v>
      </c>
      <c r="S547" s="41">
        <f t="shared" si="193"/>
        <v>0</v>
      </c>
      <c r="T547" s="67"/>
      <c r="U547" s="67"/>
      <c r="V547" s="67"/>
      <c r="W547" s="67"/>
      <c r="X547" s="67"/>
      <c r="Y547" s="67"/>
      <c r="Z547" s="67"/>
      <c r="AA547" s="67"/>
      <c r="AB547" s="99"/>
    </row>
    <row r="548" spans="1:29" ht="18" hidden="1" outlineLevel="1" x14ac:dyDescent="0.35">
      <c r="A548" s="99"/>
      <c r="B548" s="12"/>
      <c r="C548" s="67"/>
      <c r="D548" s="2">
        <v>13</v>
      </c>
      <c r="E548" s="3">
        <f t="shared" si="197"/>
        <v>1</v>
      </c>
      <c r="F548" s="146">
        <f>+E548</f>
        <v>1</v>
      </c>
      <c r="G548" s="49">
        <f t="shared" si="194"/>
        <v>0</v>
      </c>
      <c r="H548" s="156"/>
      <c r="I548" s="4">
        <f t="shared" si="195"/>
        <v>0</v>
      </c>
      <c r="J548" s="48" t="str">
        <f t="shared" si="196"/>
        <v>-</v>
      </c>
      <c r="K548" s="158"/>
      <c r="L548" s="158"/>
      <c r="M548" s="158"/>
      <c r="N548" s="158"/>
      <c r="O548" s="6">
        <f t="shared" si="190"/>
        <v>0</v>
      </c>
      <c r="P548" s="38">
        <f>IFERROR((_xlfn.DAYS("31/12/"&amp;YEAR(E548),E548))/G548,0)</f>
        <v>0</v>
      </c>
      <c r="Q548" s="4">
        <f t="shared" si="191"/>
        <v>0</v>
      </c>
      <c r="R548" s="4">
        <f t="shared" si="192"/>
        <v>0</v>
      </c>
      <c r="S548" s="41">
        <f t="shared" si="193"/>
        <v>0</v>
      </c>
      <c r="T548" s="67"/>
      <c r="U548" s="67"/>
      <c r="V548" s="67"/>
      <c r="W548" s="67"/>
      <c r="X548" s="67"/>
      <c r="Y548" s="67"/>
      <c r="Z548" s="67"/>
      <c r="AA548" s="67"/>
      <c r="AB548" s="99"/>
    </row>
    <row r="549" spans="1:29" ht="18" hidden="1" outlineLevel="1" x14ac:dyDescent="0.35">
      <c r="A549" s="99"/>
      <c r="B549" s="12"/>
      <c r="C549" s="67"/>
      <c r="D549" s="42" t="s">
        <v>164</v>
      </c>
      <c r="E549" s="8"/>
      <c r="F549" s="8"/>
      <c r="G549" s="50">
        <f>SUM(G535:G548)</f>
        <v>0</v>
      </c>
      <c r="H549" s="1"/>
      <c r="I549" s="5">
        <f>SUM(I535:I548)</f>
        <v>0</v>
      </c>
      <c r="J549" s="48" t="str">
        <f>IFERROR(I549/G549,"-")</f>
        <v>-</v>
      </c>
      <c r="K549" s="5">
        <f>SUM(K535:K548)</f>
        <v>0</v>
      </c>
      <c r="L549" s="5">
        <f t="shared" ref="L549:O549" si="198">SUM(L535:L548)</f>
        <v>0</v>
      </c>
      <c r="M549" s="5">
        <f t="shared" si="198"/>
        <v>0</v>
      </c>
      <c r="N549" s="5">
        <f t="shared" si="198"/>
        <v>0</v>
      </c>
      <c r="O549" s="5">
        <f t="shared" si="198"/>
        <v>0</v>
      </c>
      <c r="P549" s="42">
        <f>+SUMPRODUCT(G535:G548,P535:P548)</f>
        <v>0</v>
      </c>
      <c r="Q549" s="9">
        <f>SUM(Q535:Q548)</f>
        <v>0</v>
      </c>
      <c r="R549" s="9">
        <f t="shared" ref="R549:S549" si="199">SUM(R535:R548)</f>
        <v>0</v>
      </c>
      <c r="S549" s="10">
        <f t="shared" si="199"/>
        <v>0</v>
      </c>
      <c r="T549" s="67"/>
      <c r="U549" s="67"/>
      <c r="V549" s="67"/>
      <c r="W549" s="67"/>
      <c r="X549" s="67"/>
      <c r="Y549" s="67"/>
      <c r="Z549" s="67"/>
      <c r="AA549" s="67"/>
      <c r="AB549" s="99"/>
    </row>
    <row r="550" spans="1:29" ht="18" hidden="1" outlineLevel="1" x14ac:dyDescent="0.35">
      <c r="A550" s="99"/>
      <c r="B550" s="12"/>
      <c r="C550" s="67"/>
      <c r="D550" s="25" t="s">
        <v>150</v>
      </c>
      <c r="E550" s="1"/>
      <c r="F550" s="1"/>
      <c r="G550" s="1"/>
      <c r="H550" s="1"/>
      <c r="I550" s="1"/>
      <c r="J550" s="1"/>
      <c r="K550" s="51" t="str">
        <f>IFERROR(K549/$O549,"-")</f>
        <v>-</v>
      </c>
      <c r="L550" s="51" t="str">
        <f>IFERROR(L549/$O549,"-")</f>
        <v>-</v>
      </c>
      <c r="M550" s="51" t="str">
        <f>IFERROR(M549/$O549,"-")</f>
        <v>-</v>
      </c>
      <c r="N550" s="51" t="str">
        <f>IFERROR(N549/$O549,"-")</f>
        <v>-</v>
      </c>
      <c r="O550" s="51" t="str">
        <f>IFERROR(O549/$O549,"-")</f>
        <v>-</v>
      </c>
      <c r="P550" s="43"/>
      <c r="Q550" s="2"/>
      <c r="R550" s="2"/>
      <c r="S550" s="44"/>
      <c r="T550" s="67"/>
      <c r="U550" s="67"/>
      <c r="V550" s="67"/>
      <c r="W550" s="67"/>
      <c r="X550" s="67"/>
      <c r="Y550" s="67"/>
      <c r="Z550" s="67"/>
      <c r="AA550" s="67"/>
      <c r="AB550" s="99"/>
    </row>
    <row r="551" spans="1:29" ht="18" hidden="1" outlineLevel="1" x14ac:dyDescent="0.35">
      <c r="A551" s="99"/>
      <c r="B551" s="12"/>
      <c r="C551" s="67"/>
      <c r="D551" s="67"/>
      <c r="E551" s="67"/>
      <c r="F551" s="67"/>
      <c r="G551" s="67"/>
      <c r="H551" s="67"/>
      <c r="I551" s="67"/>
      <c r="J551" s="67"/>
      <c r="K551" s="67"/>
      <c r="L551" s="67"/>
      <c r="M551" s="67"/>
      <c r="N551" s="67"/>
      <c r="O551" s="67"/>
      <c r="P551" s="67"/>
      <c r="Q551" s="67"/>
      <c r="R551" s="67"/>
      <c r="S551" s="67"/>
      <c r="T551" s="67"/>
      <c r="U551" s="67"/>
      <c r="V551" s="67"/>
      <c r="W551" s="67"/>
      <c r="X551" s="67"/>
      <c r="Y551" s="67"/>
      <c r="Z551" s="67"/>
      <c r="AA551" s="67"/>
      <c r="AB551" s="99"/>
    </row>
    <row r="552" spans="1:29" ht="18" collapsed="1" x14ac:dyDescent="0.35">
      <c r="A552" s="99"/>
      <c r="B552" s="12"/>
      <c r="C552" s="62" t="s">
        <v>168</v>
      </c>
      <c r="D552" s="12"/>
      <c r="E552" s="12"/>
      <c r="F552" s="12"/>
      <c r="G552" s="12"/>
      <c r="H552" s="12"/>
      <c r="I552" s="12"/>
      <c r="J552" s="12"/>
      <c r="K552" s="12"/>
      <c r="L552" s="12"/>
      <c r="M552" s="12"/>
      <c r="N552" s="12"/>
      <c r="O552" s="12"/>
      <c r="P552" s="12"/>
      <c r="Q552" s="12"/>
      <c r="R552" s="12"/>
      <c r="S552" s="12"/>
      <c r="T552" s="12"/>
      <c r="U552" s="12"/>
      <c r="V552" s="12"/>
      <c r="W552" s="12"/>
      <c r="X552" s="12"/>
      <c r="Y552" s="12"/>
      <c r="Z552" s="12"/>
      <c r="AA552" s="12"/>
      <c r="AB552" s="99"/>
    </row>
    <row r="553" spans="1:29" ht="9.6" hidden="1" customHeight="1" outlineLevel="1" x14ac:dyDescent="0.35">
      <c r="A553" s="99"/>
      <c r="B553" s="12"/>
      <c r="C553" s="67"/>
      <c r="D553" s="67"/>
      <c r="E553" s="67"/>
      <c r="F553" s="67"/>
      <c r="G553" s="67"/>
      <c r="H553" s="67"/>
      <c r="I553" s="67"/>
      <c r="J553" s="67"/>
      <c r="K553" s="67"/>
      <c r="L553" s="67"/>
      <c r="M553" s="67"/>
      <c r="N553" s="67"/>
      <c r="O553" s="67"/>
      <c r="P553" s="67"/>
      <c r="Q553" s="67"/>
      <c r="R553" s="67"/>
      <c r="S553" s="67"/>
      <c r="T553" s="67"/>
      <c r="U553" s="67"/>
      <c r="V553" s="67"/>
      <c r="W553" s="67"/>
      <c r="X553" s="67"/>
      <c r="Y553" s="67"/>
      <c r="Z553" s="67"/>
      <c r="AA553" s="67"/>
      <c r="AB553" s="99"/>
    </row>
    <row r="554" spans="1:29" ht="18" hidden="1" outlineLevel="1" x14ac:dyDescent="0.35">
      <c r="A554" s="99"/>
      <c r="B554" s="12"/>
      <c r="C554" s="67"/>
      <c r="D554" s="163" t="s">
        <v>98</v>
      </c>
      <c r="E554" s="164"/>
      <c r="F554" s="164"/>
      <c r="G554" s="164"/>
      <c r="H554" s="67"/>
      <c r="I554" s="161" t="s">
        <v>97</v>
      </c>
      <c r="J554" s="162"/>
      <c r="K554" s="162"/>
      <c r="L554" s="67"/>
      <c r="M554" s="67"/>
      <c r="N554" s="67"/>
      <c r="O554" s="67"/>
      <c r="P554" s="67"/>
      <c r="Q554" s="149" t="s">
        <v>152</v>
      </c>
      <c r="R554" s="150"/>
      <c r="S554" s="150"/>
      <c r="T554" s="150"/>
      <c r="U554" s="67"/>
      <c r="V554" s="149" t="s">
        <v>153</v>
      </c>
      <c r="W554" s="150"/>
      <c r="X554" s="150"/>
      <c r="Y554" s="67"/>
      <c r="Z554" s="67"/>
      <c r="AA554" s="67"/>
      <c r="AB554" s="99"/>
      <c r="AC554" s="67">
        <v>18</v>
      </c>
    </row>
    <row r="555" spans="1:29" ht="18" hidden="1" outlineLevel="1" x14ac:dyDescent="0.35">
      <c r="A555" s="99"/>
      <c r="B555" s="12"/>
      <c r="C555" s="67"/>
      <c r="D555" s="1" t="s">
        <v>154</v>
      </c>
      <c r="E555" s="200" t="s">
        <v>155</v>
      </c>
      <c r="F555" s="167" t="s">
        <v>156</v>
      </c>
      <c r="G555" s="165"/>
      <c r="H555" s="67"/>
      <c r="I555" s="152">
        <v>1</v>
      </c>
      <c r="J555" s="421" t="s">
        <v>101</v>
      </c>
      <c r="K555" s="422"/>
      <c r="L555" s="67"/>
      <c r="M555" s="67"/>
      <c r="N555" s="67"/>
      <c r="O555" s="67"/>
      <c r="P555" s="67"/>
      <c r="Q555" s="419" t="s">
        <v>106</v>
      </c>
      <c r="R555" s="419"/>
      <c r="S555" s="298" t="str">
        <f>IFERROR(S577/Q577,"-")</f>
        <v>-</v>
      </c>
      <c r="T555" s="299" t="s">
        <v>107</v>
      </c>
      <c r="U555" s="67"/>
      <c r="V555" s="8" t="s">
        <v>108</v>
      </c>
      <c r="W555" s="300">
        <f>IF(E555="No n'hi ha",0,VLOOKUP(E555,llistes!$L$5:$Q$11,5,0))</f>
        <v>0</v>
      </c>
      <c r="X555" s="301" t="s">
        <v>109</v>
      </c>
      <c r="Y555" s="67"/>
      <c r="Z555" s="67"/>
      <c r="AA555" s="67"/>
      <c r="AB555" s="99"/>
    </row>
    <row r="556" spans="1:29" ht="18" hidden="1" outlineLevel="1" x14ac:dyDescent="0.35">
      <c r="A556" s="99"/>
      <c r="B556" s="12"/>
      <c r="C556" s="67"/>
      <c r="D556" s="1" t="s">
        <v>157</v>
      </c>
      <c r="E556" s="201" t="s">
        <v>145</v>
      </c>
      <c r="F556" s="199" t="s">
        <v>158</v>
      </c>
      <c r="G556" s="166"/>
      <c r="H556" s="67"/>
      <c r="I556" s="154">
        <v>2</v>
      </c>
      <c r="J556" s="421" t="s">
        <v>101</v>
      </c>
      <c r="K556" s="422"/>
      <c r="L556" s="67"/>
      <c r="M556" s="67"/>
      <c r="N556" s="67"/>
      <c r="O556" s="67"/>
      <c r="P556" s="67"/>
      <c r="Q556" s="415" t="s">
        <v>111</v>
      </c>
      <c r="R556" s="415"/>
      <c r="S556" s="47">
        <f>IFERROR(S577/P577,0)</f>
        <v>0</v>
      </c>
      <c r="T556" t="s">
        <v>112</v>
      </c>
      <c r="U556" s="67"/>
      <c r="V556" s="1" t="s">
        <v>113</v>
      </c>
      <c r="W556" s="5">
        <f>+W555*Q577</f>
        <v>0</v>
      </c>
      <c r="X556" s="268" t="s">
        <v>114</v>
      </c>
      <c r="Y556" s="67"/>
      <c r="Z556" s="67"/>
      <c r="AA556" s="67"/>
      <c r="AB556" s="99"/>
    </row>
    <row r="557" spans="1:29" ht="18" hidden="1" outlineLevel="1" x14ac:dyDescent="0.35">
      <c r="A557" s="99"/>
      <c r="B557" s="12"/>
      <c r="C557" s="67"/>
      <c r="D557" s="1" t="s">
        <v>159</v>
      </c>
      <c r="E557" s="168">
        <f>IF(E555="No n'hi ha",0,VLOOKUP(E556,_xlfn.IFS(E555="Gas Natural",llistes!$F$4:$H$4,E555="Gasoil C",llistes!$F$7:$H$8,E555="GLP",llistes!$F$11:$H$15,E555="Biomassa",llistes!$F$18:$H$24,E555="No n'hi ha",llistes!$F$26:$H$26),2,0))</f>
        <v>0</v>
      </c>
      <c r="F557" s="67"/>
      <c r="G557" s="67"/>
      <c r="H557" s="67"/>
      <c r="I557" s="154">
        <v>3</v>
      </c>
      <c r="J557" s="421" t="s">
        <v>101</v>
      </c>
      <c r="K557" s="422"/>
      <c r="L557" s="67"/>
      <c r="M557" s="67"/>
      <c r="N557" s="67"/>
      <c r="O557" s="67"/>
      <c r="P557" s="67"/>
      <c r="Q557" s="419" t="s">
        <v>116</v>
      </c>
      <c r="R557" s="419"/>
      <c r="S557" s="302" t="str" cm="1">
        <f t="array" aca="1" ref="S557" ca="1">IFERROR(Q577/INDIRECT("'Introducció dades Grals'!G"&amp;AC554),"-")</f>
        <v>-</v>
      </c>
      <c r="T557" s="303" t="s">
        <v>117</v>
      </c>
      <c r="U557" s="67"/>
      <c r="V557" s="1" t="s">
        <v>118</v>
      </c>
      <c r="W557" s="7" t="str" cm="1">
        <f t="array" aca="1" ref="W557" ca="1">IFERROR(W556/INDIRECT("'Introducció dades Grals'!G"&amp;AC554),"-")</f>
        <v>-</v>
      </c>
      <c r="X557" s="268" t="s">
        <v>119</v>
      </c>
      <c r="Y557" s="67"/>
      <c r="Z557" s="67"/>
      <c r="AA557" s="67"/>
      <c r="AB557" s="99"/>
    </row>
    <row r="558" spans="1:29" ht="18" hidden="1" outlineLevel="1" x14ac:dyDescent="0.35">
      <c r="A558" s="99"/>
      <c r="B558" s="12"/>
      <c r="C558" s="67"/>
      <c r="D558" s="67"/>
      <c r="E558" s="67"/>
      <c r="F558" s="67"/>
      <c r="G558" s="67"/>
      <c r="H558" s="67"/>
      <c r="I558" s="152">
        <v>4</v>
      </c>
      <c r="J558" s="416" t="s">
        <v>101</v>
      </c>
      <c r="K558" s="417"/>
      <c r="L558" s="67"/>
      <c r="M558" s="67"/>
      <c r="N558" s="67"/>
      <c r="O558" s="67"/>
      <c r="P558" s="67"/>
      <c r="Q558" s="415" t="s">
        <v>121</v>
      </c>
      <c r="R558" s="415"/>
      <c r="S558" s="47" t="str" cm="1">
        <f t="array" aca="1" ref="S558" ca="1">IFERROR(Q577/INDIRECT("'Introducció dades Grals'!I"&amp;AC554),"-")</f>
        <v>-</v>
      </c>
      <c r="T558" s="11" t="s">
        <v>122</v>
      </c>
      <c r="U558" s="67"/>
      <c r="V558" s="67"/>
      <c r="W558" s="67"/>
      <c r="X558" s="67"/>
      <c r="Y558" s="67"/>
      <c r="Z558" s="67"/>
      <c r="AA558" s="67"/>
      <c r="AB558" s="99"/>
    </row>
    <row r="559" spans="1:29" ht="18" hidden="1" outlineLevel="1" x14ac:dyDescent="0.35">
      <c r="A559" s="99"/>
      <c r="B559" s="12"/>
      <c r="C559" s="67"/>
      <c r="D559" s="67"/>
      <c r="E559" s="67"/>
      <c r="F559" s="67"/>
      <c r="G559" s="67"/>
      <c r="H559" s="67"/>
      <c r="I559" s="67"/>
      <c r="J559" s="67"/>
      <c r="K559" s="67"/>
      <c r="L559" s="67"/>
      <c r="M559" s="67"/>
      <c r="N559" s="67"/>
      <c r="O559" s="67"/>
      <c r="P559" s="67"/>
      <c r="Q559" s="67"/>
      <c r="R559" s="67"/>
      <c r="S559" s="67"/>
      <c r="T559" s="67"/>
      <c r="U559" s="67"/>
      <c r="V559" s="67"/>
      <c r="W559" s="67"/>
      <c r="X559" s="67"/>
      <c r="Y559" s="67"/>
      <c r="Z559" s="67"/>
      <c r="AA559" s="67"/>
      <c r="AB559" s="99"/>
    </row>
    <row r="560" spans="1:29" ht="18" hidden="1" outlineLevel="1" x14ac:dyDescent="0.35">
      <c r="A560" s="99"/>
      <c r="B560" s="12"/>
      <c r="C560" s="67"/>
      <c r="D560" s="147" t="s">
        <v>126</v>
      </c>
      <c r="E560" s="148"/>
      <c r="F560" s="148"/>
      <c r="G560" s="148"/>
      <c r="H560" s="148"/>
      <c r="I560" s="148"/>
      <c r="J560" s="148"/>
      <c r="K560" s="148"/>
      <c r="L560" s="148"/>
      <c r="M560" s="148"/>
      <c r="N560" s="148"/>
      <c r="O560" s="148"/>
      <c r="P560" s="423" t="s">
        <v>166</v>
      </c>
      <c r="Q560" s="423"/>
      <c r="R560" s="423"/>
      <c r="S560" s="423"/>
      <c r="T560" s="67"/>
      <c r="U560" s="67"/>
      <c r="V560" s="67"/>
      <c r="W560" s="67"/>
      <c r="X560" s="67"/>
      <c r="Y560" s="67"/>
      <c r="Z560" s="67"/>
      <c r="AA560" s="67"/>
      <c r="AB560" s="99"/>
    </row>
    <row r="561" spans="1:28" s="159" customFormat="1" ht="28.8" hidden="1" outlineLevel="1" x14ac:dyDescent="0.35">
      <c r="A561" s="99"/>
      <c r="B561" s="12"/>
      <c r="C561" s="67"/>
      <c r="D561" s="188" t="s">
        <v>128</v>
      </c>
      <c r="E561" s="188" t="s">
        <v>129</v>
      </c>
      <c r="F561" s="188" t="s">
        <v>130</v>
      </c>
      <c r="G561" s="188" t="s">
        <v>131</v>
      </c>
      <c r="H561" s="188" t="s">
        <v>160</v>
      </c>
      <c r="I561" s="188" t="s">
        <v>161</v>
      </c>
      <c r="J561" s="188"/>
      <c r="K561" s="188" t="s">
        <v>106</v>
      </c>
      <c r="L561" s="188" t="s">
        <v>162</v>
      </c>
      <c r="M561" s="188" t="s">
        <v>137</v>
      </c>
      <c r="N561" s="188" t="s">
        <v>138</v>
      </c>
      <c r="O561" s="188" t="s">
        <v>139</v>
      </c>
      <c r="P561" s="193" t="s">
        <v>163</v>
      </c>
      <c r="Q561" s="193" t="s">
        <v>141</v>
      </c>
      <c r="R561" s="193" t="s">
        <v>142</v>
      </c>
      <c r="S561" s="193" t="s">
        <v>143</v>
      </c>
      <c r="T561" s="67"/>
      <c r="U561" s="159" t="e" vm="1">
        <v>#VALUE!</v>
      </c>
      <c r="V561" s="426" t="s">
        <v>144</v>
      </c>
      <c r="W561" s="426"/>
      <c r="X561" s="426"/>
      <c r="Y561" s="426"/>
      <c r="Z561" s="426"/>
      <c r="AA561" s="67"/>
      <c r="AB561" s="99"/>
    </row>
    <row r="562" spans="1:28" s="160" customFormat="1" ht="18" hidden="1" outlineLevel="1" x14ac:dyDescent="0.35">
      <c r="A562" s="99"/>
      <c r="B562" s="12"/>
      <c r="C562" s="67"/>
      <c r="D562" s="194"/>
      <c r="E562" s="195"/>
      <c r="F562" s="195"/>
      <c r="G562" s="194"/>
      <c r="H562" s="188" t="str">
        <f>+E556</f>
        <v>kWh</v>
      </c>
      <c r="I562" s="196" t="s">
        <v>145</v>
      </c>
      <c r="J562" s="196" t="s">
        <v>146</v>
      </c>
      <c r="K562" s="196" t="s">
        <v>147</v>
      </c>
      <c r="L562" s="196" t="s">
        <v>147</v>
      </c>
      <c r="M562" s="196" t="s">
        <v>147</v>
      </c>
      <c r="N562" s="196" t="s">
        <v>147</v>
      </c>
      <c r="O562" s="196" t="s">
        <v>147</v>
      </c>
      <c r="P562" s="197" t="s">
        <v>148</v>
      </c>
      <c r="Q562" s="198" t="s">
        <v>145</v>
      </c>
      <c r="R562" s="198" t="s">
        <v>147</v>
      </c>
      <c r="S562" s="198" t="s">
        <v>147</v>
      </c>
      <c r="T562" s="67"/>
      <c r="U562" s="67"/>
      <c r="V562" s="67"/>
      <c r="W562" s="67"/>
      <c r="X562" s="67"/>
      <c r="Y562" s="67"/>
      <c r="Z562" s="67"/>
      <c r="AA562" s="67"/>
      <c r="AB562" s="99"/>
    </row>
    <row r="563" spans="1:28" ht="18" hidden="1" outlineLevel="1" x14ac:dyDescent="0.35">
      <c r="A563" s="99"/>
      <c r="B563" s="12"/>
      <c r="C563" s="67"/>
      <c r="D563" s="2">
        <v>0</v>
      </c>
      <c r="E563" s="145"/>
      <c r="F563" s="145">
        <f>+E563</f>
        <v>0</v>
      </c>
      <c r="G563" s="49">
        <f>IF(F563-E563=0,0,F563-E563+1)</f>
        <v>0</v>
      </c>
      <c r="H563" s="155"/>
      <c r="I563" s="4">
        <f>+H563*$E$557</f>
        <v>0</v>
      </c>
      <c r="J563" s="48" t="str">
        <f>IFERROR(I563/G563,"-")</f>
        <v>-</v>
      </c>
      <c r="K563" s="157"/>
      <c r="L563" s="157"/>
      <c r="M563" s="157"/>
      <c r="N563" s="157"/>
      <c r="O563" s="6">
        <f t="shared" ref="O563:O576" si="200">+SUM(K563:N563)</f>
        <v>0</v>
      </c>
      <c r="P563" s="38">
        <f>IFERROR((_xlfn.DAYS(F563,"1/1/"&amp;YEAR(F563))+1)/G563,0)</f>
        <v>0</v>
      </c>
      <c r="Q563" s="4">
        <f t="shared" ref="Q563:Q576" si="201">+I563*P563</f>
        <v>0</v>
      </c>
      <c r="R563" s="4">
        <f t="shared" ref="R563:R576" si="202">+K563*P563</f>
        <v>0</v>
      </c>
      <c r="S563" s="39">
        <f t="shared" ref="S563:S576" si="203">+O563*P563</f>
        <v>0</v>
      </c>
      <c r="T563" s="67"/>
      <c r="U563" s="67"/>
      <c r="V563" s="67"/>
      <c r="W563" s="67"/>
      <c r="X563" s="67"/>
      <c r="Y563" s="67"/>
      <c r="Z563" s="67"/>
      <c r="AA563" s="67"/>
      <c r="AB563" s="99"/>
    </row>
    <row r="564" spans="1:28" ht="18" hidden="1" outlineLevel="1" x14ac:dyDescent="0.35">
      <c r="A564" s="99"/>
      <c r="B564" s="12"/>
      <c r="C564" s="67"/>
      <c r="D564" s="2">
        <v>1</v>
      </c>
      <c r="E564" s="3">
        <f>+F563+1</f>
        <v>1</v>
      </c>
      <c r="F564" s="145"/>
      <c r="G564" s="49">
        <f t="shared" ref="G564:G576" si="204">IF(F564-E564=0,0,F564-E564+1)</f>
        <v>0</v>
      </c>
      <c r="H564" s="155"/>
      <c r="I564" s="4">
        <f t="shared" ref="I564:I576" si="205">+H564*$E$557</f>
        <v>0</v>
      </c>
      <c r="J564" s="48" t="str">
        <f t="shared" ref="J564:J576" si="206">IFERROR(I564/G564,"-")</f>
        <v>-</v>
      </c>
      <c r="K564" s="157"/>
      <c r="L564" s="157"/>
      <c r="M564" s="157"/>
      <c r="N564" s="157"/>
      <c r="O564" s="6">
        <f t="shared" si="200"/>
        <v>0</v>
      </c>
      <c r="P564" s="38">
        <v>1</v>
      </c>
      <c r="Q564" s="4">
        <f t="shared" si="201"/>
        <v>0</v>
      </c>
      <c r="R564" s="4">
        <f t="shared" si="202"/>
        <v>0</v>
      </c>
      <c r="S564" s="39">
        <f t="shared" si="203"/>
        <v>0</v>
      </c>
      <c r="T564" s="67"/>
      <c r="U564" s="67"/>
      <c r="V564" s="67"/>
      <c r="W564" s="67"/>
      <c r="X564" s="67"/>
      <c r="Y564" s="67"/>
      <c r="Z564" s="67"/>
      <c r="AA564" s="67"/>
      <c r="AB564" s="99"/>
    </row>
    <row r="565" spans="1:28" ht="18" hidden="1" outlineLevel="1" x14ac:dyDescent="0.35">
      <c r="A565" s="99"/>
      <c r="B565" s="12"/>
      <c r="C565" s="67"/>
      <c r="D565" s="2">
        <v>2</v>
      </c>
      <c r="E565" s="3">
        <f t="shared" ref="E565:E576" si="207">+F564+1</f>
        <v>1</v>
      </c>
      <c r="F565" s="146"/>
      <c r="G565" s="49">
        <f t="shared" si="204"/>
        <v>0</v>
      </c>
      <c r="H565" s="156"/>
      <c r="I565" s="4">
        <f t="shared" si="205"/>
        <v>0</v>
      </c>
      <c r="J565" s="48" t="str">
        <f t="shared" si="206"/>
        <v>-</v>
      </c>
      <c r="K565" s="158"/>
      <c r="L565" s="158"/>
      <c r="M565" s="158"/>
      <c r="N565" s="158"/>
      <c r="O565" s="6">
        <f t="shared" si="200"/>
        <v>0</v>
      </c>
      <c r="P565" s="40">
        <v>1</v>
      </c>
      <c r="Q565" s="4">
        <f t="shared" si="201"/>
        <v>0</v>
      </c>
      <c r="R565" s="4">
        <f t="shared" si="202"/>
        <v>0</v>
      </c>
      <c r="S565" s="41">
        <f t="shared" si="203"/>
        <v>0</v>
      </c>
      <c r="T565" s="67"/>
      <c r="U565" s="67"/>
      <c r="V565" s="67"/>
      <c r="W565" s="67"/>
      <c r="X565" s="67"/>
      <c r="Y565" s="67"/>
      <c r="Z565" s="67"/>
      <c r="AA565" s="67"/>
      <c r="AB565" s="99"/>
    </row>
    <row r="566" spans="1:28" ht="18" hidden="1" outlineLevel="1" x14ac:dyDescent="0.35">
      <c r="A566" s="99"/>
      <c r="B566" s="12"/>
      <c r="C566" s="67"/>
      <c r="D566" s="2">
        <v>3</v>
      </c>
      <c r="E566" s="3">
        <f t="shared" si="207"/>
        <v>1</v>
      </c>
      <c r="F566" s="146"/>
      <c r="G566" s="49">
        <f t="shared" si="204"/>
        <v>0</v>
      </c>
      <c r="H566" s="156"/>
      <c r="I566" s="4">
        <f t="shared" si="205"/>
        <v>0</v>
      </c>
      <c r="J566" s="48" t="str">
        <f t="shared" si="206"/>
        <v>-</v>
      </c>
      <c r="K566" s="158"/>
      <c r="L566" s="158"/>
      <c r="M566" s="158"/>
      <c r="N566" s="158"/>
      <c r="O566" s="6">
        <f t="shared" si="200"/>
        <v>0</v>
      </c>
      <c r="P566" s="40">
        <v>1</v>
      </c>
      <c r="Q566" s="4">
        <f t="shared" si="201"/>
        <v>0</v>
      </c>
      <c r="R566" s="4">
        <f t="shared" si="202"/>
        <v>0</v>
      </c>
      <c r="S566" s="41">
        <f t="shared" si="203"/>
        <v>0</v>
      </c>
      <c r="T566" s="67"/>
      <c r="U566" s="67"/>
      <c r="V566" s="67"/>
      <c r="W566" s="67"/>
      <c r="X566" s="67"/>
      <c r="Y566" s="67"/>
      <c r="Z566" s="67"/>
      <c r="AA566" s="67"/>
      <c r="AB566" s="99"/>
    </row>
    <row r="567" spans="1:28" ht="18" hidden="1" outlineLevel="1" x14ac:dyDescent="0.35">
      <c r="A567" s="99"/>
      <c r="B567" s="12"/>
      <c r="C567" s="67"/>
      <c r="D567" s="2">
        <v>4</v>
      </c>
      <c r="E567" s="3">
        <f t="shared" si="207"/>
        <v>1</v>
      </c>
      <c r="F567" s="146"/>
      <c r="G567" s="49">
        <f t="shared" si="204"/>
        <v>0</v>
      </c>
      <c r="H567" s="156"/>
      <c r="I567" s="4">
        <f t="shared" si="205"/>
        <v>0</v>
      </c>
      <c r="J567" s="48" t="str">
        <f t="shared" si="206"/>
        <v>-</v>
      </c>
      <c r="K567" s="158"/>
      <c r="L567" s="158"/>
      <c r="M567" s="158"/>
      <c r="N567" s="158"/>
      <c r="O567" s="6">
        <f t="shared" si="200"/>
        <v>0</v>
      </c>
      <c r="P567" s="40">
        <v>1</v>
      </c>
      <c r="Q567" s="4">
        <f t="shared" si="201"/>
        <v>0</v>
      </c>
      <c r="R567" s="4">
        <f t="shared" si="202"/>
        <v>0</v>
      </c>
      <c r="S567" s="41">
        <f t="shared" si="203"/>
        <v>0</v>
      </c>
      <c r="T567" s="67"/>
      <c r="U567" s="67"/>
      <c r="V567" s="67"/>
      <c r="W567" s="67"/>
      <c r="X567" s="67"/>
      <c r="Y567" s="67"/>
      <c r="Z567" s="67"/>
      <c r="AA567" s="67"/>
      <c r="AB567" s="99"/>
    </row>
    <row r="568" spans="1:28" ht="18" hidden="1" outlineLevel="1" x14ac:dyDescent="0.35">
      <c r="A568" s="99"/>
      <c r="B568" s="12"/>
      <c r="C568" s="67"/>
      <c r="D568" s="2">
        <v>5</v>
      </c>
      <c r="E568" s="3">
        <f t="shared" si="207"/>
        <v>1</v>
      </c>
      <c r="F568" s="146"/>
      <c r="G568" s="49">
        <f t="shared" si="204"/>
        <v>0</v>
      </c>
      <c r="H568" s="156"/>
      <c r="I568" s="4">
        <f t="shared" si="205"/>
        <v>0</v>
      </c>
      <c r="J568" s="48" t="str">
        <f t="shared" si="206"/>
        <v>-</v>
      </c>
      <c r="K568" s="158"/>
      <c r="L568" s="158"/>
      <c r="M568" s="158"/>
      <c r="N568" s="158"/>
      <c r="O568" s="6">
        <f t="shared" si="200"/>
        <v>0</v>
      </c>
      <c r="P568" s="40">
        <v>1</v>
      </c>
      <c r="Q568" s="4">
        <f t="shared" si="201"/>
        <v>0</v>
      </c>
      <c r="R568" s="4">
        <f t="shared" si="202"/>
        <v>0</v>
      </c>
      <c r="S568" s="41">
        <f t="shared" si="203"/>
        <v>0</v>
      </c>
      <c r="T568" s="67"/>
      <c r="U568" s="67"/>
      <c r="V568" s="67"/>
      <c r="W568" s="67"/>
      <c r="X568" s="67"/>
      <c r="Y568" s="67"/>
      <c r="Z568" s="67"/>
      <c r="AA568" s="67"/>
      <c r="AB568" s="99"/>
    </row>
    <row r="569" spans="1:28" ht="18" hidden="1" outlineLevel="1" x14ac:dyDescent="0.35">
      <c r="A569" s="99"/>
      <c r="B569" s="12"/>
      <c r="C569" s="67"/>
      <c r="D569" s="2">
        <v>6</v>
      </c>
      <c r="E569" s="3">
        <f t="shared" si="207"/>
        <v>1</v>
      </c>
      <c r="F569" s="146"/>
      <c r="G569" s="49">
        <f t="shared" si="204"/>
        <v>0</v>
      </c>
      <c r="H569" s="156"/>
      <c r="I569" s="4">
        <f t="shared" si="205"/>
        <v>0</v>
      </c>
      <c r="J569" s="48" t="str">
        <f t="shared" si="206"/>
        <v>-</v>
      </c>
      <c r="K569" s="158"/>
      <c r="L569" s="158"/>
      <c r="M569" s="158"/>
      <c r="N569" s="158"/>
      <c r="O569" s="6">
        <f t="shared" si="200"/>
        <v>0</v>
      </c>
      <c r="P569" s="40">
        <v>1</v>
      </c>
      <c r="Q569" s="4">
        <f t="shared" si="201"/>
        <v>0</v>
      </c>
      <c r="R569" s="4">
        <f t="shared" si="202"/>
        <v>0</v>
      </c>
      <c r="S569" s="41">
        <f t="shared" si="203"/>
        <v>0</v>
      </c>
      <c r="T569" s="67"/>
      <c r="U569" s="67"/>
      <c r="V569" s="67"/>
      <c r="W569" s="67"/>
      <c r="X569" s="67"/>
      <c r="Y569" s="67"/>
      <c r="Z569" s="67"/>
      <c r="AA569" s="67"/>
      <c r="AB569" s="99"/>
    </row>
    <row r="570" spans="1:28" ht="18" hidden="1" outlineLevel="1" x14ac:dyDescent="0.35">
      <c r="A570" s="99"/>
      <c r="B570" s="12"/>
      <c r="C570" s="67"/>
      <c r="D570" s="2">
        <v>7</v>
      </c>
      <c r="E570" s="3">
        <f t="shared" si="207"/>
        <v>1</v>
      </c>
      <c r="F570" s="146"/>
      <c r="G570" s="49">
        <f t="shared" si="204"/>
        <v>0</v>
      </c>
      <c r="H570" s="156"/>
      <c r="I570" s="4">
        <f t="shared" si="205"/>
        <v>0</v>
      </c>
      <c r="J570" s="48" t="str">
        <f t="shared" si="206"/>
        <v>-</v>
      </c>
      <c r="K570" s="158"/>
      <c r="L570" s="158"/>
      <c r="M570" s="158"/>
      <c r="N570" s="158"/>
      <c r="O570" s="6">
        <f t="shared" si="200"/>
        <v>0</v>
      </c>
      <c r="P570" s="40">
        <v>1</v>
      </c>
      <c r="Q570" s="4">
        <f t="shared" si="201"/>
        <v>0</v>
      </c>
      <c r="R570" s="4">
        <f t="shared" si="202"/>
        <v>0</v>
      </c>
      <c r="S570" s="41">
        <f t="shared" si="203"/>
        <v>0</v>
      </c>
      <c r="T570" s="67"/>
      <c r="U570" s="67"/>
      <c r="V570" s="67"/>
      <c r="W570" s="67"/>
      <c r="X570" s="67"/>
      <c r="Y570" s="67"/>
      <c r="Z570" s="67"/>
      <c r="AA570" s="67"/>
      <c r="AB570" s="99"/>
    </row>
    <row r="571" spans="1:28" ht="18" hidden="1" outlineLevel="1" x14ac:dyDescent="0.35">
      <c r="A571" s="99"/>
      <c r="B571" s="12"/>
      <c r="C571" s="67"/>
      <c r="D571" s="2">
        <v>8</v>
      </c>
      <c r="E571" s="3">
        <f t="shared" si="207"/>
        <v>1</v>
      </c>
      <c r="F571" s="146"/>
      <c r="G571" s="49">
        <f t="shared" si="204"/>
        <v>0</v>
      </c>
      <c r="H571" s="156"/>
      <c r="I571" s="4">
        <f t="shared" si="205"/>
        <v>0</v>
      </c>
      <c r="J571" s="48" t="str">
        <f t="shared" si="206"/>
        <v>-</v>
      </c>
      <c r="K571" s="158"/>
      <c r="L571" s="158"/>
      <c r="M571" s="158"/>
      <c r="N571" s="158"/>
      <c r="O571" s="6">
        <f t="shared" si="200"/>
        <v>0</v>
      </c>
      <c r="P571" s="40">
        <v>1</v>
      </c>
      <c r="Q571" s="4">
        <f t="shared" si="201"/>
        <v>0</v>
      </c>
      <c r="R571" s="4">
        <f t="shared" si="202"/>
        <v>0</v>
      </c>
      <c r="S571" s="41">
        <f t="shared" si="203"/>
        <v>0</v>
      </c>
      <c r="T571" s="67"/>
      <c r="U571" s="67"/>
      <c r="V571" s="67"/>
      <c r="W571" s="67"/>
      <c r="X571" s="67"/>
      <c r="Y571" s="67"/>
      <c r="Z571" s="67"/>
      <c r="AA571" s="67"/>
      <c r="AB571" s="99"/>
    </row>
    <row r="572" spans="1:28" ht="18" hidden="1" outlineLevel="1" x14ac:dyDescent="0.35">
      <c r="A572" s="99"/>
      <c r="B572" s="12"/>
      <c r="C572" s="67"/>
      <c r="D572" s="2">
        <v>9</v>
      </c>
      <c r="E572" s="3">
        <f t="shared" si="207"/>
        <v>1</v>
      </c>
      <c r="F572" s="146"/>
      <c r="G572" s="49">
        <f t="shared" si="204"/>
        <v>0</v>
      </c>
      <c r="H572" s="156"/>
      <c r="I572" s="4">
        <f t="shared" si="205"/>
        <v>0</v>
      </c>
      <c r="J572" s="48" t="str">
        <f t="shared" si="206"/>
        <v>-</v>
      </c>
      <c r="K572" s="158"/>
      <c r="L572" s="158"/>
      <c r="M572" s="158"/>
      <c r="N572" s="158"/>
      <c r="O572" s="6">
        <f t="shared" si="200"/>
        <v>0</v>
      </c>
      <c r="P572" s="40">
        <v>1</v>
      </c>
      <c r="Q572" s="4">
        <f t="shared" si="201"/>
        <v>0</v>
      </c>
      <c r="R572" s="4">
        <f t="shared" si="202"/>
        <v>0</v>
      </c>
      <c r="S572" s="41">
        <f t="shared" si="203"/>
        <v>0</v>
      </c>
      <c r="T572" s="67"/>
      <c r="U572" s="67"/>
      <c r="V572" s="67"/>
      <c r="W572" s="67"/>
      <c r="X572" s="67"/>
      <c r="Y572" s="67"/>
      <c r="Z572" s="67"/>
      <c r="AA572" s="67"/>
      <c r="AB572" s="99"/>
    </row>
    <row r="573" spans="1:28" ht="18" hidden="1" outlineLevel="1" x14ac:dyDescent="0.35">
      <c r="A573" s="99"/>
      <c r="B573" s="12"/>
      <c r="C573" s="67"/>
      <c r="D573" s="2">
        <v>10</v>
      </c>
      <c r="E573" s="3">
        <f t="shared" si="207"/>
        <v>1</v>
      </c>
      <c r="F573" s="146"/>
      <c r="G573" s="49">
        <f t="shared" si="204"/>
        <v>0</v>
      </c>
      <c r="H573" s="156"/>
      <c r="I573" s="4">
        <f t="shared" si="205"/>
        <v>0</v>
      </c>
      <c r="J573" s="48" t="str">
        <f t="shared" si="206"/>
        <v>-</v>
      </c>
      <c r="K573" s="158"/>
      <c r="L573" s="158"/>
      <c r="M573" s="158"/>
      <c r="N573" s="158"/>
      <c r="O573" s="6">
        <f t="shared" si="200"/>
        <v>0</v>
      </c>
      <c r="P573" s="40">
        <v>1</v>
      </c>
      <c r="Q573" s="4">
        <f t="shared" si="201"/>
        <v>0</v>
      </c>
      <c r="R573" s="4">
        <f t="shared" si="202"/>
        <v>0</v>
      </c>
      <c r="S573" s="41">
        <f t="shared" si="203"/>
        <v>0</v>
      </c>
      <c r="T573" s="67"/>
      <c r="U573" s="67"/>
      <c r="V573" s="67"/>
      <c r="W573" s="67"/>
      <c r="X573" s="67"/>
      <c r="Y573" s="67"/>
      <c r="Z573" s="67"/>
      <c r="AA573" s="67"/>
      <c r="AB573" s="99"/>
    </row>
    <row r="574" spans="1:28" ht="18" hidden="1" outlineLevel="1" x14ac:dyDescent="0.35">
      <c r="A574" s="99"/>
      <c r="B574" s="12"/>
      <c r="C574" s="67"/>
      <c r="D574" s="2">
        <v>11</v>
      </c>
      <c r="E574" s="3">
        <f t="shared" si="207"/>
        <v>1</v>
      </c>
      <c r="F574" s="146"/>
      <c r="G574" s="49">
        <f t="shared" si="204"/>
        <v>0</v>
      </c>
      <c r="H574" s="156"/>
      <c r="I574" s="4">
        <f t="shared" si="205"/>
        <v>0</v>
      </c>
      <c r="J574" s="48" t="str">
        <f t="shared" si="206"/>
        <v>-</v>
      </c>
      <c r="K574" s="158"/>
      <c r="L574" s="158"/>
      <c r="M574" s="158"/>
      <c r="N574" s="158"/>
      <c r="O574" s="6">
        <f t="shared" si="200"/>
        <v>0</v>
      </c>
      <c r="P574" s="40">
        <v>1</v>
      </c>
      <c r="Q574" s="4">
        <f t="shared" si="201"/>
        <v>0</v>
      </c>
      <c r="R574" s="4">
        <f t="shared" si="202"/>
        <v>0</v>
      </c>
      <c r="S574" s="41">
        <f t="shared" si="203"/>
        <v>0</v>
      </c>
      <c r="T574" s="67"/>
      <c r="U574" s="67"/>
      <c r="V574" s="67"/>
      <c r="W574" s="67"/>
      <c r="X574" s="67"/>
      <c r="Y574" s="67"/>
      <c r="Z574" s="67"/>
      <c r="AA574" s="67"/>
      <c r="AB574" s="99"/>
    </row>
    <row r="575" spans="1:28" ht="18" hidden="1" outlineLevel="1" x14ac:dyDescent="0.35">
      <c r="A575" s="99"/>
      <c r="B575" s="12"/>
      <c r="C575" s="67"/>
      <c r="D575" s="2">
        <v>12</v>
      </c>
      <c r="E575" s="3">
        <f t="shared" si="207"/>
        <v>1</v>
      </c>
      <c r="F575" s="146"/>
      <c r="G575" s="49">
        <f t="shared" si="204"/>
        <v>0</v>
      </c>
      <c r="H575" s="156"/>
      <c r="I575" s="4">
        <f t="shared" si="205"/>
        <v>0</v>
      </c>
      <c r="J575" s="48" t="str">
        <f t="shared" si="206"/>
        <v>-</v>
      </c>
      <c r="K575" s="158"/>
      <c r="L575" s="158"/>
      <c r="M575" s="158"/>
      <c r="N575" s="158"/>
      <c r="O575" s="6">
        <f t="shared" si="200"/>
        <v>0</v>
      </c>
      <c r="P575" s="40">
        <v>1</v>
      </c>
      <c r="Q575" s="4">
        <f t="shared" si="201"/>
        <v>0</v>
      </c>
      <c r="R575" s="4">
        <f t="shared" si="202"/>
        <v>0</v>
      </c>
      <c r="S575" s="41">
        <f t="shared" si="203"/>
        <v>0</v>
      </c>
      <c r="T575" s="67"/>
      <c r="U575" s="67"/>
      <c r="V575" s="67"/>
      <c r="W575" s="67"/>
      <c r="X575" s="67"/>
      <c r="Y575" s="67"/>
      <c r="Z575" s="67"/>
      <c r="AA575" s="67"/>
      <c r="AB575" s="99"/>
    </row>
    <row r="576" spans="1:28" ht="18" hidden="1" outlineLevel="1" x14ac:dyDescent="0.35">
      <c r="A576" s="99"/>
      <c r="B576" s="12"/>
      <c r="C576" s="67"/>
      <c r="D576" s="2">
        <v>13</v>
      </c>
      <c r="E576" s="3">
        <f t="shared" si="207"/>
        <v>1</v>
      </c>
      <c r="F576" s="146">
        <f>+E576</f>
        <v>1</v>
      </c>
      <c r="G576" s="49">
        <f t="shared" si="204"/>
        <v>0</v>
      </c>
      <c r="H576" s="156"/>
      <c r="I576" s="4">
        <f t="shared" si="205"/>
        <v>0</v>
      </c>
      <c r="J576" s="48" t="str">
        <f t="shared" si="206"/>
        <v>-</v>
      </c>
      <c r="K576" s="158"/>
      <c r="L576" s="158"/>
      <c r="M576" s="158"/>
      <c r="N576" s="158"/>
      <c r="O576" s="6">
        <f t="shared" si="200"/>
        <v>0</v>
      </c>
      <c r="P576" s="38">
        <f>IFERROR((_xlfn.DAYS("31/12/"&amp;YEAR(E576),E576))/G576,0)</f>
        <v>0</v>
      </c>
      <c r="Q576" s="4">
        <f t="shared" si="201"/>
        <v>0</v>
      </c>
      <c r="R576" s="4">
        <f t="shared" si="202"/>
        <v>0</v>
      </c>
      <c r="S576" s="41">
        <f t="shared" si="203"/>
        <v>0</v>
      </c>
      <c r="T576" s="67"/>
      <c r="U576" s="67"/>
      <c r="V576" s="67"/>
      <c r="W576" s="67"/>
      <c r="X576" s="67"/>
      <c r="Y576" s="67"/>
      <c r="Z576" s="67"/>
      <c r="AA576" s="67"/>
      <c r="AB576" s="99"/>
    </row>
    <row r="577" spans="1:29" ht="18" hidden="1" outlineLevel="1" x14ac:dyDescent="0.35">
      <c r="A577" s="99"/>
      <c r="B577" s="12"/>
      <c r="C577" s="67"/>
      <c r="D577" s="42" t="s">
        <v>164</v>
      </c>
      <c r="E577" s="8"/>
      <c r="F577" s="8"/>
      <c r="G577" s="50">
        <f>SUM(G563:G576)</f>
        <v>0</v>
      </c>
      <c r="H577" s="1"/>
      <c r="I577" s="5">
        <f>SUM(I563:I576)</f>
        <v>0</v>
      </c>
      <c r="J577" s="48" t="str">
        <f>IFERROR(I577/G577,"-")</f>
        <v>-</v>
      </c>
      <c r="K577" s="5">
        <f>SUM(K563:K576)</f>
        <v>0</v>
      </c>
      <c r="L577" s="5">
        <f t="shared" ref="L577:O577" si="208">SUM(L563:L576)</f>
        <v>0</v>
      </c>
      <c r="M577" s="5">
        <f t="shared" si="208"/>
        <v>0</v>
      </c>
      <c r="N577" s="5">
        <f t="shared" si="208"/>
        <v>0</v>
      </c>
      <c r="O577" s="5">
        <f t="shared" si="208"/>
        <v>0</v>
      </c>
      <c r="P577" s="42">
        <f>+SUMPRODUCT(G563:G576,P563:P576)</f>
        <v>0</v>
      </c>
      <c r="Q577" s="9">
        <f>SUM(Q563:Q576)</f>
        <v>0</v>
      </c>
      <c r="R577" s="9">
        <f t="shared" ref="R577:S577" si="209">SUM(R563:R576)</f>
        <v>0</v>
      </c>
      <c r="S577" s="10">
        <f t="shared" si="209"/>
        <v>0</v>
      </c>
      <c r="T577" s="67"/>
      <c r="U577" s="67"/>
      <c r="V577" s="67"/>
      <c r="W577" s="67"/>
      <c r="X577" s="67"/>
      <c r="Y577" s="67"/>
      <c r="Z577" s="67"/>
      <c r="AA577" s="67"/>
      <c r="AB577" s="99"/>
    </row>
    <row r="578" spans="1:29" ht="18" hidden="1" outlineLevel="1" x14ac:dyDescent="0.35">
      <c r="A578" s="99"/>
      <c r="B578" s="12"/>
      <c r="C578" s="67"/>
      <c r="D578" s="25" t="s">
        <v>150</v>
      </c>
      <c r="E578" s="1"/>
      <c r="F578" s="1"/>
      <c r="G578" s="1"/>
      <c r="H578" s="1"/>
      <c r="I578" s="1"/>
      <c r="J578" s="1"/>
      <c r="K578" s="51" t="str">
        <f>IFERROR(K577/$O577,"-")</f>
        <v>-</v>
      </c>
      <c r="L578" s="51" t="str">
        <f>IFERROR(L577/$O577,"-")</f>
        <v>-</v>
      </c>
      <c r="M578" s="51" t="str">
        <f>IFERROR(M577/$O577,"-")</f>
        <v>-</v>
      </c>
      <c r="N578" s="51" t="str">
        <f>IFERROR(N577/$O577,"-")</f>
        <v>-</v>
      </c>
      <c r="O578" s="51" t="str">
        <f>IFERROR(O577/$O577,"-")</f>
        <v>-</v>
      </c>
      <c r="P578" s="43"/>
      <c r="Q578" s="2"/>
      <c r="R578" s="2"/>
      <c r="S578" s="44"/>
      <c r="T578" s="67"/>
      <c r="U578" s="67"/>
      <c r="V578" s="67"/>
      <c r="W578" s="67"/>
      <c r="X578" s="67"/>
      <c r="Y578" s="67"/>
      <c r="Z578" s="67"/>
      <c r="AA578" s="67"/>
      <c r="AB578" s="99"/>
    </row>
    <row r="579" spans="1:29" ht="18" hidden="1" outlineLevel="1" x14ac:dyDescent="0.35">
      <c r="A579" s="99"/>
      <c r="B579" s="12"/>
      <c r="C579" s="67"/>
      <c r="D579" s="67"/>
      <c r="E579" s="67"/>
      <c r="F579" s="67"/>
      <c r="G579" s="67"/>
      <c r="H579" s="67"/>
      <c r="I579" s="67"/>
      <c r="J579" s="67"/>
      <c r="K579" s="67"/>
      <c r="L579" s="67"/>
      <c r="M579" s="67"/>
      <c r="N579" s="67"/>
      <c r="O579" s="67"/>
      <c r="P579" s="67"/>
      <c r="Q579" s="67"/>
      <c r="R579" s="67"/>
      <c r="S579" s="67"/>
      <c r="T579" s="67"/>
      <c r="U579" s="67"/>
      <c r="V579" s="67"/>
      <c r="W579" s="67"/>
      <c r="X579" s="67"/>
      <c r="Y579" s="67"/>
      <c r="Z579" s="67"/>
      <c r="AA579" s="67"/>
      <c r="AB579" s="99"/>
    </row>
    <row r="580" spans="1:29" ht="28.95" customHeight="1" collapsed="1" x14ac:dyDescent="0.35">
      <c r="A580" s="99"/>
      <c r="B580" s="202" t="str">
        <f>'Introducció dades Grals'!$B$20</f>
        <v>Equipament 05</v>
      </c>
      <c r="C580" s="202"/>
      <c r="D580" s="203"/>
      <c r="E580" s="204">
        <f>'Introducció dades Grals'!$C$20</f>
        <v>0</v>
      </c>
      <c r="F580" s="142"/>
      <c r="G580" s="142"/>
      <c r="H580" s="142"/>
      <c r="I580" s="142"/>
      <c r="J580" s="142"/>
      <c r="K580" s="142"/>
      <c r="L580" s="142"/>
      <c r="M580" s="142"/>
      <c r="N580" s="142"/>
      <c r="O580" s="142"/>
      <c r="P580" s="142"/>
      <c r="Q580" s="142"/>
      <c r="R580" s="142"/>
      <c r="S580" s="142"/>
      <c r="T580" s="142"/>
      <c r="U580" s="142"/>
      <c r="V580" s="142"/>
      <c r="W580" s="142"/>
      <c r="X580" s="142"/>
      <c r="Y580" s="142"/>
      <c r="Z580" s="142"/>
      <c r="AA580" s="142"/>
      <c r="AB580" s="99"/>
    </row>
    <row r="581" spans="1:29" ht="18" x14ac:dyDescent="0.35">
      <c r="A581" s="99"/>
      <c r="B581" s="141"/>
      <c r="C581" s="205" t="s">
        <v>96</v>
      </c>
      <c r="D581" s="141"/>
      <c r="E581" s="141"/>
      <c r="F581" s="141"/>
      <c r="G581" s="141"/>
      <c r="H581" s="141"/>
      <c r="I581" s="141"/>
      <c r="J581" s="141"/>
      <c r="K581" s="141"/>
      <c r="L581" s="141"/>
      <c r="M581" s="141"/>
      <c r="N581" s="141"/>
      <c r="O581" s="141"/>
      <c r="P581" s="141"/>
      <c r="Q581" s="141"/>
      <c r="R581" s="141"/>
      <c r="S581" s="141"/>
      <c r="T581" s="141"/>
      <c r="U581" s="141"/>
      <c r="V581" s="141"/>
      <c r="W581" s="141"/>
      <c r="X581" s="141"/>
      <c r="Y581" s="141"/>
      <c r="Z581" s="141"/>
      <c r="AA581" s="141"/>
      <c r="AB581" s="99"/>
    </row>
    <row r="582" spans="1:29" ht="9" hidden="1" customHeight="1" outlineLevel="1" x14ac:dyDescent="0.35">
      <c r="A582" s="99"/>
      <c r="B582" s="141"/>
      <c r="C582" s="67"/>
      <c r="D582" s="187"/>
      <c r="E582" s="67"/>
      <c r="F582" s="67"/>
      <c r="G582" s="67"/>
      <c r="H582" s="67"/>
      <c r="I582" s="67"/>
      <c r="J582" s="67"/>
      <c r="K582" s="67"/>
      <c r="L582" s="67"/>
      <c r="M582" s="67"/>
      <c r="N582" s="67"/>
      <c r="O582" s="67"/>
      <c r="P582" s="67"/>
      <c r="Q582" s="67"/>
      <c r="R582" s="67"/>
      <c r="S582" s="67"/>
      <c r="T582" s="67"/>
      <c r="U582" s="67"/>
      <c r="V582" s="67"/>
      <c r="W582" s="67"/>
      <c r="X582" s="67"/>
      <c r="Y582" s="67"/>
      <c r="Z582" s="67"/>
      <c r="AA582" s="67"/>
      <c r="AB582" s="99"/>
    </row>
    <row r="583" spans="1:29" ht="18" hidden="1" outlineLevel="1" x14ac:dyDescent="0.35">
      <c r="A583" s="99"/>
      <c r="B583" s="141"/>
      <c r="C583" s="67"/>
      <c r="D583" s="67"/>
      <c r="E583" s="161" t="s">
        <v>97</v>
      </c>
      <c r="F583" s="162"/>
      <c r="G583" s="162"/>
      <c r="H583" s="67"/>
      <c r="I583" s="67"/>
      <c r="J583" s="163" t="s">
        <v>98</v>
      </c>
      <c r="K583" s="164"/>
      <c r="L583" s="164"/>
      <c r="M583" s="164"/>
      <c r="N583" s="67"/>
      <c r="O583" s="67"/>
      <c r="P583" s="67"/>
      <c r="Q583" s="149" t="s">
        <v>99</v>
      </c>
      <c r="R583" s="150"/>
      <c r="S583" s="150"/>
      <c r="T583" s="150"/>
      <c r="U583" s="67"/>
      <c r="V583" s="149" t="s">
        <v>100</v>
      </c>
      <c r="W583" s="150"/>
      <c r="X583" s="150"/>
      <c r="Y583" s="67"/>
      <c r="Z583" s="67"/>
      <c r="AA583" s="67"/>
      <c r="AB583" s="99"/>
      <c r="AC583" s="67">
        <v>20</v>
      </c>
    </row>
    <row r="584" spans="1:29" ht="18" hidden="1" outlineLevel="1" x14ac:dyDescent="0.35">
      <c r="A584" s="99"/>
      <c r="B584" s="141"/>
      <c r="C584" s="67"/>
      <c r="D584" s="67"/>
      <c r="E584" s="152">
        <v>1</v>
      </c>
      <c r="F584" s="418" t="s">
        <v>101</v>
      </c>
      <c r="G584" s="418"/>
      <c r="H584" s="67"/>
      <c r="I584" s="67"/>
      <c r="J584" s="144" t="s">
        <v>102</v>
      </c>
      <c r="K584" s="144" t="s">
        <v>103</v>
      </c>
      <c r="L584" s="144" t="s">
        <v>104</v>
      </c>
      <c r="M584" s="144" t="s">
        <v>105</v>
      </c>
      <c r="N584" s="67"/>
      <c r="O584" s="67"/>
      <c r="P584" s="67"/>
      <c r="Q584" s="419" t="s">
        <v>106</v>
      </c>
      <c r="R584" s="419"/>
      <c r="S584" s="298" t="str">
        <f>IFERROR(T609/R609,"-")</f>
        <v>-</v>
      </c>
      <c r="T584" s="299" t="s">
        <v>107</v>
      </c>
      <c r="U584" s="67"/>
      <c r="V584" s="8" t="s">
        <v>108</v>
      </c>
      <c r="W584" s="300">
        <f>+llistes!$P$5</f>
        <v>0.26</v>
      </c>
      <c r="X584" s="301" t="s">
        <v>109</v>
      </c>
      <c r="Y584" s="67"/>
      <c r="Z584" s="67"/>
      <c r="AA584" s="67"/>
      <c r="AB584" s="99"/>
    </row>
    <row r="585" spans="1:29" ht="18" hidden="1" outlineLevel="1" x14ac:dyDescent="0.35">
      <c r="A585" s="99"/>
      <c r="B585" s="141"/>
      <c r="C585" s="67"/>
      <c r="D585" s="67"/>
      <c r="E585" s="153">
        <v>2</v>
      </c>
      <c r="F585" s="418" t="s">
        <v>101</v>
      </c>
      <c r="G585" s="418"/>
      <c r="H585" s="67"/>
      <c r="I585" s="67"/>
      <c r="J585" s="1" t="s">
        <v>110</v>
      </c>
      <c r="K585" s="143"/>
      <c r="L585" s="143"/>
      <c r="M585" s="52">
        <f>IFERROR(L585/K585,1)</f>
        <v>1</v>
      </c>
      <c r="N585" s="151"/>
      <c r="O585" s="67"/>
      <c r="P585" s="67"/>
      <c r="Q585" s="415" t="s">
        <v>111</v>
      </c>
      <c r="R585" s="415"/>
      <c r="S585" s="47" t="str">
        <f>IFERROR(T609/Q609,"-")</f>
        <v>-</v>
      </c>
      <c r="T585" t="s">
        <v>112</v>
      </c>
      <c r="U585" s="67"/>
      <c r="V585" s="1" t="s">
        <v>113</v>
      </c>
      <c r="W585" s="5">
        <f>+W584*R609</f>
        <v>0</v>
      </c>
      <c r="X585" s="268" t="s">
        <v>114</v>
      </c>
      <c r="Y585" s="67"/>
      <c r="Z585" s="67"/>
      <c r="AA585" s="67"/>
      <c r="AB585" s="99"/>
    </row>
    <row r="586" spans="1:29" ht="18" hidden="1" outlineLevel="1" x14ac:dyDescent="0.35">
      <c r="A586" s="99"/>
      <c r="B586" s="141"/>
      <c r="C586" s="67"/>
      <c r="D586" s="67"/>
      <c r="E586" s="153">
        <v>3</v>
      </c>
      <c r="F586" s="418" t="s">
        <v>101</v>
      </c>
      <c r="G586" s="418"/>
      <c r="H586" s="67"/>
      <c r="I586" s="67"/>
      <c r="J586" s="1" t="s">
        <v>115</v>
      </c>
      <c r="K586" s="143"/>
      <c r="L586" s="143"/>
      <c r="M586" s="52">
        <f t="shared" ref="M586:M590" si="210">IFERROR(L586/K586,1)</f>
        <v>1</v>
      </c>
      <c r="N586" s="151"/>
      <c r="O586" s="67"/>
      <c r="P586" s="67"/>
      <c r="Q586" s="419" t="s">
        <v>116</v>
      </c>
      <c r="R586" s="419"/>
      <c r="S586" s="302" t="str" cm="1">
        <f t="array" aca="1" ref="S586" ca="1">IFERROR(R609/INDIRECT("'Introducció dades Grals'!G"&amp;AC583),"-")</f>
        <v>-</v>
      </c>
      <c r="T586" s="303" t="s">
        <v>117</v>
      </c>
      <c r="U586" s="67"/>
      <c r="V586" s="8" t="s">
        <v>118</v>
      </c>
      <c r="W586" s="7" t="str" cm="1">
        <f t="array" aca="1" ref="W586" ca="1">IFERROR(W585/INDIRECT("'Introducció dades Grals'!G"&amp;AC583),"-")</f>
        <v>-</v>
      </c>
      <c r="X586" s="304" t="s">
        <v>119</v>
      </c>
      <c r="Y586" s="67"/>
      <c r="Z586" s="67"/>
      <c r="AA586" s="67"/>
      <c r="AB586" s="99"/>
    </row>
    <row r="587" spans="1:29" ht="18" hidden="1" outlineLevel="1" x14ac:dyDescent="0.35">
      <c r="A587" s="99"/>
      <c r="B587" s="141"/>
      <c r="C587" s="67"/>
      <c r="D587" s="67"/>
      <c r="E587" s="153">
        <v>4</v>
      </c>
      <c r="F587" s="418" t="s">
        <v>101</v>
      </c>
      <c r="G587" s="418"/>
      <c r="H587" s="67"/>
      <c r="I587" s="67"/>
      <c r="J587" s="1" t="s">
        <v>120</v>
      </c>
      <c r="K587" s="143"/>
      <c r="L587" s="143"/>
      <c r="M587" s="52">
        <f t="shared" si="210"/>
        <v>1</v>
      </c>
      <c r="N587" s="151"/>
      <c r="O587" s="67"/>
      <c r="P587" s="67"/>
      <c r="Q587" s="415" t="s">
        <v>121</v>
      </c>
      <c r="R587" s="415"/>
      <c r="S587" s="47" t="str" cm="1">
        <f t="array" aca="1" ref="S587" ca="1">IFERROR(R609/INDIRECT("'Introducció dades Grals'!I"&amp;AC583),"-")</f>
        <v>-</v>
      </c>
      <c r="T587" s="11" t="s">
        <v>122</v>
      </c>
      <c r="U587" s="67"/>
      <c r="V587" s="67"/>
      <c r="W587" s="67"/>
      <c r="X587" s="67"/>
      <c r="Y587" s="67"/>
      <c r="Z587" s="67"/>
      <c r="AA587" s="67"/>
      <c r="AB587" s="99"/>
    </row>
    <row r="588" spans="1:29" ht="18" hidden="1" outlineLevel="1" x14ac:dyDescent="0.35">
      <c r="A588" s="99"/>
      <c r="B588" s="141"/>
      <c r="C588" s="67"/>
      <c r="D588" s="67"/>
      <c r="E588" s="154">
        <v>5</v>
      </c>
      <c r="F588" s="418" t="s">
        <v>101</v>
      </c>
      <c r="G588" s="418"/>
      <c r="H588" s="67"/>
      <c r="I588" s="67"/>
      <c r="J588" s="1" t="s">
        <v>123</v>
      </c>
      <c r="K588" s="143"/>
      <c r="L588" s="143"/>
      <c r="M588" s="52">
        <f t="shared" si="210"/>
        <v>1</v>
      </c>
      <c r="N588" s="151"/>
      <c r="O588" s="67"/>
      <c r="P588" s="67"/>
      <c r="Q588" s="67"/>
      <c r="R588" s="67"/>
      <c r="S588" s="67"/>
      <c r="T588" s="67"/>
      <c r="U588" s="67"/>
      <c r="V588" s="67"/>
      <c r="W588" s="67"/>
      <c r="X588" s="67"/>
      <c r="Y588" s="67"/>
      <c r="Z588" s="67"/>
      <c r="AA588" s="67"/>
      <c r="AB588" s="99"/>
    </row>
    <row r="589" spans="1:29" ht="18" hidden="1" outlineLevel="1" x14ac:dyDescent="0.35">
      <c r="A589" s="99"/>
      <c r="B589" s="141"/>
      <c r="C589" s="67"/>
      <c r="D589" s="67"/>
      <c r="E589" s="153">
        <v>6</v>
      </c>
      <c r="F589" s="418" t="s">
        <v>101</v>
      </c>
      <c r="G589" s="418"/>
      <c r="H589" s="67"/>
      <c r="I589" s="67"/>
      <c r="J589" s="1" t="s">
        <v>124</v>
      </c>
      <c r="K589" s="143"/>
      <c r="L589" s="143"/>
      <c r="M589" s="52">
        <f t="shared" si="210"/>
        <v>1</v>
      </c>
      <c r="N589" s="151"/>
      <c r="O589" s="67"/>
      <c r="P589" s="67"/>
      <c r="Q589" s="67"/>
      <c r="R589" s="67"/>
      <c r="S589" s="67"/>
      <c r="T589" s="67"/>
      <c r="U589" s="67"/>
      <c r="V589" s="67"/>
      <c r="W589" s="67"/>
      <c r="X589" s="67"/>
      <c r="Y589" s="67"/>
      <c r="Z589" s="67"/>
      <c r="AA589" s="67"/>
      <c r="AB589" s="99"/>
    </row>
    <row r="590" spans="1:29" ht="18" hidden="1" outlineLevel="1" x14ac:dyDescent="0.35">
      <c r="A590" s="99"/>
      <c r="B590" s="141"/>
      <c r="C590" s="67"/>
      <c r="D590" s="67"/>
      <c r="E590" s="153">
        <v>7</v>
      </c>
      <c r="F590" s="418" t="s">
        <v>101</v>
      </c>
      <c r="G590" s="418"/>
      <c r="H590" s="67"/>
      <c r="I590" s="67"/>
      <c r="J590" s="1" t="s">
        <v>125</v>
      </c>
      <c r="K590" s="143"/>
      <c r="L590" s="143"/>
      <c r="M590" s="52">
        <f t="shared" si="210"/>
        <v>1</v>
      </c>
      <c r="N590" s="151"/>
      <c r="O590" s="67"/>
      <c r="P590" s="67"/>
      <c r="Q590" s="67"/>
      <c r="R590" s="67"/>
      <c r="S590" s="67"/>
      <c r="T590" s="67"/>
      <c r="U590" s="67"/>
      <c r="V590" s="67"/>
      <c r="W590" s="67"/>
      <c r="X590" s="67"/>
      <c r="Y590" s="67"/>
      <c r="Z590" s="67"/>
      <c r="AA590" s="67"/>
      <c r="AB590" s="99"/>
    </row>
    <row r="591" spans="1:29" ht="18" hidden="1" outlineLevel="1" x14ac:dyDescent="0.35">
      <c r="A591" s="99"/>
      <c r="B591" s="141"/>
      <c r="C591" s="67"/>
      <c r="D591" s="67"/>
      <c r="E591" s="67"/>
      <c r="F591" s="67"/>
      <c r="G591" s="67"/>
      <c r="H591" s="67"/>
      <c r="I591" s="67"/>
      <c r="J591" s="67"/>
      <c r="K591" s="67"/>
      <c r="L591" s="67"/>
      <c r="M591" s="67"/>
      <c r="N591" s="67"/>
      <c r="O591" s="67"/>
      <c r="P591" s="67"/>
      <c r="Q591" s="67"/>
      <c r="R591" s="67"/>
      <c r="S591" s="67"/>
      <c r="T591" s="67"/>
      <c r="U591" s="67"/>
      <c r="V591" s="67"/>
      <c r="W591" s="67"/>
      <c r="X591" s="67"/>
      <c r="Y591" s="67"/>
      <c r="Z591" s="67"/>
      <c r="AA591" s="67"/>
      <c r="AB591" s="99"/>
    </row>
    <row r="592" spans="1:29" ht="18" hidden="1" outlineLevel="1" x14ac:dyDescent="0.35">
      <c r="A592" s="99"/>
      <c r="B592" s="141"/>
      <c r="C592" s="67"/>
      <c r="D592" s="147" t="s">
        <v>126</v>
      </c>
      <c r="E592" s="148"/>
      <c r="F592" s="148"/>
      <c r="G592" s="148"/>
      <c r="H592" s="148"/>
      <c r="I592" s="148"/>
      <c r="J592" s="148"/>
      <c r="K592" s="148"/>
      <c r="L592" s="148"/>
      <c r="M592" s="148"/>
      <c r="N592" s="148"/>
      <c r="O592" s="148"/>
      <c r="P592" s="148"/>
      <c r="Q592" s="420" t="s">
        <v>127</v>
      </c>
      <c r="R592" s="420"/>
      <c r="S592" s="420"/>
      <c r="T592" s="420"/>
      <c r="U592" s="67"/>
      <c r="V592" s="67"/>
      <c r="W592" s="67"/>
      <c r="X592" s="67"/>
      <c r="Y592" s="67"/>
      <c r="Z592" s="67"/>
      <c r="AA592" s="67"/>
      <c r="AB592" s="99"/>
    </row>
    <row r="593" spans="1:28" s="159" customFormat="1" ht="43.2" hidden="1" outlineLevel="1" x14ac:dyDescent="0.35">
      <c r="A593" s="99"/>
      <c r="B593" s="141"/>
      <c r="C593" s="67"/>
      <c r="D593" s="188" t="s">
        <v>128</v>
      </c>
      <c r="E593" s="188" t="s">
        <v>129</v>
      </c>
      <c r="F593" s="188" t="s">
        <v>130</v>
      </c>
      <c r="G593" s="188" t="s">
        <v>131</v>
      </c>
      <c r="H593" s="188" t="s">
        <v>132</v>
      </c>
      <c r="I593" s="188"/>
      <c r="J593" s="188" t="s">
        <v>133</v>
      </c>
      <c r="K593" s="188" t="s">
        <v>134</v>
      </c>
      <c r="L593" s="188" t="s">
        <v>135</v>
      </c>
      <c r="M593" s="188" t="s">
        <v>136</v>
      </c>
      <c r="N593" s="188" t="s">
        <v>137</v>
      </c>
      <c r="O593" s="188" t="s">
        <v>138</v>
      </c>
      <c r="P593" s="189" t="s">
        <v>139</v>
      </c>
      <c r="Q593" s="183" t="s">
        <v>140</v>
      </c>
      <c r="R593" s="184" t="s">
        <v>141</v>
      </c>
      <c r="S593" s="184" t="s">
        <v>142</v>
      </c>
      <c r="T593" s="184" t="s">
        <v>143</v>
      </c>
      <c r="U593" s="159" t="e" vm="1">
        <v>#VALUE!</v>
      </c>
      <c r="V593" s="426" t="s">
        <v>144</v>
      </c>
      <c r="W593" s="426"/>
      <c r="X593" s="426"/>
      <c r="Y593" s="426"/>
      <c r="Z593" s="426"/>
      <c r="AA593" s="67"/>
      <c r="AB593" s="99"/>
    </row>
    <row r="594" spans="1:28" s="160" customFormat="1" ht="18" hidden="1" outlineLevel="1" x14ac:dyDescent="0.35">
      <c r="A594" s="99"/>
      <c r="B594" s="141"/>
      <c r="C594" s="67"/>
      <c r="D594" s="190"/>
      <c r="E594" s="191"/>
      <c r="F594" s="191"/>
      <c r="G594" s="190"/>
      <c r="H594" s="190" t="s">
        <v>145</v>
      </c>
      <c r="I594" s="190" t="s">
        <v>146</v>
      </c>
      <c r="J594" s="190" t="s">
        <v>147</v>
      </c>
      <c r="K594" s="190" t="s">
        <v>147</v>
      </c>
      <c r="L594" s="190" t="s">
        <v>147</v>
      </c>
      <c r="M594" s="190" t="s">
        <v>147</v>
      </c>
      <c r="N594" s="190" t="s">
        <v>147</v>
      </c>
      <c r="O594" s="190" t="s">
        <v>147</v>
      </c>
      <c r="P594" s="192" t="s">
        <v>147</v>
      </c>
      <c r="Q594" s="185" t="s">
        <v>148</v>
      </c>
      <c r="R594" s="186" t="s">
        <v>145</v>
      </c>
      <c r="S594" s="186" t="s">
        <v>147</v>
      </c>
      <c r="T594" s="186" t="s">
        <v>147</v>
      </c>
      <c r="U594" s="67"/>
      <c r="V594" s="67"/>
      <c r="W594" s="67"/>
      <c r="X594" s="67"/>
      <c r="Y594" s="67"/>
      <c r="Z594" s="67"/>
      <c r="AA594" s="67"/>
      <c r="AB594" s="99"/>
    </row>
    <row r="595" spans="1:28" ht="18" hidden="1" outlineLevel="1" x14ac:dyDescent="0.35">
      <c r="A595" s="99"/>
      <c r="B595" s="141"/>
      <c r="C595" s="67"/>
      <c r="D595" s="2">
        <v>0</v>
      </c>
      <c r="E595" s="145"/>
      <c r="F595" s="145">
        <f>+E595</f>
        <v>0</v>
      </c>
      <c r="G595" s="49">
        <f>IF(F595-E595=0,0,F595-E595+1)</f>
        <v>0</v>
      </c>
      <c r="H595" s="155"/>
      <c r="I595" s="48" t="str">
        <f>IFERROR(H595/G595,"-")</f>
        <v>-</v>
      </c>
      <c r="J595" s="157"/>
      <c r="K595" s="157"/>
      <c r="L595" s="157"/>
      <c r="M595" s="157"/>
      <c r="N595" s="157"/>
      <c r="O595" s="157"/>
      <c r="P595" s="45">
        <f t="shared" ref="P595:P596" si="211">+SUM(J595:O595)</f>
        <v>0</v>
      </c>
      <c r="Q595" s="179">
        <f>IFERROR((_xlfn.DAYS(F595,"1/1/"&amp;YEAR(F595))+1)/G595,0)</f>
        <v>0</v>
      </c>
      <c r="R595" s="180">
        <f>+H595*Q595</f>
        <v>0</v>
      </c>
      <c r="S595" s="180">
        <f t="shared" ref="S595" si="212">+J595*Q595</f>
        <v>0</v>
      </c>
      <c r="T595" s="180">
        <f t="shared" ref="T595:T596" si="213">+P595*Q595</f>
        <v>0</v>
      </c>
      <c r="U595" s="67"/>
      <c r="V595" s="67"/>
      <c r="W595" s="67"/>
      <c r="X595" s="67"/>
      <c r="Y595" s="67"/>
      <c r="Z595" s="67"/>
      <c r="AA595" s="67"/>
      <c r="AB595" s="99"/>
    </row>
    <row r="596" spans="1:28" ht="18" hidden="1" outlineLevel="1" x14ac:dyDescent="0.35">
      <c r="A596" s="99"/>
      <c r="B596" s="141"/>
      <c r="C596" s="67"/>
      <c r="D596" s="2">
        <v>1</v>
      </c>
      <c r="E596" s="3">
        <f>+F595+1</f>
        <v>1</v>
      </c>
      <c r="F596" s="145"/>
      <c r="G596" s="49">
        <f t="shared" ref="G596:G608" si="214">IF(F596-E596=0,0,F596-E596+1)</f>
        <v>0</v>
      </c>
      <c r="H596" s="155"/>
      <c r="I596" s="48" t="str">
        <f t="shared" ref="I596:I597" si="215">IFERROR(H596/G596,"-")</f>
        <v>-</v>
      </c>
      <c r="J596" s="157"/>
      <c r="K596" s="157"/>
      <c r="L596" s="157"/>
      <c r="M596" s="157"/>
      <c r="N596" s="157"/>
      <c r="O596" s="157"/>
      <c r="P596" s="45">
        <f t="shared" si="211"/>
        <v>0</v>
      </c>
      <c r="Q596" s="179">
        <v>1</v>
      </c>
      <c r="R596" s="180">
        <f t="shared" ref="R596:R608" si="216">+H596*Q596</f>
        <v>0</v>
      </c>
      <c r="S596" s="180">
        <f>+J596*Q596</f>
        <v>0</v>
      </c>
      <c r="T596" s="180">
        <f t="shared" si="213"/>
        <v>0</v>
      </c>
      <c r="U596" s="67"/>
      <c r="V596" s="67"/>
      <c r="W596" s="67"/>
      <c r="X596" s="67"/>
      <c r="Y596" s="67"/>
      <c r="Z596" s="67"/>
      <c r="AA596" s="67"/>
      <c r="AB596" s="99"/>
    </row>
    <row r="597" spans="1:28" ht="18" hidden="1" outlineLevel="1" x14ac:dyDescent="0.35">
      <c r="A597" s="99"/>
      <c r="B597" s="141"/>
      <c r="C597" s="67"/>
      <c r="D597" s="2">
        <v>2</v>
      </c>
      <c r="E597" s="3">
        <f t="shared" ref="E597:E608" si="217">+F596+1</f>
        <v>1</v>
      </c>
      <c r="F597" s="146"/>
      <c r="G597" s="49">
        <f t="shared" si="214"/>
        <v>0</v>
      </c>
      <c r="H597" s="156"/>
      <c r="I597" s="48" t="str">
        <f t="shared" si="215"/>
        <v>-</v>
      </c>
      <c r="J597" s="158"/>
      <c r="K597" s="158"/>
      <c r="L597" s="158"/>
      <c r="M597" s="158"/>
      <c r="N597" s="158"/>
      <c r="O597" s="158"/>
      <c r="P597" s="45">
        <f t="shared" ref="P597:P608" si="218">+SUM(J597:O597)</f>
        <v>0</v>
      </c>
      <c r="Q597" s="181">
        <v>1</v>
      </c>
      <c r="R597" s="182">
        <f t="shared" si="216"/>
        <v>0</v>
      </c>
      <c r="S597" s="182">
        <f t="shared" ref="S597:S608" si="219">+J597*Q597</f>
        <v>0</v>
      </c>
      <c r="T597" s="182">
        <f t="shared" ref="T597:T608" si="220">+P597*Q597</f>
        <v>0</v>
      </c>
      <c r="U597" s="67"/>
      <c r="V597" s="67"/>
      <c r="W597" s="67"/>
      <c r="X597" s="67"/>
      <c r="Y597" s="67"/>
      <c r="Z597" s="67"/>
      <c r="AA597" s="67"/>
      <c r="AB597" s="99"/>
    </row>
    <row r="598" spans="1:28" ht="18" hidden="1" outlineLevel="1" x14ac:dyDescent="0.35">
      <c r="A598" s="99"/>
      <c r="B598" s="141"/>
      <c r="C598" s="67"/>
      <c r="D598" s="2">
        <v>3</v>
      </c>
      <c r="E598" s="3">
        <f t="shared" si="217"/>
        <v>1</v>
      </c>
      <c r="F598" s="146"/>
      <c r="G598" s="49">
        <f t="shared" si="214"/>
        <v>0</v>
      </c>
      <c r="H598" s="156"/>
      <c r="I598" s="48" t="str">
        <f t="shared" ref="I598:I609" si="221">IFERROR(H598/G598,"-")</f>
        <v>-</v>
      </c>
      <c r="J598" s="158"/>
      <c r="K598" s="158"/>
      <c r="L598" s="158"/>
      <c r="M598" s="158"/>
      <c r="N598" s="158"/>
      <c r="O598" s="158"/>
      <c r="P598" s="45">
        <f t="shared" si="218"/>
        <v>0</v>
      </c>
      <c r="Q598" s="181">
        <v>1</v>
      </c>
      <c r="R598" s="182">
        <f t="shared" si="216"/>
        <v>0</v>
      </c>
      <c r="S598" s="182">
        <f t="shared" si="219"/>
        <v>0</v>
      </c>
      <c r="T598" s="182">
        <f t="shared" si="220"/>
        <v>0</v>
      </c>
      <c r="U598" s="67"/>
      <c r="V598" s="67"/>
      <c r="W598" s="67"/>
      <c r="X598" s="67"/>
      <c r="Y598" s="67"/>
      <c r="Z598" s="67"/>
      <c r="AA598" s="67"/>
      <c r="AB598" s="99"/>
    </row>
    <row r="599" spans="1:28" ht="18" hidden="1" outlineLevel="1" x14ac:dyDescent="0.35">
      <c r="A599" s="99"/>
      <c r="B599" s="141"/>
      <c r="C599" s="67"/>
      <c r="D599" s="2">
        <v>4</v>
      </c>
      <c r="E599" s="3">
        <f t="shared" si="217"/>
        <v>1</v>
      </c>
      <c r="F599" s="146"/>
      <c r="G599" s="49">
        <f t="shared" si="214"/>
        <v>0</v>
      </c>
      <c r="H599" s="156"/>
      <c r="I599" s="48" t="str">
        <f t="shared" si="221"/>
        <v>-</v>
      </c>
      <c r="J599" s="158"/>
      <c r="K599" s="158"/>
      <c r="L599" s="158"/>
      <c r="M599" s="158"/>
      <c r="N599" s="158"/>
      <c r="O599" s="158"/>
      <c r="P599" s="45">
        <f t="shared" si="218"/>
        <v>0</v>
      </c>
      <c r="Q599" s="181">
        <v>1</v>
      </c>
      <c r="R599" s="182">
        <f t="shared" si="216"/>
        <v>0</v>
      </c>
      <c r="S599" s="182">
        <f t="shared" si="219"/>
        <v>0</v>
      </c>
      <c r="T599" s="182">
        <f t="shared" si="220"/>
        <v>0</v>
      </c>
      <c r="U599" s="67"/>
      <c r="V599" s="67"/>
      <c r="W599" s="67"/>
      <c r="X599" s="67"/>
      <c r="Y599" s="67"/>
      <c r="Z599" s="67"/>
      <c r="AA599" s="67"/>
      <c r="AB599" s="99"/>
    </row>
    <row r="600" spans="1:28" ht="18" hidden="1" outlineLevel="1" x14ac:dyDescent="0.35">
      <c r="A600" s="99"/>
      <c r="B600" s="141"/>
      <c r="C600" s="67"/>
      <c r="D600" s="2">
        <v>5</v>
      </c>
      <c r="E600" s="3">
        <f t="shared" si="217"/>
        <v>1</v>
      </c>
      <c r="F600" s="146"/>
      <c r="G600" s="49">
        <f t="shared" si="214"/>
        <v>0</v>
      </c>
      <c r="H600" s="156"/>
      <c r="I600" s="48" t="str">
        <f t="shared" si="221"/>
        <v>-</v>
      </c>
      <c r="J600" s="158"/>
      <c r="K600" s="158"/>
      <c r="L600" s="158"/>
      <c r="M600" s="158"/>
      <c r="N600" s="158"/>
      <c r="O600" s="158"/>
      <c r="P600" s="45">
        <f t="shared" si="218"/>
        <v>0</v>
      </c>
      <c r="Q600" s="181">
        <v>1</v>
      </c>
      <c r="R600" s="182">
        <f t="shared" si="216"/>
        <v>0</v>
      </c>
      <c r="S600" s="182">
        <f t="shared" si="219"/>
        <v>0</v>
      </c>
      <c r="T600" s="182">
        <f t="shared" si="220"/>
        <v>0</v>
      </c>
      <c r="U600" s="67"/>
      <c r="V600" s="67"/>
      <c r="W600" s="67"/>
      <c r="X600" s="67"/>
      <c r="Y600" s="67"/>
      <c r="Z600" s="67"/>
      <c r="AA600" s="67"/>
      <c r="AB600" s="99"/>
    </row>
    <row r="601" spans="1:28" ht="18" hidden="1" outlineLevel="1" x14ac:dyDescent="0.35">
      <c r="A601" s="99"/>
      <c r="B601" s="141"/>
      <c r="C601" s="67"/>
      <c r="D601" s="2">
        <v>6</v>
      </c>
      <c r="E601" s="3">
        <f t="shared" si="217"/>
        <v>1</v>
      </c>
      <c r="F601" s="146"/>
      <c r="G601" s="49">
        <f t="shared" si="214"/>
        <v>0</v>
      </c>
      <c r="H601" s="156"/>
      <c r="I601" s="48" t="str">
        <f t="shared" si="221"/>
        <v>-</v>
      </c>
      <c r="J601" s="158"/>
      <c r="K601" s="158"/>
      <c r="L601" s="158"/>
      <c r="M601" s="158"/>
      <c r="N601" s="158"/>
      <c r="O601" s="158"/>
      <c r="P601" s="45">
        <f t="shared" si="218"/>
        <v>0</v>
      </c>
      <c r="Q601" s="181">
        <v>1</v>
      </c>
      <c r="R601" s="182">
        <f t="shared" si="216"/>
        <v>0</v>
      </c>
      <c r="S601" s="182">
        <f t="shared" si="219"/>
        <v>0</v>
      </c>
      <c r="T601" s="182">
        <f t="shared" si="220"/>
        <v>0</v>
      </c>
      <c r="U601" s="67"/>
      <c r="V601" s="67"/>
      <c r="W601" s="67"/>
      <c r="X601" s="67"/>
      <c r="Y601" s="67"/>
      <c r="Z601" s="67"/>
      <c r="AA601" s="67"/>
      <c r="AB601" s="99"/>
    </row>
    <row r="602" spans="1:28" ht="18" hidden="1" outlineLevel="1" x14ac:dyDescent="0.35">
      <c r="A602" s="99"/>
      <c r="B602" s="141"/>
      <c r="C602" s="67"/>
      <c r="D602" s="2">
        <v>7</v>
      </c>
      <c r="E602" s="3">
        <f t="shared" si="217"/>
        <v>1</v>
      </c>
      <c r="F602" s="146"/>
      <c r="G602" s="49">
        <f t="shared" si="214"/>
        <v>0</v>
      </c>
      <c r="H602" s="156"/>
      <c r="I602" s="48" t="str">
        <f t="shared" si="221"/>
        <v>-</v>
      </c>
      <c r="J602" s="158"/>
      <c r="K602" s="158"/>
      <c r="L602" s="158"/>
      <c r="M602" s="158"/>
      <c r="N602" s="158"/>
      <c r="O602" s="158"/>
      <c r="P602" s="45">
        <f t="shared" si="218"/>
        <v>0</v>
      </c>
      <c r="Q602" s="181">
        <v>1</v>
      </c>
      <c r="R602" s="182">
        <f t="shared" si="216"/>
        <v>0</v>
      </c>
      <c r="S602" s="182">
        <f t="shared" si="219"/>
        <v>0</v>
      </c>
      <c r="T602" s="182">
        <f t="shared" si="220"/>
        <v>0</v>
      </c>
      <c r="U602" s="67"/>
      <c r="V602" s="67"/>
      <c r="W602" s="67"/>
      <c r="X602" s="67"/>
      <c r="Y602" s="67"/>
      <c r="Z602" s="67"/>
      <c r="AA602" s="67"/>
      <c r="AB602" s="99"/>
    </row>
    <row r="603" spans="1:28" ht="18" hidden="1" outlineLevel="1" x14ac:dyDescent="0.35">
      <c r="A603" s="99"/>
      <c r="B603" s="141"/>
      <c r="C603" s="67"/>
      <c r="D603" s="2">
        <v>8</v>
      </c>
      <c r="E603" s="3">
        <f t="shared" si="217"/>
        <v>1</v>
      </c>
      <c r="F603" s="146"/>
      <c r="G603" s="49">
        <f t="shared" si="214"/>
        <v>0</v>
      </c>
      <c r="H603" s="156"/>
      <c r="I603" s="48" t="str">
        <f t="shared" si="221"/>
        <v>-</v>
      </c>
      <c r="J603" s="158"/>
      <c r="K603" s="158"/>
      <c r="L603" s="158"/>
      <c r="M603" s="158"/>
      <c r="N603" s="158"/>
      <c r="O603" s="158"/>
      <c r="P603" s="45">
        <f t="shared" si="218"/>
        <v>0</v>
      </c>
      <c r="Q603" s="181">
        <v>1</v>
      </c>
      <c r="R603" s="182">
        <f t="shared" si="216"/>
        <v>0</v>
      </c>
      <c r="S603" s="182">
        <f t="shared" si="219"/>
        <v>0</v>
      </c>
      <c r="T603" s="182">
        <f t="shared" si="220"/>
        <v>0</v>
      </c>
      <c r="U603" s="67"/>
      <c r="V603" s="67"/>
      <c r="W603" s="67"/>
      <c r="X603" s="67"/>
      <c r="Y603" s="67"/>
      <c r="Z603" s="67"/>
      <c r="AA603" s="67"/>
      <c r="AB603" s="99"/>
    </row>
    <row r="604" spans="1:28" ht="18" hidden="1" outlineLevel="1" x14ac:dyDescent="0.35">
      <c r="A604" s="99"/>
      <c r="B604" s="141"/>
      <c r="C604" s="67"/>
      <c r="D604" s="2">
        <v>9</v>
      </c>
      <c r="E604" s="3">
        <f t="shared" si="217"/>
        <v>1</v>
      </c>
      <c r="F604" s="146"/>
      <c r="G604" s="49">
        <f t="shared" si="214"/>
        <v>0</v>
      </c>
      <c r="H604" s="156"/>
      <c r="I604" s="48" t="str">
        <f t="shared" si="221"/>
        <v>-</v>
      </c>
      <c r="J604" s="158"/>
      <c r="K604" s="158"/>
      <c r="L604" s="158"/>
      <c r="M604" s="158"/>
      <c r="N604" s="158"/>
      <c r="O604" s="158"/>
      <c r="P604" s="45">
        <f t="shared" si="218"/>
        <v>0</v>
      </c>
      <c r="Q604" s="181">
        <v>1</v>
      </c>
      <c r="R604" s="182">
        <f t="shared" si="216"/>
        <v>0</v>
      </c>
      <c r="S604" s="182">
        <f t="shared" si="219"/>
        <v>0</v>
      </c>
      <c r="T604" s="182">
        <f t="shared" si="220"/>
        <v>0</v>
      </c>
      <c r="U604" s="67"/>
      <c r="V604" s="67"/>
      <c r="W604" s="67"/>
      <c r="X604" s="67"/>
      <c r="Y604" s="67"/>
      <c r="Z604" s="67"/>
      <c r="AA604" s="67"/>
      <c r="AB604" s="99"/>
    </row>
    <row r="605" spans="1:28" ht="18" hidden="1" outlineLevel="1" x14ac:dyDescent="0.35">
      <c r="A605" s="99"/>
      <c r="B605" s="141"/>
      <c r="C605" s="67"/>
      <c r="D605" s="2">
        <v>10</v>
      </c>
      <c r="E605" s="3">
        <f t="shared" si="217"/>
        <v>1</v>
      </c>
      <c r="F605" s="146"/>
      <c r="G605" s="49">
        <f t="shared" si="214"/>
        <v>0</v>
      </c>
      <c r="H605" s="156"/>
      <c r="I605" s="48" t="str">
        <f t="shared" si="221"/>
        <v>-</v>
      </c>
      <c r="J605" s="158"/>
      <c r="K605" s="158"/>
      <c r="L605" s="158"/>
      <c r="M605" s="158"/>
      <c r="N605" s="158"/>
      <c r="O605" s="158"/>
      <c r="P605" s="45">
        <f t="shared" si="218"/>
        <v>0</v>
      </c>
      <c r="Q605" s="181">
        <v>1</v>
      </c>
      <c r="R605" s="182">
        <f t="shared" si="216"/>
        <v>0</v>
      </c>
      <c r="S605" s="182">
        <f t="shared" si="219"/>
        <v>0</v>
      </c>
      <c r="T605" s="182">
        <f t="shared" si="220"/>
        <v>0</v>
      </c>
      <c r="U605" s="67"/>
      <c r="V605" s="67"/>
      <c r="W605" s="67"/>
      <c r="X605" s="67"/>
      <c r="Y605" s="67"/>
      <c r="Z605" s="67"/>
      <c r="AA605" s="67"/>
      <c r="AB605" s="99"/>
    </row>
    <row r="606" spans="1:28" ht="18" hidden="1" outlineLevel="1" x14ac:dyDescent="0.35">
      <c r="A606" s="99"/>
      <c r="B606" s="141"/>
      <c r="C606" s="67"/>
      <c r="D606" s="2">
        <v>11</v>
      </c>
      <c r="E606" s="3">
        <f t="shared" si="217"/>
        <v>1</v>
      </c>
      <c r="F606" s="146"/>
      <c r="G606" s="49">
        <f t="shared" si="214"/>
        <v>0</v>
      </c>
      <c r="H606" s="156"/>
      <c r="I606" s="48" t="str">
        <f t="shared" si="221"/>
        <v>-</v>
      </c>
      <c r="J606" s="158"/>
      <c r="K606" s="158"/>
      <c r="L606" s="158"/>
      <c r="M606" s="158"/>
      <c r="N606" s="158"/>
      <c r="O606" s="158"/>
      <c r="P606" s="45">
        <f t="shared" si="218"/>
        <v>0</v>
      </c>
      <c r="Q606" s="181">
        <v>1</v>
      </c>
      <c r="R606" s="182">
        <f t="shared" si="216"/>
        <v>0</v>
      </c>
      <c r="S606" s="182">
        <f t="shared" si="219"/>
        <v>0</v>
      </c>
      <c r="T606" s="182">
        <f t="shared" si="220"/>
        <v>0</v>
      </c>
      <c r="U606" s="67"/>
      <c r="V606" s="67"/>
      <c r="W606" s="67"/>
      <c r="X606" s="67"/>
      <c r="Y606" s="67"/>
      <c r="Z606" s="67"/>
      <c r="AA606" s="67"/>
      <c r="AB606" s="99"/>
    </row>
    <row r="607" spans="1:28" ht="18" hidden="1" outlineLevel="1" x14ac:dyDescent="0.35">
      <c r="A607" s="99"/>
      <c r="B607" s="141"/>
      <c r="C607" s="67"/>
      <c r="D607" s="2">
        <v>12</v>
      </c>
      <c r="E607" s="3">
        <f t="shared" si="217"/>
        <v>1</v>
      </c>
      <c r="F607" s="146"/>
      <c r="G607" s="49">
        <f t="shared" si="214"/>
        <v>0</v>
      </c>
      <c r="H607" s="156"/>
      <c r="I607" s="48" t="str">
        <f t="shared" si="221"/>
        <v>-</v>
      </c>
      <c r="J607" s="158"/>
      <c r="K607" s="158"/>
      <c r="L607" s="158"/>
      <c r="M607" s="158"/>
      <c r="N607" s="158"/>
      <c r="O607" s="158"/>
      <c r="P607" s="46">
        <f t="shared" si="218"/>
        <v>0</v>
      </c>
      <c r="Q607" s="181">
        <v>1</v>
      </c>
      <c r="R607" s="182">
        <f t="shared" si="216"/>
        <v>0</v>
      </c>
      <c r="S607" s="182">
        <f t="shared" si="219"/>
        <v>0</v>
      </c>
      <c r="T607" s="182">
        <f t="shared" si="220"/>
        <v>0</v>
      </c>
      <c r="U607" s="67"/>
      <c r="V607" s="67"/>
      <c r="W607" s="67"/>
      <c r="X607" s="67"/>
      <c r="Y607" s="67"/>
      <c r="Z607" s="67"/>
      <c r="AA607" s="67"/>
      <c r="AB607" s="99"/>
    </row>
    <row r="608" spans="1:28" ht="18" hidden="1" outlineLevel="1" x14ac:dyDescent="0.35">
      <c r="A608" s="99"/>
      <c r="B608" s="141"/>
      <c r="C608" s="67"/>
      <c r="D608" s="2">
        <v>13</v>
      </c>
      <c r="E608" s="3">
        <f t="shared" si="217"/>
        <v>1</v>
      </c>
      <c r="F608" s="146">
        <f>+E608</f>
        <v>1</v>
      </c>
      <c r="G608" s="49">
        <f t="shared" si="214"/>
        <v>0</v>
      </c>
      <c r="H608" s="156"/>
      <c r="I608" s="48" t="str">
        <f t="shared" si="221"/>
        <v>-</v>
      </c>
      <c r="J608" s="158"/>
      <c r="K608" s="158"/>
      <c r="L608" s="158"/>
      <c r="M608" s="158"/>
      <c r="N608" s="158"/>
      <c r="O608" s="158"/>
      <c r="P608" s="46">
        <f t="shared" si="218"/>
        <v>0</v>
      </c>
      <c r="Q608" s="179">
        <f>IFERROR((_xlfn.DAYS("31/12/"&amp;YEAR(E608),E608))/G608,0)</f>
        <v>0</v>
      </c>
      <c r="R608" s="182">
        <f t="shared" si="216"/>
        <v>0</v>
      </c>
      <c r="S608" s="182">
        <f t="shared" si="219"/>
        <v>0</v>
      </c>
      <c r="T608" s="182">
        <f t="shared" si="220"/>
        <v>0</v>
      </c>
      <c r="U608" s="67"/>
      <c r="V608" s="67"/>
      <c r="W608" s="67"/>
      <c r="X608" s="67"/>
      <c r="Y608" s="67"/>
      <c r="Z608" s="67"/>
      <c r="AA608" s="67"/>
      <c r="AB608" s="99"/>
    </row>
    <row r="609" spans="1:29" ht="18" hidden="1" outlineLevel="1" x14ac:dyDescent="0.35">
      <c r="A609" s="99"/>
      <c r="B609" s="141"/>
      <c r="C609" s="67"/>
      <c r="D609" s="170" t="s">
        <v>149</v>
      </c>
      <c r="E609" s="170"/>
      <c r="F609" s="170"/>
      <c r="G609" s="171">
        <f>SUM(G595:G608)</f>
        <v>0</v>
      </c>
      <c r="H609" s="172">
        <f>SUM(H595:H608)</f>
        <v>0</v>
      </c>
      <c r="I609" s="173" t="str">
        <f t="shared" si="221"/>
        <v>-</v>
      </c>
      <c r="J609" s="172">
        <f t="shared" ref="J609:P609" si="222">SUM(J595:J608)</f>
        <v>0</v>
      </c>
      <c r="K609" s="172">
        <f t="shared" si="222"/>
        <v>0</v>
      </c>
      <c r="L609" s="172">
        <f t="shared" si="222"/>
        <v>0</v>
      </c>
      <c r="M609" s="172">
        <f t="shared" si="222"/>
        <v>0</v>
      </c>
      <c r="N609" s="172">
        <f t="shared" si="222"/>
        <v>0</v>
      </c>
      <c r="O609" s="172">
        <f t="shared" si="222"/>
        <v>0</v>
      </c>
      <c r="P609" s="174">
        <f t="shared" si="222"/>
        <v>0</v>
      </c>
      <c r="Q609" s="177">
        <f>+SUMPRODUCT(G595:G608,Q595:Q608)</f>
        <v>0</v>
      </c>
      <c r="R609" s="178">
        <f>SUM(R595:R608)</f>
        <v>0</v>
      </c>
      <c r="S609" s="178">
        <f t="shared" ref="S609:T609" si="223">SUM(S595:S608)</f>
        <v>0</v>
      </c>
      <c r="T609" s="178">
        <f t="shared" si="223"/>
        <v>0</v>
      </c>
      <c r="U609" s="67"/>
      <c r="V609" s="67"/>
      <c r="W609" s="67"/>
      <c r="X609" s="67"/>
      <c r="Y609" s="67"/>
      <c r="Z609" s="67"/>
      <c r="AA609" s="67"/>
      <c r="AB609" s="99"/>
    </row>
    <row r="610" spans="1:29" ht="18" hidden="1" outlineLevel="1" x14ac:dyDescent="0.35">
      <c r="A610" s="99"/>
      <c r="B610" s="141"/>
      <c r="C610" s="67"/>
      <c r="D610" s="175" t="s">
        <v>150</v>
      </c>
      <c r="E610" s="175"/>
      <c r="F610" s="175"/>
      <c r="G610" s="175"/>
      <c r="H610" s="175"/>
      <c r="I610" s="175"/>
      <c r="J610" s="176" t="str">
        <f t="shared" ref="J610:P610" si="224">IFERROR(J609/$P609,"-")</f>
        <v>-</v>
      </c>
      <c r="K610" s="176" t="str">
        <f t="shared" si="224"/>
        <v>-</v>
      </c>
      <c r="L610" s="176" t="str">
        <f t="shared" si="224"/>
        <v>-</v>
      </c>
      <c r="M610" s="176" t="str">
        <f t="shared" si="224"/>
        <v>-</v>
      </c>
      <c r="N610" s="176" t="str">
        <f t="shared" si="224"/>
        <v>-</v>
      </c>
      <c r="O610" s="176" t="str">
        <f t="shared" si="224"/>
        <v>-</v>
      </c>
      <c r="P610" s="176" t="str">
        <f t="shared" si="224"/>
        <v>-</v>
      </c>
      <c r="Q610" s="67"/>
      <c r="R610" s="67"/>
      <c r="S610" s="67"/>
      <c r="T610" s="67"/>
      <c r="U610" s="67"/>
      <c r="V610" s="67"/>
      <c r="W610" s="67"/>
      <c r="X610" s="67"/>
      <c r="Y610" s="67"/>
      <c r="Z610" s="67"/>
      <c r="AA610" s="67"/>
      <c r="AB610" s="99"/>
    </row>
    <row r="611" spans="1:29" ht="18" hidden="1" outlineLevel="1" x14ac:dyDescent="0.35">
      <c r="A611" s="99"/>
      <c r="B611" s="141"/>
      <c r="C611" s="67"/>
      <c r="D611" s="67"/>
      <c r="E611" s="67"/>
      <c r="F611" s="67"/>
      <c r="G611" s="67"/>
      <c r="H611" s="67"/>
      <c r="I611" s="67"/>
      <c r="J611" s="67"/>
      <c r="K611" s="67"/>
      <c r="L611" s="67"/>
      <c r="M611" s="67"/>
      <c r="N611" s="67"/>
      <c r="O611" s="67"/>
      <c r="P611" s="67"/>
      <c r="Q611" s="67"/>
      <c r="R611" s="67"/>
      <c r="S611" s="67"/>
      <c r="T611" s="67"/>
      <c r="U611" s="67"/>
      <c r="V611" s="67"/>
      <c r="W611" s="67"/>
      <c r="X611" s="67"/>
      <c r="Y611" s="67"/>
      <c r="Z611" s="67"/>
      <c r="AA611" s="67"/>
      <c r="AB611" s="99"/>
    </row>
    <row r="612" spans="1:29" ht="18" collapsed="1" x14ac:dyDescent="0.35">
      <c r="A612" s="99"/>
      <c r="B612" s="12"/>
      <c r="C612" s="62" t="s">
        <v>151</v>
      </c>
      <c r="D612" s="12"/>
      <c r="E612" s="12"/>
      <c r="F612" s="12"/>
      <c r="G612" s="12"/>
      <c r="H612" s="12"/>
      <c r="I612" s="12"/>
      <c r="J612" s="12"/>
      <c r="K612" s="12"/>
      <c r="L612" s="12"/>
      <c r="M612" s="12"/>
      <c r="N612" s="12"/>
      <c r="O612" s="12"/>
      <c r="P612" s="12"/>
      <c r="Q612" s="12"/>
      <c r="R612" s="12"/>
      <c r="S612" s="12"/>
      <c r="T612" s="12"/>
      <c r="U612" s="12"/>
      <c r="V612" s="12"/>
      <c r="W612" s="12"/>
      <c r="X612" s="12"/>
      <c r="Y612" s="12"/>
      <c r="Z612" s="12"/>
      <c r="AA612" s="12"/>
      <c r="AB612" s="99"/>
    </row>
    <row r="613" spans="1:29" ht="9.6" hidden="1" customHeight="1" outlineLevel="1" x14ac:dyDescent="0.35">
      <c r="A613" s="99"/>
      <c r="B613" s="12"/>
      <c r="C613" s="67"/>
      <c r="D613" s="67"/>
      <c r="E613" s="67"/>
      <c r="F613" s="67"/>
      <c r="G613" s="67"/>
      <c r="H613" s="67"/>
      <c r="I613" s="67"/>
      <c r="J613" s="67"/>
      <c r="K613" s="67"/>
      <c r="L613" s="67"/>
      <c r="M613" s="67"/>
      <c r="N613" s="67"/>
      <c r="O613" s="67"/>
      <c r="P613" s="67"/>
      <c r="Q613" s="67"/>
      <c r="R613" s="67"/>
      <c r="S613" s="67"/>
      <c r="T613" s="67"/>
      <c r="U613" s="67"/>
      <c r="V613" s="67"/>
      <c r="W613" s="67"/>
      <c r="X613" s="67"/>
      <c r="Y613" s="67"/>
      <c r="Z613" s="67"/>
      <c r="AA613" s="67"/>
      <c r="AB613" s="99"/>
    </row>
    <row r="614" spans="1:29" ht="18" hidden="1" outlineLevel="1" x14ac:dyDescent="0.35">
      <c r="A614" s="99"/>
      <c r="B614" s="12"/>
      <c r="C614" s="67"/>
      <c r="D614" s="163" t="s">
        <v>98</v>
      </c>
      <c r="E614" s="164"/>
      <c r="F614" s="164"/>
      <c r="G614" s="164"/>
      <c r="H614" s="67"/>
      <c r="I614" s="161" t="s">
        <v>97</v>
      </c>
      <c r="J614" s="162"/>
      <c r="K614" s="162"/>
      <c r="L614" s="67"/>
      <c r="M614" s="67"/>
      <c r="N614" s="67"/>
      <c r="O614" s="67"/>
      <c r="P614" s="67"/>
      <c r="Q614" s="149" t="s">
        <v>152</v>
      </c>
      <c r="R614" s="150"/>
      <c r="S614" s="150"/>
      <c r="T614" s="150"/>
      <c r="U614" s="67"/>
      <c r="V614" s="149" t="s">
        <v>153</v>
      </c>
      <c r="W614" s="150"/>
      <c r="X614" s="150"/>
      <c r="Y614" s="67"/>
      <c r="Z614" s="67"/>
      <c r="AA614" s="67"/>
      <c r="AB614" s="99"/>
      <c r="AC614" s="67">
        <v>20</v>
      </c>
    </row>
    <row r="615" spans="1:29" ht="18" hidden="1" outlineLevel="1" x14ac:dyDescent="0.35">
      <c r="A615" s="99"/>
      <c r="B615" s="12"/>
      <c r="C615" s="67"/>
      <c r="D615" s="1" t="s">
        <v>154</v>
      </c>
      <c r="E615" s="200" t="s">
        <v>155</v>
      </c>
      <c r="F615" s="167" t="s">
        <v>156</v>
      </c>
      <c r="G615" s="165"/>
      <c r="H615" s="67"/>
      <c r="I615" s="152">
        <v>1</v>
      </c>
      <c r="J615" s="421" t="s">
        <v>101</v>
      </c>
      <c r="K615" s="422"/>
      <c r="L615" s="67"/>
      <c r="M615" s="67"/>
      <c r="N615" s="67"/>
      <c r="O615" s="67"/>
      <c r="P615" s="67"/>
      <c r="Q615" s="419" t="s">
        <v>106</v>
      </c>
      <c r="R615" s="419"/>
      <c r="S615" s="298" t="str">
        <f>IFERROR(S637/Q637,"-")</f>
        <v>-</v>
      </c>
      <c r="T615" s="299" t="s">
        <v>107</v>
      </c>
      <c r="U615" s="67"/>
      <c r="V615" s="8" t="s">
        <v>108</v>
      </c>
      <c r="W615" s="300">
        <f>IF(E615="No n'hi ha",0,VLOOKUP(E615,llistes!$L$5:$Q$11,5,0))</f>
        <v>0</v>
      </c>
      <c r="X615" s="301" t="s">
        <v>109</v>
      </c>
      <c r="Y615" s="67"/>
      <c r="Z615" s="67"/>
      <c r="AA615" s="67"/>
      <c r="AB615" s="99"/>
    </row>
    <row r="616" spans="1:29" ht="18" hidden="1" outlineLevel="1" x14ac:dyDescent="0.35">
      <c r="A616" s="99"/>
      <c r="B616" s="12"/>
      <c r="C616" s="67"/>
      <c r="D616" s="1" t="s">
        <v>157</v>
      </c>
      <c r="E616" s="201" t="s">
        <v>145</v>
      </c>
      <c r="F616" s="199" t="s">
        <v>158</v>
      </c>
      <c r="G616" s="166"/>
      <c r="H616" s="67"/>
      <c r="I616" s="154">
        <v>2</v>
      </c>
      <c r="J616" s="421" t="s">
        <v>101</v>
      </c>
      <c r="K616" s="422"/>
      <c r="L616" s="67"/>
      <c r="M616" s="67"/>
      <c r="N616" s="67"/>
      <c r="O616" s="67"/>
      <c r="P616" s="67"/>
      <c r="Q616" s="415" t="s">
        <v>111</v>
      </c>
      <c r="R616" s="415"/>
      <c r="S616" s="47">
        <f>IFERROR(S637/P637,0)</f>
        <v>0</v>
      </c>
      <c r="T616" t="s">
        <v>112</v>
      </c>
      <c r="U616" s="67"/>
      <c r="V616" s="1" t="s">
        <v>113</v>
      </c>
      <c r="W616" s="5">
        <f>+W615*Q637</f>
        <v>0</v>
      </c>
      <c r="X616" s="268" t="s">
        <v>114</v>
      </c>
      <c r="Y616" s="67"/>
      <c r="Z616" s="67"/>
      <c r="AA616" s="67"/>
      <c r="AB616" s="99"/>
    </row>
    <row r="617" spans="1:29" ht="18" hidden="1" outlineLevel="1" x14ac:dyDescent="0.35">
      <c r="A617" s="99"/>
      <c r="B617" s="12"/>
      <c r="C617" s="67"/>
      <c r="D617" s="1" t="s">
        <v>159</v>
      </c>
      <c r="E617" s="168">
        <f>IF(E615="No n'hi ha",0,VLOOKUP(E616,_xlfn.IFS(E615="Gas Natural",llistes!$F$4:$H$4,E615="Gasoil C",llistes!$F$7:$H$8,E615="GLP",llistes!$F$11:$H$15,E615="Biomassa",llistes!$F$18:$H$24,E615="No n'hi ha",llistes!$F$26:$H$26),2,0))</f>
        <v>0</v>
      </c>
      <c r="F617" s="67"/>
      <c r="G617" s="67"/>
      <c r="H617" s="67"/>
      <c r="I617" s="154">
        <v>3</v>
      </c>
      <c r="J617" s="421" t="s">
        <v>101</v>
      </c>
      <c r="K617" s="422"/>
      <c r="L617" s="67"/>
      <c r="M617" s="67"/>
      <c r="N617" s="67"/>
      <c r="O617" s="67"/>
      <c r="P617" s="67"/>
      <c r="Q617" s="419" t="s">
        <v>116</v>
      </c>
      <c r="R617" s="419"/>
      <c r="S617" s="302" t="str" cm="1">
        <f t="array" aca="1" ref="S617" ca="1">IFERROR(Q637/INDIRECT("'Introducció dades Grals'!G"&amp;AC614),"-")</f>
        <v>-</v>
      </c>
      <c r="T617" s="303" t="s">
        <v>117</v>
      </c>
      <c r="U617" s="67"/>
      <c r="V617" s="1" t="s">
        <v>118</v>
      </c>
      <c r="W617" s="7" t="str" cm="1">
        <f t="array" aca="1" ref="W617" ca="1">IFERROR(W616/INDIRECT("'Introducció dades Grals'!G"&amp;AC614),"-")</f>
        <v>-</v>
      </c>
      <c r="X617" s="268" t="s">
        <v>119</v>
      </c>
      <c r="Y617" s="67"/>
      <c r="Z617" s="67"/>
      <c r="AA617" s="67"/>
      <c r="AB617" s="99"/>
    </row>
    <row r="618" spans="1:29" ht="18" hidden="1" outlineLevel="1" x14ac:dyDescent="0.35">
      <c r="A618" s="99"/>
      <c r="B618" s="12"/>
      <c r="C618" s="67"/>
      <c r="D618" s="67"/>
      <c r="E618" s="67"/>
      <c r="F618" s="67"/>
      <c r="G618" s="67"/>
      <c r="H618" s="67"/>
      <c r="I618" s="152">
        <v>4</v>
      </c>
      <c r="J618" s="416" t="s">
        <v>101</v>
      </c>
      <c r="K618" s="417"/>
      <c r="L618" s="67"/>
      <c r="M618" s="67"/>
      <c r="N618" s="67"/>
      <c r="O618" s="67"/>
      <c r="P618" s="67"/>
      <c r="Q618" s="415" t="s">
        <v>121</v>
      </c>
      <c r="R618" s="415"/>
      <c r="S618" s="47" t="str" cm="1">
        <f t="array" aca="1" ref="S618" ca="1">IFERROR(Q637/INDIRECT("'Introducció dades Grals'!I"&amp;AC614),"-")</f>
        <v>-</v>
      </c>
      <c r="T618" s="11" t="s">
        <v>122</v>
      </c>
      <c r="U618" s="67"/>
      <c r="V618" s="67"/>
      <c r="W618" s="67"/>
      <c r="X618" s="67"/>
      <c r="Y618" s="67"/>
      <c r="Z618" s="67"/>
      <c r="AA618" s="67"/>
      <c r="AB618" s="99"/>
    </row>
    <row r="619" spans="1:29" ht="18" hidden="1" outlineLevel="1" x14ac:dyDescent="0.35">
      <c r="A619" s="99"/>
      <c r="B619" s="12"/>
      <c r="C619" s="67"/>
      <c r="D619" s="67"/>
      <c r="E619" s="67"/>
      <c r="F619" s="67"/>
      <c r="G619" s="67"/>
      <c r="H619" s="67"/>
      <c r="I619" s="67"/>
      <c r="J619" s="67"/>
      <c r="K619" s="67"/>
      <c r="L619" s="67"/>
      <c r="M619" s="67"/>
      <c r="N619" s="67"/>
      <c r="O619" s="67"/>
      <c r="P619" s="67"/>
      <c r="Q619" s="67"/>
      <c r="R619" s="67"/>
      <c r="S619" s="67"/>
      <c r="T619" s="67"/>
      <c r="U619" s="67"/>
      <c r="V619" s="67"/>
      <c r="W619" s="67"/>
      <c r="X619" s="67"/>
      <c r="Y619" s="67"/>
      <c r="Z619" s="67"/>
      <c r="AA619" s="67"/>
      <c r="AB619" s="99"/>
    </row>
    <row r="620" spans="1:29" ht="18" hidden="1" outlineLevel="1" x14ac:dyDescent="0.35">
      <c r="A620" s="99"/>
      <c r="B620" s="12"/>
      <c r="C620" s="67"/>
      <c r="D620" s="147" t="s">
        <v>126</v>
      </c>
      <c r="E620" s="148"/>
      <c r="F620" s="148"/>
      <c r="G620" s="148"/>
      <c r="H620" s="148"/>
      <c r="I620" s="148"/>
      <c r="J620" s="148"/>
      <c r="K620" s="148"/>
      <c r="L620" s="148"/>
      <c r="M620" s="148"/>
      <c r="N620" s="148"/>
      <c r="O620" s="148"/>
      <c r="P620" s="423" t="s">
        <v>127</v>
      </c>
      <c r="Q620" s="423"/>
      <c r="R620" s="423"/>
      <c r="S620" s="423"/>
      <c r="T620" s="67"/>
      <c r="U620" s="67"/>
      <c r="V620" s="67"/>
      <c r="W620" s="67"/>
      <c r="X620" s="67"/>
      <c r="Y620" s="67"/>
      <c r="Z620" s="67"/>
      <c r="AA620" s="67"/>
      <c r="AB620" s="99"/>
    </row>
    <row r="621" spans="1:29" s="159" customFormat="1" ht="43.2" hidden="1" customHeight="1" outlineLevel="1" x14ac:dyDescent="0.35">
      <c r="A621" s="99"/>
      <c r="B621" s="12"/>
      <c r="C621" s="67"/>
      <c r="D621" s="188" t="s">
        <v>128</v>
      </c>
      <c r="E621" s="188" t="s">
        <v>129</v>
      </c>
      <c r="F621" s="188" t="s">
        <v>130</v>
      </c>
      <c r="G621" s="188" t="s">
        <v>131</v>
      </c>
      <c r="H621" s="188" t="s">
        <v>160</v>
      </c>
      <c r="I621" s="188" t="s">
        <v>161</v>
      </c>
      <c r="J621" s="188"/>
      <c r="K621" s="188" t="s">
        <v>106</v>
      </c>
      <c r="L621" s="188" t="s">
        <v>162</v>
      </c>
      <c r="M621" s="188" t="s">
        <v>137</v>
      </c>
      <c r="N621" s="188" t="s">
        <v>138</v>
      </c>
      <c r="O621" s="188" t="s">
        <v>139</v>
      </c>
      <c r="P621" s="193" t="s">
        <v>163</v>
      </c>
      <c r="Q621" s="193" t="s">
        <v>141</v>
      </c>
      <c r="R621" s="193" t="s">
        <v>142</v>
      </c>
      <c r="S621" s="193" t="s">
        <v>143</v>
      </c>
      <c r="T621" s="67"/>
      <c r="U621" s="159" t="e" vm="1">
        <v>#VALUE!</v>
      </c>
      <c r="V621" s="426" t="s">
        <v>144</v>
      </c>
      <c r="W621" s="426"/>
      <c r="X621" s="426"/>
      <c r="Y621" s="426"/>
      <c r="Z621" s="426"/>
      <c r="AA621" s="67"/>
      <c r="AB621" s="99"/>
    </row>
    <row r="622" spans="1:29" s="160" customFormat="1" ht="18" hidden="1" outlineLevel="1" x14ac:dyDescent="0.35">
      <c r="A622" s="99"/>
      <c r="B622" s="12"/>
      <c r="C622" s="67"/>
      <c r="D622" s="194"/>
      <c r="E622" s="195"/>
      <c r="F622" s="195"/>
      <c r="G622" s="194"/>
      <c r="H622" s="188" t="str">
        <f>+E616</f>
        <v>kWh</v>
      </c>
      <c r="I622" s="196" t="s">
        <v>145</v>
      </c>
      <c r="J622" s="196" t="s">
        <v>146</v>
      </c>
      <c r="K622" s="196" t="s">
        <v>147</v>
      </c>
      <c r="L622" s="196" t="s">
        <v>147</v>
      </c>
      <c r="M622" s="196" t="s">
        <v>147</v>
      </c>
      <c r="N622" s="196" t="s">
        <v>147</v>
      </c>
      <c r="O622" s="196" t="s">
        <v>147</v>
      </c>
      <c r="P622" s="197" t="s">
        <v>148</v>
      </c>
      <c r="Q622" s="198" t="s">
        <v>145</v>
      </c>
      <c r="R622" s="198" t="s">
        <v>147</v>
      </c>
      <c r="S622" s="198" t="s">
        <v>147</v>
      </c>
      <c r="T622" s="67"/>
      <c r="U622" s="67"/>
      <c r="V622" s="67"/>
      <c r="W622" s="67"/>
      <c r="X622" s="67"/>
      <c r="Y622" s="67"/>
      <c r="Z622" s="67"/>
      <c r="AA622" s="67"/>
      <c r="AB622" s="99"/>
    </row>
    <row r="623" spans="1:29" ht="18" hidden="1" outlineLevel="1" x14ac:dyDescent="0.35">
      <c r="A623" s="99"/>
      <c r="B623" s="12"/>
      <c r="C623" s="67"/>
      <c r="D623" s="2">
        <v>0</v>
      </c>
      <c r="E623" s="145"/>
      <c r="F623" s="145">
        <f>+E623</f>
        <v>0</v>
      </c>
      <c r="G623" s="49">
        <f>IF(F623-E623=0,0,F623-E623+1)</f>
        <v>0</v>
      </c>
      <c r="H623" s="155"/>
      <c r="I623" s="4">
        <f>+H623*$E$617</f>
        <v>0</v>
      </c>
      <c r="J623" s="48" t="str">
        <f>IFERROR(I623/G623,"-")</f>
        <v>-</v>
      </c>
      <c r="K623" s="157"/>
      <c r="L623" s="157"/>
      <c r="M623" s="157"/>
      <c r="N623" s="157"/>
      <c r="O623" s="6">
        <f t="shared" ref="O623:O624" si="225">+SUM(K623:N623)</f>
        <v>0</v>
      </c>
      <c r="P623" s="38">
        <f>IFERROR((_xlfn.DAYS(F623,"1/1/"&amp;YEAR(F623))+1)/G623,0)</f>
        <v>0</v>
      </c>
      <c r="Q623" s="4">
        <f t="shared" ref="Q623:Q624" si="226">+I623*P623</f>
        <v>0</v>
      </c>
      <c r="R623" s="4">
        <f t="shared" ref="R623:R624" si="227">+K623*P623</f>
        <v>0</v>
      </c>
      <c r="S623" s="39">
        <f t="shared" ref="S623:S624" si="228">+O623*P623</f>
        <v>0</v>
      </c>
      <c r="T623" s="67"/>
      <c r="U623" s="67"/>
      <c r="V623" s="67"/>
      <c r="W623" s="67"/>
      <c r="X623" s="67"/>
      <c r="Y623" s="67"/>
      <c r="Z623" s="67"/>
      <c r="AA623" s="67"/>
      <c r="AB623" s="99"/>
    </row>
    <row r="624" spans="1:29" ht="18" hidden="1" outlineLevel="1" x14ac:dyDescent="0.35">
      <c r="A624" s="99"/>
      <c r="B624" s="12"/>
      <c r="C624" s="67"/>
      <c r="D624" s="2">
        <v>1</v>
      </c>
      <c r="E624" s="3">
        <f>+F623+1</f>
        <v>1</v>
      </c>
      <c r="F624" s="145"/>
      <c r="G624" s="49">
        <f t="shared" ref="G624:G636" si="229">IF(F624-E624=0,0,F624-E624+1)</f>
        <v>0</v>
      </c>
      <c r="H624" s="155"/>
      <c r="I624" s="4">
        <f t="shared" ref="I624:I636" si="230">+H624*$E$617</f>
        <v>0</v>
      </c>
      <c r="J624" s="48" t="str">
        <f t="shared" ref="J624:J636" si="231">IFERROR(I624/G624,"-")</f>
        <v>-</v>
      </c>
      <c r="K624" s="157"/>
      <c r="L624" s="157"/>
      <c r="M624" s="157"/>
      <c r="N624" s="157"/>
      <c r="O624" s="6">
        <f t="shared" si="225"/>
        <v>0</v>
      </c>
      <c r="P624" s="38">
        <v>1</v>
      </c>
      <c r="Q624" s="4">
        <f t="shared" si="226"/>
        <v>0</v>
      </c>
      <c r="R624" s="4">
        <f t="shared" si="227"/>
        <v>0</v>
      </c>
      <c r="S624" s="39">
        <f t="shared" si="228"/>
        <v>0</v>
      </c>
      <c r="T624" s="67"/>
      <c r="U624" s="67"/>
      <c r="V624" s="67"/>
      <c r="W624" s="67"/>
      <c r="X624" s="67"/>
      <c r="Y624" s="67"/>
      <c r="Z624" s="67"/>
      <c r="AA624" s="67"/>
      <c r="AB624" s="99"/>
    </row>
    <row r="625" spans="1:28" ht="18" hidden="1" outlineLevel="1" x14ac:dyDescent="0.35">
      <c r="A625" s="99"/>
      <c r="B625" s="12"/>
      <c r="C625" s="67"/>
      <c r="D625" s="2">
        <v>2</v>
      </c>
      <c r="E625" s="3">
        <f t="shared" ref="E625:E636" si="232">+F624+1</f>
        <v>1</v>
      </c>
      <c r="F625" s="146"/>
      <c r="G625" s="49">
        <f t="shared" si="229"/>
        <v>0</v>
      </c>
      <c r="H625" s="155"/>
      <c r="I625" s="4">
        <f t="shared" si="230"/>
        <v>0</v>
      </c>
      <c r="J625" s="48" t="str">
        <f t="shared" si="231"/>
        <v>-</v>
      </c>
      <c r="K625" s="157"/>
      <c r="L625" s="158"/>
      <c r="M625" s="158"/>
      <c r="N625" s="158"/>
      <c r="O625" s="6">
        <f t="shared" ref="O625:O636" si="233">+SUM(K625:N625)</f>
        <v>0</v>
      </c>
      <c r="P625" s="40">
        <v>1</v>
      </c>
      <c r="Q625" s="4">
        <f t="shared" ref="Q625:Q636" si="234">+I625*P625</f>
        <v>0</v>
      </c>
      <c r="R625" s="4">
        <f t="shared" ref="R625:R636" si="235">+K625*P625</f>
        <v>0</v>
      </c>
      <c r="S625" s="41">
        <f t="shared" ref="S625:S636" si="236">+O625*P625</f>
        <v>0</v>
      </c>
      <c r="T625" s="67"/>
      <c r="U625" s="67"/>
      <c r="V625" s="67"/>
      <c r="W625" s="67"/>
      <c r="X625" s="67"/>
      <c r="Y625" s="67"/>
      <c r="Z625" s="67"/>
      <c r="AA625" s="67"/>
      <c r="AB625" s="99"/>
    </row>
    <row r="626" spans="1:28" ht="18" hidden="1" outlineLevel="1" x14ac:dyDescent="0.35">
      <c r="A626" s="99"/>
      <c r="B626" s="12"/>
      <c r="C626" s="67"/>
      <c r="D626" s="2">
        <v>3</v>
      </c>
      <c r="E626" s="3">
        <f t="shared" si="232"/>
        <v>1</v>
      </c>
      <c r="F626" s="146"/>
      <c r="G626" s="49">
        <f t="shared" si="229"/>
        <v>0</v>
      </c>
      <c r="H626" s="155"/>
      <c r="I626" s="4">
        <f t="shared" si="230"/>
        <v>0</v>
      </c>
      <c r="J626" s="48" t="str">
        <f t="shared" si="231"/>
        <v>-</v>
      </c>
      <c r="K626" s="157"/>
      <c r="L626" s="158"/>
      <c r="M626" s="158"/>
      <c r="N626" s="158"/>
      <c r="O626" s="6">
        <f t="shared" si="233"/>
        <v>0</v>
      </c>
      <c r="P626" s="40">
        <v>1</v>
      </c>
      <c r="Q626" s="4">
        <f t="shared" si="234"/>
        <v>0</v>
      </c>
      <c r="R626" s="4">
        <f t="shared" si="235"/>
        <v>0</v>
      </c>
      <c r="S626" s="41">
        <f t="shared" si="236"/>
        <v>0</v>
      </c>
      <c r="T626" s="67"/>
      <c r="U626" s="67"/>
      <c r="V626" s="67"/>
      <c r="W626" s="67"/>
      <c r="X626" s="67"/>
      <c r="Y626" s="67"/>
      <c r="Z626" s="67"/>
      <c r="AA626" s="67"/>
      <c r="AB626" s="99"/>
    </row>
    <row r="627" spans="1:28" ht="18" hidden="1" outlineLevel="1" x14ac:dyDescent="0.35">
      <c r="A627" s="99"/>
      <c r="B627" s="12"/>
      <c r="C627" s="67"/>
      <c r="D627" s="2">
        <v>4</v>
      </c>
      <c r="E627" s="3">
        <f t="shared" si="232"/>
        <v>1</v>
      </c>
      <c r="F627" s="146"/>
      <c r="G627" s="49">
        <f t="shared" si="229"/>
        <v>0</v>
      </c>
      <c r="H627" s="155"/>
      <c r="I627" s="4">
        <f t="shared" si="230"/>
        <v>0</v>
      </c>
      <c r="J627" s="48" t="str">
        <f t="shared" si="231"/>
        <v>-</v>
      </c>
      <c r="K627" s="157"/>
      <c r="L627" s="158"/>
      <c r="M627" s="158"/>
      <c r="N627" s="158"/>
      <c r="O627" s="6">
        <f t="shared" si="233"/>
        <v>0</v>
      </c>
      <c r="P627" s="40">
        <v>1</v>
      </c>
      <c r="Q627" s="4">
        <f t="shared" si="234"/>
        <v>0</v>
      </c>
      <c r="R627" s="4">
        <f t="shared" si="235"/>
        <v>0</v>
      </c>
      <c r="S627" s="41">
        <f t="shared" si="236"/>
        <v>0</v>
      </c>
      <c r="T627" s="67"/>
      <c r="U627" s="67"/>
      <c r="V627" s="67"/>
      <c r="W627" s="67"/>
      <c r="X627" s="67"/>
      <c r="Y627" s="67"/>
      <c r="Z627" s="67"/>
      <c r="AA627" s="67"/>
      <c r="AB627" s="99"/>
    </row>
    <row r="628" spans="1:28" ht="18" hidden="1" outlineLevel="1" x14ac:dyDescent="0.35">
      <c r="A628" s="99"/>
      <c r="B628" s="12"/>
      <c r="C628" s="67"/>
      <c r="D628" s="2">
        <v>5</v>
      </c>
      <c r="E628" s="3">
        <f t="shared" si="232"/>
        <v>1</v>
      </c>
      <c r="F628" s="146"/>
      <c r="G628" s="49">
        <f t="shared" si="229"/>
        <v>0</v>
      </c>
      <c r="H628" s="155"/>
      <c r="I628" s="4">
        <f t="shared" si="230"/>
        <v>0</v>
      </c>
      <c r="J628" s="48" t="str">
        <f t="shared" si="231"/>
        <v>-</v>
      </c>
      <c r="K628" s="157"/>
      <c r="L628" s="158"/>
      <c r="M628" s="158"/>
      <c r="N628" s="158"/>
      <c r="O628" s="6">
        <f t="shared" si="233"/>
        <v>0</v>
      </c>
      <c r="P628" s="40">
        <v>1</v>
      </c>
      <c r="Q628" s="4">
        <f t="shared" si="234"/>
        <v>0</v>
      </c>
      <c r="R628" s="4">
        <f t="shared" si="235"/>
        <v>0</v>
      </c>
      <c r="S628" s="41">
        <f t="shared" si="236"/>
        <v>0</v>
      </c>
      <c r="T628" s="67"/>
      <c r="U628" s="67"/>
      <c r="V628" s="67"/>
      <c r="W628" s="67"/>
      <c r="X628" s="67"/>
      <c r="Y628" s="67"/>
      <c r="Z628" s="67"/>
      <c r="AA628" s="67"/>
      <c r="AB628" s="99"/>
    </row>
    <row r="629" spans="1:28" ht="18" hidden="1" outlineLevel="1" x14ac:dyDescent="0.35">
      <c r="A629" s="99"/>
      <c r="B629" s="12"/>
      <c r="C629" s="67"/>
      <c r="D629" s="2">
        <v>6</v>
      </c>
      <c r="E629" s="3">
        <f t="shared" si="232"/>
        <v>1</v>
      </c>
      <c r="F629" s="146"/>
      <c r="G629" s="49">
        <f t="shared" si="229"/>
        <v>0</v>
      </c>
      <c r="H629" s="155"/>
      <c r="I629" s="4">
        <f t="shared" si="230"/>
        <v>0</v>
      </c>
      <c r="J629" s="48" t="str">
        <f t="shared" si="231"/>
        <v>-</v>
      </c>
      <c r="K629" s="157"/>
      <c r="L629" s="158"/>
      <c r="M629" s="158"/>
      <c r="N629" s="158"/>
      <c r="O629" s="6">
        <f t="shared" si="233"/>
        <v>0</v>
      </c>
      <c r="P629" s="40">
        <v>1</v>
      </c>
      <c r="Q629" s="4">
        <f t="shared" si="234"/>
        <v>0</v>
      </c>
      <c r="R629" s="4">
        <f t="shared" si="235"/>
        <v>0</v>
      </c>
      <c r="S629" s="41">
        <f t="shared" si="236"/>
        <v>0</v>
      </c>
      <c r="T629" s="67"/>
      <c r="U629" s="67"/>
      <c r="V629" s="67"/>
      <c r="W629" s="67"/>
      <c r="X629" s="67"/>
      <c r="Y629" s="67"/>
      <c r="Z629" s="67"/>
      <c r="AA629" s="67"/>
      <c r="AB629" s="99"/>
    </row>
    <row r="630" spans="1:28" ht="18" hidden="1" outlineLevel="1" x14ac:dyDescent="0.35">
      <c r="A630" s="99"/>
      <c r="B630" s="12"/>
      <c r="C630" s="67"/>
      <c r="D630" s="2">
        <v>7</v>
      </c>
      <c r="E630" s="3">
        <f t="shared" si="232"/>
        <v>1</v>
      </c>
      <c r="F630" s="146"/>
      <c r="G630" s="49">
        <f t="shared" si="229"/>
        <v>0</v>
      </c>
      <c r="H630" s="155"/>
      <c r="I630" s="4">
        <f t="shared" si="230"/>
        <v>0</v>
      </c>
      <c r="J630" s="48" t="str">
        <f t="shared" si="231"/>
        <v>-</v>
      </c>
      <c r="K630" s="157"/>
      <c r="L630" s="158"/>
      <c r="M630" s="158"/>
      <c r="N630" s="158"/>
      <c r="O630" s="6">
        <f t="shared" si="233"/>
        <v>0</v>
      </c>
      <c r="P630" s="40">
        <v>1</v>
      </c>
      <c r="Q630" s="4">
        <f t="shared" si="234"/>
        <v>0</v>
      </c>
      <c r="R630" s="4">
        <f t="shared" si="235"/>
        <v>0</v>
      </c>
      <c r="S630" s="41">
        <f t="shared" si="236"/>
        <v>0</v>
      </c>
      <c r="T630" s="67"/>
      <c r="U630" s="67"/>
      <c r="V630" s="67"/>
      <c r="W630" s="67"/>
      <c r="X630" s="67"/>
      <c r="Y630" s="67"/>
      <c r="Z630" s="67"/>
      <c r="AA630" s="67"/>
      <c r="AB630" s="99"/>
    </row>
    <row r="631" spans="1:28" ht="18" hidden="1" outlineLevel="1" x14ac:dyDescent="0.35">
      <c r="A631" s="99"/>
      <c r="B631" s="12"/>
      <c r="C631" s="67"/>
      <c r="D631" s="2">
        <v>8</v>
      </c>
      <c r="E631" s="3">
        <f t="shared" si="232"/>
        <v>1</v>
      </c>
      <c r="F631" s="146"/>
      <c r="G631" s="49">
        <f t="shared" si="229"/>
        <v>0</v>
      </c>
      <c r="H631" s="155"/>
      <c r="I631" s="4">
        <f t="shared" si="230"/>
        <v>0</v>
      </c>
      <c r="J631" s="48" t="str">
        <f t="shared" si="231"/>
        <v>-</v>
      </c>
      <c r="K631" s="157"/>
      <c r="L631" s="158"/>
      <c r="M631" s="158"/>
      <c r="N631" s="158"/>
      <c r="O631" s="6">
        <f t="shared" si="233"/>
        <v>0</v>
      </c>
      <c r="P631" s="40">
        <v>1</v>
      </c>
      <c r="Q631" s="4">
        <f t="shared" si="234"/>
        <v>0</v>
      </c>
      <c r="R631" s="4">
        <f t="shared" si="235"/>
        <v>0</v>
      </c>
      <c r="S631" s="41">
        <f t="shared" si="236"/>
        <v>0</v>
      </c>
      <c r="T631" s="67"/>
      <c r="U631" s="67"/>
      <c r="V631" s="67"/>
      <c r="W631" s="67"/>
      <c r="X631" s="67"/>
      <c r="Y631" s="67"/>
      <c r="Z631" s="67"/>
      <c r="AA631" s="67"/>
      <c r="AB631" s="99"/>
    </row>
    <row r="632" spans="1:28" ht="18" hidden="1" outlineLevel="1" x14ac:dyDescent="0.35">
      <c r="A632" s="99"/>
      <c r="B632" s="12"/>
      <c r="C632" s="67"/>
      <c r="D632" s="2">
        <v>9</v>
      </c>
      <c r="E632" s="3">
        <f t="shared" si="232"/>
        <v>1</v>
      </c>
      <c r="F632" s="146"/>
      <c r="G632" s="49">
        <f t="shared" si="229"/>
        <v>0</v>
      </c>
      <c r="H632" s="155"/>
      <c r="I632" s="4">
        <f t="shared" si="230"/>
        <v>0</v>
      </c>
      <c r="J632" s="48" t="str">
        <f t="shared" si="231"/>
        <v>-</v>
      </c>
      <c r="K632" s="157"/>
      <c r="L632" s="158"/>
      <c r="M632" s="158"/>
      <c r="N632" s="158"/>
      <c r="O632" s="6">
        <f t="shared" si="233"/>
        <v>0</v>
      </c>
      <c r="P632" s="40">
        <v>1</v>
      </c>
      <c r="Q632" s="4">
        <f t="shared" si="234"/>
        <v>0</v>
      </c>
      <c r="R632" s="4">
        <f t="shared" si="235"/>
        <v>0</v>
      </c>
      <c r="S632" s="41">
        <f t="shared" si="236"/>
        <v>0</v>
      </c>
      <c r="T632" s="67"/>
      <c r="U632" s="67"/>
      <c r="V632" s="67"/>
      <c r="W632" s="67"/>
      <c r="X632" s="67"/>
      <c r="Y632" s="67"/>
      <c r="Z632" s="67"/>
      <c r="AA632" s="67"/>
      <c r="AB632" s="99"/>
    </row>
    <row r="633" spans="1:28" ht="18" hidden="1" outlineLevel="1" x14ac:dyDescent="0.35">
      <c r="A633" s="99"/>
      <c r="B633" s="12"/>
      <c r="C633" s="67"/>
      <c r="D633" s="2">
        <v>10</v>
      </c>
      <c r="E633" s="3">
        <f t="shared" si="232"/>
        <v>1</v>
      </c>
      <c r="F633" s="146"/>
      <c r="G633" s="49">
        <f t="shared" si="229"/>
        <v>0</v>
      </c>
      <c r="H633" s="155"/>
      <c r="I633" s="4">
        <f t="shared" si="230"/>
        <v>0</v>
      </c>
      <c r="J633" s="48" t="str">
        <f t="shared" si="231"/>
        <v>-</v>
      </c>
      <c r="K633" s="157"/>
      <c r="L633" s="158"/>
      <c r="M633" s="158"/>
      <c r="N633" s="158"/>
      <c r="O633" s="6">
        <f t="shared" si="233"/>
        <v>0</v>
      </c>
      <c r="P633" s="40">
        <v>1</v>
      </c>
      <c r="Q633" s="4">
        <f t="shared" si="234"/>
        <v>0</v>
      </c>
      <c r="R633" s="4">
        <f t="shared" si="235"/>
        <v>0</v>
      </c>
      <c r="S633" s="41">
        <f t="shared" si="236"/>
        <v>0</v>
      </c>
      <c r="T633" s="67"/>
      <c r="U633" s="67"/>
      <c r="V633" s="67"/>
      <c r="W633" s="67"/>
      <c r="X633" s="67"/>
      <c r="Y633" s="67"/>
      <c r="Z633" s="67"/>
      <c r="AA633" s="67"/>
      <c r="AB633" s="99"/>
    </row>
    <row r="634" spans="1:28" ht="18" hidden="1" outlineLevel="1" x14ac:dyDescent="0.35">
      <c r="A634" s="99"/>
      <c r="B634" s="12"/>
      <c r="C634" s="67"/>
      <c r="D634" s="2">
        <v>11</v>
      </c>
      <c r="E634" s="3">
        <f t="shared" si="232"/>
        <v>1</v>
      </c>
      <c r="F634" s="146"/>
      <c r="G634" s="49">
        <f t="shared" si="229"/>
        <v>0</v>
      </c>
      <c r="H634" s="155"/>
      <c r="I634" s="4">
        <f t="shared" si="230"/>
        <v>0</v>
      </c>
      <c r="J634" s="48" t="str">
        <f t="shared" si="231"/>
        <v>-</v>
      </c>
      <c r="K634" s="157"/>
      <c r="L634" s="158"/>
      <c r="M634" s="158"/>
      <c r="N634" s="158"/>
      <c r="O634" s="6">
        <f t="shared" si="233"/>
        <v>0</v>
      </c>
      <c r="P634" s="40">
        <v>1</v>
      </c>
      <c r="Q634" s="4">
        <f t="shared" si="234"/>
        <v>0</v>
      </c>
      <c r="R634" s="4">
        <f t="shared" si="235"/>
        <v>0</v>
      </c>
      <c r="S634" s="41">
        <f t="shared" si="236"/>
        <v>0</v>
      </c>
      <c r="T634" s="67"/>
      <c r="U634" s="67"/>
      <c r="V634" s="67"/>
      <c r="W634" s="67"/>
      <c r="X634" s="67"/>
      <c r="Y634" s="67"/>
      <c r="Z634" s="67"/>
      <c r="AA634" s="67"/>
      <c r="AB634" s="99"/>
    </row>
    <row r="635" spans="1:28" ht="18" hidden="1" outlineLevel="1" x14ac:dyDescent="0.35">
      <c r="A635" s="99"/>
      <c r="B635" s="12"/>
      <c r="C635" s="67"/>
      <c r="D635" s="2">
        <v>12</v>
      </c>
      <c r="E635" s="3">
        <f t="shared" si="232"/>
        <v>1</v>
      </c>
      <c r="F635" s="146"/>
      <c r="G635" s="49">
        <f t="shared" si="229"/>
        <v>0</v>
      </c>
      <c r="H635" s="155"/>
      <c r="I635" s="4">
        <f t="shared" si="230"/>
        <v>0</v>
      </c>
      <c r="J635" s="48" t="str">
        <f t="shared" si="231"/>
        <v>-</v>
      </c>
      <c r="K635" s="157"/>
      <c r="L635" s="158"/>
      <c r="M635" s="158"/>
      <c r="N635" s="158"/>
      <c r="O635" s="6">
        <f t="shared" si="233"/>
        <v>0</v>
      </c>
      <c r="P635" s="40">
        <v>1</v>
      </c>
      <c r="Q635" s="4">
        <f t="shared" si="234"/>
        <v>0</v>
      </c>
      <c r="R635" s="4">
        <f t="shared" si="235"/>
        <v>0</v>
      </c>
      <c r="S635" s="41">
        <f t="shared" si="236"/>
        <v>0</v>
      </c>
      <c r="T635" s="67"/>
      <c r="U635" s="67"/>
      <c r="V635" s="67"/>
      <c r="W635" s="67"/>
      <c r="X635" s="67"/>
      <c r="Y635" s="67"/>
      <c r="Z635" s="67"/>
      <c r="AA635" s="67"/>
      <c r="AB635" s="99"/>
    </row>
    <row r="636" spans="1:28" ht="18" hidden="1" outlineLevel="1" x14ac:dyDescent="0.35">
      <c r="A636" s="99"/>
      <c r="B636" s="12"/>
      <c r="C636" s="67"/>
      <c r="D636" s="2">
        <v>13</v>
      </c>
      <c r="E636" s="3">
        <f t="shared" si="232"/>
        <v>1</v>
      </c>
      <c r="F636" s="146">
        <f>+E636</f>
        <v>1</v>
      </c>
      <c r="G636" s="49">
        <f t="shared" si="229"/>
        <v>0</v>
      </c>
      <c r="H636" s="156"/>
      <c r="I636" s="4">
        <f t="shared" si="230"/>
        <v>0</v>
      </c>
      <c r="J636" s="48" t="str">
        <f t="shared" si="231"/>
        <v>-</v>
      </c>
      <c r="K636" s="157"/>
      <c r="L636" s="158"/>
      <c r="M636" s="158"/>
      <c r="N636" s="158"/>
      <c r="O636" s="6">
        <f t="shared" si="233"/>
        <v>0</v>
      </c>
      <c r="P636" s="38">
        <f>IFERROR((_xlfn.DAYS("31/12/"&amp;YEAR(E636),E636))/G636,0)</f>
        <v>0</v>
      </c>
      <c r="Q636" s="4">
        <f t="shared" si="234"/>
        <v>0</v>
      </c>
      <c r="R636" s="4">
        <f t="shared" si="235"/>
        <v>0</v>
      </c>
      <c r="S636" s="41">
        <f t="shared" si="236"/>
        <v>0</v>
      </c>
      <c r="T636" s="67"/>
      <c r="U636" s="67"/>
      <c r="V636" s="67"/>
      <c r="W636" s="67"/>
      <c r="X636" s="67"/>
      <c r="Y636" s="67"/>
      <c r="Z636" s="67"/>
      <c r="AA636" s="67"/>
      <c r="AB636" s="99"/>
    </row>
    <row r="637" spans="1:28" ht="18" hidden="1" outlineLevel="1" x14ac:dyDescent="0.35">
      <c r="A637" s="99"/>
      <c r="B637" s="12"/>
      <c r="C637" s="67"/>
      <c r="D637" s="42" t="s">
        <v>164</v>
      </c>
      <c r="E637" s="8"/>
      <c r="F637" s="8"/>
      <c r="G637" s="50">
        <f>SUM(G623:G636)</f>
        <v>0</v>
      </c>
      <c r="H637" s="5"/>
      <c r="I637" s="5">
        <f>SUM(I623:I636)</f>
        <v>0</v>
      </c>
      <c r="J637" s="48" t="str">
        <f>IFERROR(I637/G637,"-")</f>
        <v>-</v>
      </c>
      <c r="K637" s="5">
        <f>SUM(K623:K636)</f>
        <v>0</v>
      </c>
      <c r="L637" s="5">
        <f t="shared" ref="L637:O637" si="237">SUM(L623:L636)</f>
        <v>0</v>
      </c>
      <c r="M637" s="5">
        <f t="shared" si="237"/>
        <v>0</v>
      </c>
      <c r="N637" s="5">
        <f t="shared" si="237"/>
        <v>0</v>
      </c>
      <c r="O637" s="5">
        <f t="shared" si="237"/>
        <v>0</v>
      </c>
      <c r="P637" s="42">
        <f>+SUMPRODUCT(G623:G636,P623:P636)</f>
        <v>0</v>
      </c>
      <c r="Q637" s="9">
        <f>SUM(Q623:Q636)</f>
        <v>0</v>
      </c>
      <c r="R637" s="9">
        <f t="shared" ref="R637:S637" si="238">SUM(R623:R636)</f>
        <v>0</v>
      </c>
      <c r="S637" s="10">
        <f t="shared" si="238"/>
        <v>0</v>
      </c>
      <c r="T637" s="67"/>
      <c r="U637" s="67"/>
      <c r="V637" s="67"/>
      <c r="W637" s="67"/>
      <c r="X637" s="67"/>
      <c r="Y637" s="67"/>
      <c r="Z637" s="67"/>
      <c r="AA637" s="67"/>
      <c r="AB637" s="99"/>
    </row>
    <row r="638" spans="1:28" ht="18" hidden="1" outlineLevel="1" x14ac:dyDescent="0.35">
      <c r="A638" s="99"/>
      <c r="B638" s="12"/>
      <c r="C638" s="67"/>
      <c r="D638" s="25" t="s">
        <v>150</v>
      </c>
      <c r="E638" s="1"/>
      <c r="F638" s="1"/>
      <c r="G638" s="1"/>
      <c r="H638" s="1"/>
      <c r="I638" s="1"/>
      <c r="J638" s="1"/>
      <c r="K638" s="51" t="str">
        <f>IFERROR(K637/$O637,"-")</f>
        <v>-</v>
      </c>
      <c r="L638" s="51" t="str">
        <f>IFERROR(L637/$O637,"-")</f>
        <v>-</v>
      </c>
      <c r="M638" s="51" t="str">
        <f>IFERROR(M637/$O637,"-")</f>
        <v>-</v>
      </c>
      <c r="N638" s="51" t="str">
        <f>IFERROR(N637/$O637,"-")</f>
        <v>-</v>
      </c>
      <c r="O638" s="51" t="str">
        <f>IFERROR(O637/$O637,"-")</f>
        <v>-</v>
      </c>
      <c r="P638" s="43"/>
      <c r="Q638" s="2"/>
      <c r="R638" s="2"/>
      <c r="S638" s="44"/>
      <c r="T638" s="67"/>
      <c r="U638" s="67"/>
      <c r="V638" s="67"/>
      <c r="W638" s="67"/>
      <c r="X638" s="67"/>
      <c r="Y638" s="67"/>
      <c r="Z638" s="67"/>
      <c r="AA638" s="67"/>
      <c r="AB638" s="99"/>
    </row>
    <row r="639" spans="1:28" ht="18" hidden="1" outlineLevel="1" x14ac:dyDescent="0.35">
      <c r="A639" s="99"/>
      <c r="B639" s="12"/>
      <c r="C639" s="67"/>
      <c r="D639" s="67"/>
      <c r="E639" s="67"/>
      <c r="F639" s="67"/>
      <c r="G639" s="67"/>
      <c r="H639" s="67"/>
      <c r="I639" s="67"/>
      <c r="J639" s="67"/>
      <c r="K639" s="67"/>
      <c r="L639" s="67"/>
      <c r="M639" s="67"/>
      <c r="N639" s="67"/>
      <c r="O639" s="67"/>
      <c r="P639" s="67"/>
      <c r="Q639" s="67"/>
      <c r="R639" s="67"/>
      <c r="S639" s="67"/>
      <c r="T639" s="67"/>
      <c r="U639" s="67"/>
      <c r="V639" s="67"/>
      <c r="W639" s="67"/>
      <c r="X639" s="67"/>
      <c r="Y639" s="67"/>
      <c r="Z639" s="67"/>
      <c r="AA639" s="67"/>
      <c r="AB639" s="99"/>
    </row>
    <row r="640" spans="1:28" ht="18" collapsed="1" x14ac:dyDescent="0.35">
      <c r="A640" s="99"/>
      <c r="B640" s="12"/>
      <c r="C640" s="62" t="s">
        <v>165</v>
      </c>
      <c r="D640" s="12"/>
      <c r="E640" s="12"/>
      <c r="F640" s="12"/>
      <c r="G640" s="12"/>
      <c r="H640" s="12"/>
      <c r="I640" s="12"/>
      <c r="J640" s="12"/>
      <c r="K640" s="12"/>
      <c r="L640" s="12"/>
      <c r="M640" s="12"/>
      <c r="N640" s="12"/>
      <c r="O640" s="12"/>
      <c r="P640" s="12"/>
      <c r="Q640" s="12"/>
      <c r="R640" s="12"/>
      <c r="S640" s="12"/>
      <c r="T640" s="12"/>
      <c r="U640" s="12"/>
      <c r="V640" s="12"/>
      <c r="W640" s="12"/>
      <c r="X640" s="12"/>
      <c r="Y640" s="12"/>
      <c r="Z640" s="12"/>
      <c r="AA640" s="12"/>
      <c r="AB640" s="99"/>
    </row>
    <row r="641" spans="1:29" ht="9.6" hidden="1" customHeight="1" outlineLevel="1" x14ac:dyDescent="0.35">
      <c r="A641" s="99"/>
      <c r="B641" s="12"/>
      <c r="C641" s="67"/>
      <c r="D641" s="67"/>
      <c r="E641" s="67"/>
      <c r="F641" s="67"/>
      <c r="G641" s="67"/>
      <c r="H641" s="67"/>
      <c r="I641" s="67"/>
      <c r="J641" s="67"/>
      <c r="K641" s="67"/>
      <c r="L641" s="67"/>
      <c r="M641" s="67"/>
      <c r="N641" s="67"/>
      <c r="O641" s="67"/>
      <c r="P641" s="67"/>
      <c r="Q641" s="67"/>
      <c r="R641" s="67"/>
      <c r="S641" s="67"/>
      <c r="T641" s="67"/>
      <c r="U641" s="67"/>
      <c r="V641" s="67"/>
      <c r="W641" s="67"/>
      <c r="X641" s="67"/>
      <c r="Y641" s="67"/>
      <c r="Z641" s="67"/>
      <c r="AA641" s="67"/>
      <c r="AB641" s="99"/>
    </row>
    <row r="642" spans="1:29" ht="18" hidden="1" outlineLevel="1" x14ac:dyDescent="0.35">
      <c r="A642" s="99"/>
      <c r="B642" s="12"/>
      <c r="C642" s="67"/>
      <c r="D642" s="163" t="s">
        <v>98</v>
      </c>
      <c r="E642" s="164"/>
      <c r="F642" s="164"/>
      <c r="G642" s="164"/>
      <c r="H642" s="67"/>
      <c r="I642" s="161" t="s">
        <v>97</v>
      </c>
      <c r="J642" s="162"/>
      <c r="K642" s="162"/>
      <c r="L642" s="67"/>
      <c r="M642" s="67"/>
      <c r="N642" s="67"/>
      <c r="O642" s="67"/>
      <c r="P642" s="67"/>
      <c r="Q642" s="149" t="s">
        <v>152</v>
      </c>
      <c r="R642" s="150"/>
      <c r="S642" s="150"/>
      <c r="T642" s="150"/>
      <c r="U642" s="67"/>
      <c r="V642" s="149" t="s">
        <v>153</v>
      </c>
      <c r="W642" s="150"/>
      <c r="X642" s="150"/>
      <c r="Y642" s="67"/>
      <c r="Z642" s="67"/>
      <c r="AA642" s="67"/>
      <c r="AB642" s="99"/>
      <c r="AC642" s="67">
        <v>20</v>
      </c>
    </row>
    <row r="643" spans="1:29" ht="18" hidden="1" outlineLevel="1" x14ac:dyDescent="0.35">
      <c r="A643" s="99"/>
      <c r="B643" s="12"/>
      <c r="C643" s="67"/>
      <c r="D643" s="1" t="s">
        <v>154</v>
      </c>
      <c r="E643" s="200" t="s">
        <v>155</v>
      </c>
      <c r="F643" s="167" t="s">
        <v>156</v>
      </c>
      <c r="G643" s="165"/>
      <c r="H643" s="67"/>
      <c r="I643" s="152">
        <v>1</v>
      </c>
      <c r="J643" s="421" t="s">
        <v>101</v>
      </c>
      <c r="K643" s="422"/>
      <c r="L643" s="67"/>
      <c r="M643" s="67"/>
      <c r="N643" s="67"/>
      <c r="O643" s="67"/>
      <c r="P643" s="67"/>
      <c r="Q643" s="419" t="s">
        <v>106</v>
      </c>
      <c r="R643" s="419"/>
      <c r="S643" s="298" t="str">
        <f>IFERROR(S665/Q665,"-")</f>
        <v>-</v>
      </c>
      <c r="T643" s="299" t="s">
        <v>107</v>
      </c>
      <c r="U643" s="67"/>
      <c r="V643" s="8" t="s">
        <v>108</v>
      </c>
      <c r="W643" s="300">
        <f>IF(E643="No n'hi ha",0,VLOOKUP(E643,llistes!$L$5:$Q$11,5,0))</f>
        <v>0</v>
      </c>
      <c r="X643" s="301" t="s">
        <v>109</v>
      </c>
      <c r="Y643" s="67"/>
      <c r="Z643" s="67"/>
      <c r="AA643" s="67"/>
      <c r="AB643" s="99"/>
    </row>
    <row r="644" spans="1:29" ht="18" hidden="1" outlineLevel="1" x14ac:dyDescent="0.35">
      <c r="A644" s="99"/>
      <c r="B644" s="12"/>
      <c r="C644" s="67"/>
      <c r="D644" s="1" t="s">
        <v>157</v>
      </c>
      <c r="E644" s="201" t="s">
        <v>145</v>
      </c>
      <c r="F644" s="199" t="s">
        <v>158</v>
      </c>
      <c r="G644" s="166"/>
      <c r="H644" s="67"/>
      <c r="I644" s="154">
        <v>2</v>
      </c>
      <c r="J644" s="421" t="s">
        <v>101</v>
      </c>
      <c r="K644" s="422"/>
      <c r="L644" s="67"/>
      <c r="M644" s="67"/>
      <c r="N644" s="67"/>
      <c r="O644" s="67"/>
      <c r="P644" s="67"/>
      <c r="Q644" s="415" t="s">
        <v>111</v>
      </c>
      <c r="R644" s="415"/>
      <c r="S644" s="47">
        <f>IFERROR(S665/P665,0)</f>
        <v>0</v>
      </c>
      <c r="T644" t="s">
        <v>112</v>
      </c>
      <c r="U644" s="67"/>
      <c r="V644" s="1" t="s">
        <v>113</v>
      </c>
      <c r="W644" s="5">
        <f>+W643*Q665</f>
        <v>0</v>
      </c>
      <c r="X644" s="268" t="s">
        <v>114</v>
      </c>
      <c r="Y644" s="67"/>
      <c r="Z644" s="67"/>
      <c r="AA644" s="67"/>
      <c r="AB644" s="99"/>
    </row>
    <row r="645" spans="1:29" ht="18" hidden="1" outlineLevel="1" x14ac:dyDescent="0.35">
      <c r="A645" s="99"/>
      <c r="B645" s="12"/>
      <c r="C645" s="67"/>
      <c r="D645" s="1" t="s">
        <v>159</v>
      </c>
      <c r="E645" s="168">
        <f>IF(E643="No n'hi ha",0,VLOOKUP(E644,_xlfn.IFS(E643="Gas Natural",llistes!$F$4:$H$4,E643="Gasoil C",llistes!$F$7:$H$8,E643="GLP",llistes!$F$11:$H$15,E643="Biomassa",llistes!$F$18:$H$24,E643="No n'hi ha",llistes!$F$26:$H$26),2,0))</f>
        <v>0</v>
      </c>
      <c r="F645" s="67"/>
      <c r="G645" s="67"/>
      <c r="H645" s="67"/>
      <c r="I645" s="154">
        <v>3</v>
      </c>
      <c r="J645" s="421" t="s">
        <v>101</v>
      </c>
      <c r="K645" s="422"/>
      <c r="L645" s="67"/>
      <c r="M645" s="67"/>
      <c r="N645" s="67"/>
      <c r="O645" s="67"/>
      <c r="P645" s="67"/>
      <c r="Q645" s="419" t="s">
        <v>116</v>
      </c>
      <c r="R645" s="419"/>
      <c r="S645" s="302" t="str" cm="1">
        <f t="array" aca="1" ref="S645" ca="1">IFERROR(Q665/INDIRECT("'Introducció dades Grals'!G"&amp;AC642),"-")</f>
        <v>-</v>
      </c>
      <c r="T645" s="303" t="s">
        <v>117</v>
      </c>
      <c r="U645" s="67"/>
      <c r="V645" s="1" t="s">
        <v>118</v>
      </c>
      <c r="W645" s="7" t="str" cm="1">
        <f t="array" aca="1" ref="W645" ca="1">IFERROR(W644/INDIRECT("'Introducció dades Grals'!G"&amp;AC642),"-")</f>
        <v>-</v>
      </c>
      <c r="X645" s="268" t="s">
        <v>119</v>
      </c>
      <c r="Y645" s="67"/>
      <c r="Z645" s="67"/>
      <c r="AA645" s="67"/>
      <c r="AB645" s="99"/>
    </row>
    <row r="646" spans="1:29" ht="18" hidden="1" outlineLevel="1" x14ac:dyDescent="0.35">
      <c r="A646" s="99"/>
      <c r="B646" s="12"/>
      <c r="C646" s="67"/>
      <c r="D646" s="67"/>
      <c r="E646" s="67"/>
      <c r="F646" s="67"/>
      <c r="G646" s="67"/>
      <c r="H646" s="67"/>
      <c r="I646" s="152">
        <v>4</v>
      </c>
      <c r="J646" s="416" t="s">
        <v>101</v>
      </c>
      <c r="K646" s="417"/>
      <c r="L646" s="67"/>
      <c r="M646" s="67"/>
      <c r="N646" s="67"/>
      <c r="O646" s="67"/>
      <c r="P646" s="67"/>
      <c r="Q646" s="415" t="s">
        <v>121</v>
      </c>
      <c r="R646" s="415"/>
      <c r="S646" s="47" t="str" cm="1">
        <f t="array" aca="1" ref="S646" ca="1">IFERROR(Q665/INDIRECT("'Introducció dades Grals'!I"&amp;AC642),"-")</f>
        <v>-</v>
      </c>
      <c r="T646" s="11" t="s">
        <v>122</v>
      </c>
      <c r="U646" s="67"/>
      <c r="V646" s="67"/>
      <c r="W646" s="67"/>
      <c r="X646" s="67"/>
      <c r="Y646" s="67"/>
      <c r="Z646" s="67"/>
      <c r="AA646" s="67"/>
      <c r="AB646" s="99"/>
    </row>
    <row r="647" spans="1:29" ht="18" hidden="1" outlineLevel="1" x14ac:dyDescent="0.35">
      <c r="A647" s="99"/>
      <c r="B647" s="12"/>
      <c r="C647" s="67"/>
      <c r="D647" s="67"/>
      <c r="E647" s="67"/>
      <c r="F647" s="67"/>
      <c r="G647" s="67"/>
      <c r="H647" s="67"/>
      <c r="I647" s="67"/>
      <c r="J647" s="67"/>
      <c r="K647" s="67"/>
      <c r="L647" s="67"/>
      <c r="M647" s="67"/>
      <c r="N647" s="67"/>
      <c r="O647" s="67"/>
      <c r="P647" s="67"/>
      <c r="Q647" s="67"/>
      <c r="R647" s="67"/>
      <c r="S647" s="67"/>
      <c r="T647" s="67"/>
      <c r="U647" s="67"/>
      <c r="V647" s="67"/>
      <c r="W647" s="67"/>
      <c r="X647" s="67"/>
      <c r="Y647" s="67"/>
      <c r="Z647" s="67"/>
      <c r="AA647" s="67"/>
      <c r="AB647" s="99"/>
    </row>
    <row r="648" spans="1:29" ht="18" hidden="1" outlineLevel="1" x14ac:dyDescent="0.35">
      <c r="A648" s="99"/>
      <c r="B648" s="12"/>
      <c r="C648" s="67"/>
      <c r="D648" s="147" t="s">
        <v>126</v>
      </c>
      <c r="E648" s="148"/>
      <c r="F648" s="148"/>
      <c r="G648" s="148"/>
      <c r="H648" s="148"/>
      <c r="I648" s="148"/>
      <c r="J648" s="148"/>
      <c r="K648" s="148"/>
      <c r="L648" s="148"/>
      <c r="M648" s="148"/>
      <c r="N648" s="148"/>
      <c r="O648" s="148"/>
      <c r="P648" s="423" t="s">
        <v>166</v>
      </c>
      <c r="Q648" s="423"/>
      <c r="R648" s="423"/>
      <c r="S648" s="423"/>
      <c r="T648" s="67"/>
      <c r="U648" s="67"/>
      <c r="V648" s="67"/>
      <c r="W648" s="67"/>
      <c r="X648" s="67"/>
      <c r="Y648" s="67"/>
      <c r="Z648" s="67"/>
      <c r="AA648" s="67"/>
      <c r="AB648" s="99"/>
    </row>
    <row r="649" spans="1:29" s="159" customFormat="1" ht="28.8" hidden="1" outlineLevel="1" x14ac:dyDescent="0.35">
      <c r="A649" s="99"/>
      <c r="B649" s="12"/>
      <c r="C649" s="67"/>
      <c r="D649" s="188" t="s">
        <v>128</v>
      </c>
      <c r="E649" s="188" t="s">
        <v>129</v>
      </c>
      <c r="F649" s="188" t="s">
        <v>130</v>
      </c>
      <c r="G649" s="188" t="s">
        <v>131</v>
      </c>
      <c r="H649" s="188" t="s">
        <v>160</v>
      </c>
      <c r="I649" s="188" t="s">
        <v>161</v>
      </c>
      <c r="J649" s="188"/>
      <c r="K649" s="188" t="s">
        <v>106</v>
      </c>
      <c r="L649" s="188" t="s">
        <v>162</v>
      </c>
      <c r="M649" s="188" t="s">
        <v>137</v>
      </c>
      <c r="N649" s="188" t="s">
        <v>138</v>
      </c>
      <c r="O649" s="188" t="s">
        <v>139</v>
      </c>
      <c r="P649" s="193" t="s">
        <v>163</v>
      </c>
      <c r="Q649" s="193" t="s">
        <v>141</v>
      </c>
      <c r="R649" s="193" t="s">
        <v>142</v>
      </c>
      <c r="S649" s="193" t="s">
        <v>143</v>
      </c>
      <c r="U649" s="159" t="e" vm="1">
        <v>#VALUE!</v>
      </c>
      <c r="V649" s="426" t="s">
        <v>144</v>
      </c>
      <c r="W649" s="426"/>
      <c r="X649" s="426"/>
      <c r="Y649" s="426"/>
      <c r="Z649" s="426"/>
      <c r="AB649" s="99"/>
    </row>
    <row r="650" spans="1:29" s="160" customFormat="1" ht="18" hidden="1" outlineLevel="1" x14ac:dyDescent="0.35">
      <c r="A650" s="99"/>
      <c r="B650" s="12"/>
      <c r="C650" s="67"/>
      <c r="D650" s="194"/>
      <c r="E650" s="195"/>
      <c r="F650" s="195"/>
      <c r="G650" s="194"/>
      <c r="H650" s="188" t="str">
        <f>+E644</f>
        <v>kWh</v>
      </c>
      <c r="I650" s="196" t="s">
        <v>145</v>
      </c>
      <c r="J650" s="196" t="s">
        <v>146</v>
      </c>
      <c r="K650" s="196" t="s">
        <v>147</v>
      </c>
      <c r="L650" s="196" t="s">
        <v>147</v>
      </c>
      <c r="M650" s="196" t="s">
        <v>147</v>
      </c>
      <c r="N650" s="196" t="s">
        <v>147</v>
      </c>
      <c r="O650" s="196" t="s">
        <v>147</v>
      </c>
      <c r="P650" s="197" t="s">
        <v>148</v>
      </c>
      <c r="Q650" s="198" t="s">
        <v>145</v>
      </c>
      <c r="R650" s="198" t="s">
        <v>147</v>
      </c>
      <c r="S650" s="198" t="s">
        <v>147</v>
      </c>
      <c r="U650" s="67"/>
      <c r="V650" s="67"/>
      <c r="W650" s="67"/>
      <c r="X650" s="67"/>
      <c r="Y650" s="67"/>
      <c r="Z650" s="67"/>
      <c r="AB650" s="99"/>
    </row>
    <row r="651" spans="1:29" ht="18" hidden="1" outlineLevel="1" x14ac:dyDescent="0.35">
      <c r="A651" s="99"/>
      <c r="B651" s="12"/>
      <c r="C651" s="67"/>
      <c r="D651" s="2">
        <v>0</v>
      </c>
      <c r="E651" s="145"/>
      <c r="F651" s="145">
        <f>+E651</f>
        <v>0</v>
      </c>
      <c r="G651" s="49">
        <f>IF(F651-E651=0,0,F651-E651+1)</f>
        <v>0</v>
      </c>
      <c r="H651" s="155"/>
      <c r="I651" s="4">
        <f>+H651*$E$645</f>
        <v>0</v>
      </c>
      <c r="J651" s="48" t="str">
        <f>IFERROR(I651/G651,"-")</f>
        <v>-</v>
      </c>
      <c r="K651" s="157"/>
      <c r="L651" s="157"/>
      <c r="M651" s="157"/>
      <c r="N651" s="157"/>
      <c r="O651" s="6">
        <f t="shared" ref="O651:O652" si="239">+SUM(K651:N651)</f>
        <v>0</v>
      </c>
      <c r="P651" s="38">
        <f>IFERROR((_xlfn.DAYS(F651,"1/1/"&amp;YEAR(F651))+1)/G651,0)</f>
        <v>0</v>
      </c>
      <c r="Q651" s="4">
        <f t="shared" ref="Q651:Q652" si="240">+I651*P651</f>
        <v>0</v>
      </c>
      <c r="R651" s="4">
        <f t="shared" ref="R651:R652" si="241">+K651*P651</f>
        <v>0</v>
      </c>
      <c r="S651" s="39">
        <f t="shared" ref="S651:S652" si="242">+O651*P651</f>
        <v>0</v>
      </c>
      <c r="T651" s="160"/>
      <c r="U651" s="67"/>
      <c r="V651" s="67"/>
      <c r="W651" s="67"/>
      <c r="X651" s="67"/>
      <c r="Y651" s="67"/>
      <c r="Z651" s="67"/>
      <c r="AA651" s="67"/>
      <c r="AB651" s="99"/>
    </row>
    <row r="652" spans="1:29" ht="18" hidden="1" outlineLevel="1" x14ac:dyDescent="0.35">
      <c r="A652" s="99"/>
      <c r="B652" s="12"/>
      <c r="C652" s="67"/>
      <c r="D652" s="2">
        <v>1</v>
      </c>
      <c r="E652" s="3">
        <f>+F651+1</f>
        <v>1</v>
      </c>
      <c r="F652" s="145"/>
      <c r="G652" s="49">
        <f t="shared" ref="G652:G664" si="243">IF(F652-E652=0,0,F652-E652+1)</f>
        <v>0</v>
      </c>
      <c r="H652" s="155"/>
      <c r="I652" s="4">
        <f t="shared" ref="I652:I664" si="244">+H652*$E$645</f>
        <v>0</v>
      </c>
      <c r="J652" s="48" t="str">
        <f t="shared" ref="J652:J664" si="245">IFERROR(I652/G652,"-")</f>
        <v>-</v>
      </c>
      <c r="K652" s="157"/>
      <c r="L652" s="157"/>
      <c r="M652" s="157"/>
      <c r="N652" s="157"/>
      <c r="O652" s="6">
        <f t="shared" si="239"/>
        <v>0</v>
      </c>
      <c r="P652" s="38">
        <v>1</v>
      </c>
      <c r="Q652" s="4">
        <f t="shared" si="240"/>
        <v>0</v>
      </c>
      <c r="R652" s="4">
        <f t="shared" si="241"/>
        <v>0</v>
      </c>
      <c r="S652" s="39">
        <f t="shared" si="242"/>
        <v>0</v>
      </c>
      <c r="T652" s="160"/>
      <c r="U652" s="67"/>
      <c r="V652" s="67"/>
      <c r="W652" s="67"/>
      <c r="X652" s="67"/>
      <c r="Y652" s="67"/>
      <c r="Z652" s="67"/>
      <c r="AA652" s="67"/>
      <c r="AB652" s="99"/>
    </row>
    <row r="653" spans="1:29" ht="18" hidden="1" outlineLevel="1" x14ac:dyDescent="0.35">
      <c r="A653" s="99"/>
      <c r="B653" s="12"/>
      <c r="C653" s="67"/>
      <c r="D653" s="2">
        <v>2</v>
      </c>
      <c r="E653" s="3">
        <f t="shared" ref="E653:E664" si="246">+F652+1</f>
        <v>1</v>
      </c>
      <c r="F653" s="146"/>
      <c r="G653" s="49">
        <f t="shared" si="243"/>
        <v>0</v>
      </c>
      <c r="H653" s="156"/>
      <c r="I653" s="4">
        <f t="shared" si="244"/>
        <v>0</v>
      </c>
      <c r="J653" s="48" t="str">
        <f t="shared" si="245"/>
        <v>-</v>
      </c>
      <c r="K653" s="158"/>
      <c r="L653" s="158"/>
      <c r="M653" s="158"/>
      <c r="N653" s="158"/>
      <c r="O653" s="6">
        <f t="shared" ref="O653:O664" si="247">+SUM(K653:N653)</f>
        <v>0</v>
      </c>
      <c r="P653" s="40">
        <v>1</v>
      </c>
      <c r="Q653" s="4">
        <f t="shared" ref="Q653:Q664" si="248">+I653*P653</f>
        <v>0</v>
      </c>
      <c r="R653" s="4">
        <f t="shared" ref="R653:R664" si="249">+K653*P653</f>
        <v>0</v>
      </c>
      <c r="S653" s="41">
        <f t="shared" ref="S653:S664" si="250">+O653*P653</f>
        <v>0</v>
      </c>
      <c r="T653" s="160"/>
      <c r="U653" s="67"/>
      <c r="V653" s="67"/>
      <c r="W653" s="67"/>
      <c r="X653" s="67"/>
      <c r="Y653" s="67"/>
      <c r="Z653" s="67"/>
      <c r="AA653" s="67"/>
      <c r="AB653" s="99"/>
    </row>
    <row r="654" spans="1:29" ht="18" hidden="1" outlineLevel="1" x14ac:dyDescent="0.35">
      <c r="A654" s="99"/>
      <c r="B654" s="12"/>
      <c r="C654" s="67"/>
      <c r="D654" s="2">
        <v>3</v>
      </c>
      <c r="E654" s="3">
        <f t="shared" si="246"/>
        <v>1</v>
      </c>
      <c r="F654" s="146"/>
      <c r="G654" s="49">
        <f t="shared" si="243"/>
        <v>0</v>
      </c>
      <c r="H654" s="156"/>
      <c r="I654" s="4">
        <f t="shared" si="244"/>
        <v>0</v>
      </c>
      <c r="J654" s="48" t="str">
        <f t="shared" si="245"/>
        <v>-</v>
      </c>
      <c r="K654" s="158"/>
      <c r="L654" s="158"/>
      <c r="M654" s="158"/>
      <c r="N654" s="158"/>
      <c r="O654" s="6">
        <f t="shared" si="247"/>
        <v>0</v>
      </c>
      <c r="P654" s="40">
        <v>1</v>
      </c>
      <c r="Q654" s="4">
        <f t="shared" si="248"/>
        <v>0</v>
      </c>
      <c r="R654" s="4">
        <f t="shared" si="249"/>
        <v>0</v>
      </c>
      <c r="S654" s="41">
        <f t="shared" si="250"/>
        <v>0</v>
      </c>
      <c r="T654" s="67"/>
      <c r="U654" s="67"/>
      <c r="V654" s="67"/>
      <c r="W654" s="67"/>
      <c r="X654" s="67"/>
      <c r="Y654" s="67"/>
      <c r="Z654" s="67"/>
      <c r="AA654" s="67"/>
      <c r="AB654" s="99"/>
    </row>
    <row r="655" spans="1:29" ht="18" hidden="1" outlineLevel="1" x14ac:dyDescent="0.35">
      <c r="A655" s="99"/>
      <c r="B655" s="12"/>
      <c r="C655" s="67"/>
      <c r="D655" s="2">
        <v>4</v>
      </c>
      <c r="E655" s="3">
        <f t="shared" si="246"/>
        <v>1</v>
      </c>
      <c r="F655" s="146"/>
      <c r="G655" s="49">
        <f t="shared" si="243"/>
        <v>0</v>
      </c>
      <c r="H655" s="156"/>
      <c r="I655" s="4">
        <f t="shared" si="244"/>
        <v>0</v>
      </c>
      <c r="J655" s="48" t="str">
        <f t="shared" si="245"/>
        <v>-</v>
      </c>
      <c r="K655" s="158"/>
      <c r="L655" s="158"/>
      <c r="M655" s="158"/>
      <c r="N655" s="158"/>
      <c r="O655" s="6">
        <f t="shared" si="247"/>
        <v>0</v>
      </c>
      <c r="P655" s="40">
        <v>1</v>
      </c>
      <c r="Q655" s="4">
        <f t="shared" si="248"/>
        <v>0</v>
      </c>
      <c r="R655" s="4">
        <f t="shared" si="249"/>
        <v>0</v>
      </c>
      <c r="S655" s="41">
        <f t="shared" si="250"/>
        <v>0</v>
      </c>
      <c r="T655" s="67"/>
      <c r="U655" s="67"/>
      <c r="V655" s="67"/>
      <c r="W655" s="67"/>
      <c r="X655" s="67"/>
      <c r="Y655" s="67"/>
      <c r="Z655" s="67"/>
      <c r="AA655" s="67"/>
      <c r="AB655" s="99"/>
    </row>
    <row r="656" spans="1:29" ht="18" hidden="1" outlineLevel="1" x14ac:dyDescent="0.35">
      <c r="A656" s="99"/>
      <c r="B656" s="12"/>
      <c r="C656" s="67"/>
      <c r="D656" s="2">
        <v>5</v>
      </c>
      <c r="E656" s="3">
        <f t="shared" si="246"/>
        <v>1</v>
      </c>
      <c r="F656" s="146"/>
      <c r="G656" s="49">
        <f t="shared" si="243"/>
        <v>0</v>
      </c>
      <c r="H656" s="156"/>
      <c r="I656" s="4">
        <f t="shared" si="244"/>
        <v>0</v>
      </c>
      <c r="J656" s="48" t="str">
        <f t="shared" si="245"/>
        <v>-</v>
      </c>
      <c r="K656" s="158"/>
      <c r="L656" s="158"/>
      <c r="M656" s="158"/>
      <c r="N656" s="158"/>
      <c r="O656" s="6">
        <f t="shared" si="247"/>
        <v>0</v>
      </c>
      <c r="P656" s="40">
        <v>1</v>
      </c>
      <c r="Q656" s="4">
        <f t="shared" si="248"/>
        <v>0</v>
      </c>
      <c r="R656" s="4">
        <f t="shared" si="249"/>
        <v>0</v>
      </c>
      <c r="S656" s="41">
        <f t="shared" si="250"/>
        <v>0</v>
      </c>
      <c r="T656" s="67"/>
      <c r="U656" s="67"/>
      <c r="V656" s="67"/>
      <c r="W656" s="67"/>
      <c r="X656" s="67"/>
      <c r="Y656" s="67"/>
      <c r="Z656" s="67"/>
      <c r="AA656" s="67"/>
      <c r="AB656" s="99"/>
    </row>
    <row r="657" spans="1:29" ht="18" hidden="1" outlineLevel="1" x14ac:dyDescent="0.35">
      <c r="A657" s="99"/>
      <c r="B657" s="12"/>
      <c r="C657" s="67"/>
      <c r="D657" s="2">
        <v>6</v>
      </c>
      <c r="E657" s="3">
        <f t="shared" si="246"/>
        <v>1</v>
      </c>
      <c r="F657" s="146"/>
      <c r="G657" s="49">
        <f t="shared" si="243"/>
        <v>0</v>
      </c>
      <c r="H657" s="156"/>
      <c r="I657" s="4">
        <f t="shared" si="244"/>
        <v>0</v>
      </c>
      <c r="J657" s="48" t="str">
        <f t="shared" si="245"/>
        <v>-</v>
      </c>
      <c r="K657" s="158"/>
      <c r="L657" s="158"/>
      <c r="M657" s="158"/>
      <c r="N657" s="158"/>
      <c r="O657" s="6">
        <f t="shared" si="247"/>
        <v>0</v>
      </c>
      <c r="P657" s="40">
        <v>1</v>
      </c>
      <c r="Q657" s="4">
        <f t="shared" si="248"/>
        <v>0</v>
      </c>
      <c r="R657" s="4">
        <f t="shared" si="249"/>
        <v>0</v>
      </c>
      <c r="S657" s="41">
        <f t="shared" si="250"/>
        <v>0</v>
      </c>
      <c r="T657" s="67"/>
      <c r="U657" s="67"/>
      <c r="V657" s="67"/>
      <c r="W657" s="67"/>
      <c r="X657" s="67"/>
      <c r="Y657" s="67"/>
      <c r="Z657" s="67"/>
      <c r="AA657" s="67"/>
      <c r="AB657" s="99"/>
    </row>
    <row r="658" spans="1:29" ht="18" hidden="1" outlineLevel="1" x14ac:dyDescent="0.35">
      <c r="A658" s="99"/>
      <c r="B658" s="12"/>
      <c r="C658" s="67"/>
      <c r="D658" s="2">
        <v>7</v>
      </c>
      <c r="E658" s="3">
        <f t="shared" si="246"/>
        <v>1</v>
      </c>
      <c r="F658" s="146"/>
      <c r="G658" s="49">
        <f t="shared" si="243"/>
        <v>0</v>
      </c>
      <c r="H658" s="156"/>
      <c r="I658" s="4">
        <f t="shared" si="244"/>
        <v>0</v>
      </c>
      <c r="J658" s="48" t="str">
        <f t="shared" si="245"/>
        <v>-</v>
      </c>
      <c r="K658" s="158"/>
      <c r="L658" s="158"/>
      <c r="M658" s="158"/>
      <c r="N658" s="158"/>
      <c r="O658" s="6">
        <f t="shared" si="247"/>
        <v>0</v>
      </c>
      <c r="P658" s="40">
        <v>1</v>
      </c>
      <c r="Q658" s="4">
        <f t="shared" si="248"/>
        <v>0</v>
      </c>
      <c r="R658" s="4">
        <f t="shared" si="249"/>
        <v>0</v>
      </c>
      <c r="S658" s="41">
        <f t="shared" si="250"/>
        <v>0</v>
      </c>
      <c r="T658" s="67"/>
      <c r="U658" s="67"/>
      <c r="V658" s="67"/>
      <c r="W658" s="67"/>
      <c r="X658" s="67"/>
      <c r="Y658" s="67"/>
      <c r="Z658" s="67"/>
      <c r="AA658" s="67"/>
      <c r="AB658" s="99"/>
    </row>
    <row r="659" spans="1:29" ht="18" hidden="1" outlineLevel="1" x14ac:dyDescent="0.35">
      <c r="A659" s="99"/>
      <c r="B659" s="12"/>
      <c r="C659" s="67"/>
      <c r="D659" s="2">
        <v>8</v>
      </c>
      <c r="E659" s="3">
        <f t="shared" si="246"/>
        <v>1</v>
      </c>
      <c r="F659" s="146"/>
      <c r="G659" s="49">
        <f t="shared" si="243"/>
        <v>0</v>
      </c>
      <c r="H659" s="156"/>
      <c r="I659" s="4">
        <f t="shared" si="244"/>
        <v>0</v>
      </c>
      <c r="J659" s="48" t="str">
        <f t="shared" si="245"/>
        <v>-</v>
      </c>
      <c r="K659" s="158"/>
      <c r="L659" s="158"/>
      <c r="M659" s="158"/>
      <c r="N659" s="158"/>
      <c r="O659" s="6">
        <f t="shared" si="247"/>
        <v>0</v>
      </c>
      <c r="P659" s="40">
        <v>1</v>
      </c>
      <c r="Q659" s="4">
        <f t="shared" si="248"/>
        <v>0</v>
      </c>
      <c r="R659" s="4">
        <f t="shared" si="249"/>
        <v>0</v>
      </c>
      <c r="S659" s="41">
        <f t="shared" si="250"/>
        <v>0</v>
      </c>
      <c r="T659" s="67"/>
      <c r="U659" s="67"/>
      <c r="V659" s="67"/>
      <c r="W659" s="67"/>
      <c r="X659" s="67"/>
      <c r="Y659" s="67"/>
      <c r="Z659" s="67"/>
      <c r="AA659" s="67"/>
      <c r="AB659" s="99"/>
    </row>
    <row r="660" spans="1:29" ht="18" hidden="1" outlineLevel="1" x14ac:dyDescent="0.35">
      <c r="A660" s="99"/>
      <c r="B660" s="12"/>
      <c r="C660" s="67"/>
      <c r="D660" s="2">
        <v>9</v>
      </c>
      <c r="E660" s="3">
        <f t="shared" si="246"/>
        <v>1</v>
      </c>
      <c r="F660" s="146"/>
      <c r="G660" s="49">
        <f t="shared" si="243"/>
        <v>0</v>
      </c>
      <c r="H660" s="156"/>
      <c r="I660" s="4">
        <f t="shared" si="244"/>
        <v>0</v>
      </c>
      <c r="J660" s="48" t="str">
        <f t="shared" si="245"/>
        <v>-</v>
      </c>
      <c r="K660" s="158"/>
      <c r="L660" s="158"/>
      <c r="M660" s="158"/>
      <c r="N660" s="158"/>
      <c r="O660" s="6">
        <f t="shared" si="247"/>
        <v>0</v>
      </c>
      <c r="P660" s="40">
        <v>1</v>
      </c>
      <c r="Q660" s="4">
        <f t="shared" si="248"/>
        <v>0</v>
      </c>
      <c r="R660" s="4">
        <f t="shared" si="249"/>
        <v>0</v>
      </c>
      <c r="S660" s="41">
        <f t="shared" si="250"/>
        <v>0</v>
      </c>
      <c r="T660" s="67"/>
      <c r="U660" s="67"/>
      <c r="V660" s="67"/>
      <c r="W660" s="67"/>
      <c r="X660" s="67"/>
      <c r="Y660" s="67"/>
      <c r="Z660" s="67"/>
      <c r="AA660" s="67"/>
      <c r="AB660" s="99"/>
    </row>
    <row r="661" spans="1:29" ht="18" hidden="1" outlineLevel="1" x14ac:dyDescent="0.35">
      <c r="A661" s="99"/>
      <c r="B661" s="12"/>
      <c r="C661" s="67"/>
      <c r="D661" s="2">
        <v>10</v>
      </c>
      <c r="E661" s="3">
        <f t="shared" si="246"/>
        <v>1</v>
      </c>
      <c r="F661" s="146"/>
      <c r="G661" s="49">
        <f t="shared" si="243"/>
        <v>0</v>
      </c>
      <c r="H661" s="156"/>
      <c r="I661" s="4">
        <f t="shared" si="244"/>
        <v>0</v>
      </c>
      <c r="J661" s="48" t="str">
        <f t="shared" si="245"/>
        <v>-</v>
      </c>
      <c r="K661" s="158"/>
      <c r="L661" s="158"/>
      <c r="M661" s="158"/>
      <c r="N661" s="158"/>
      <c r="O661" s="6">
        <f t="shared" si="247"/>
        <v>0</v>
      </c>
      <c r="P661" s="40">
        <v>1</v>
      </c>
      <c r="Q661" s="4">
        <f t="shared" si="248"/>
        <v>0</v>
      </c>
      <c r="R661" s="4">
        <f t="shared" si="249"/>
        <v>0</v>
      </c>
      <c r="S661" s="41">
        <f t="shared" si="250"/>
        <v>0</v>
      </c>
      <c r="T661" s="67"/>
      <c r="U661" s="67"/>
      <c r="V661" s="67"/>
      <c r="W661" s="67"/>
      <c r="X661" s="67"/>
      <c r="Y661" s="67"/>
      <c r="Z661" s="67"/>
      <c r="AA661" s="67"/>
      <c r="AB661" s="99"/>
    </row>
    <row r="662" spans="1:29" ht="18" hidden="1" outlineLevel="1" x14ac:dyDescent="0.35">
      <c r="A662" s="99"/>
      <c r="B662" s="12"/>
      <c r="C662" s="67"/>
      <c r="D662" s="2">
        <v>11</v>
      </c>
      <c r="E662" s="3">
        <f t="shared" si="246"/>
        <v>1</v>
      </c>
      <c r="F662" s="146"/>
      <c r="G662" s="49">
        <f t="shared" si="243"/>
        <v>0</v>
      </c>
      <c r="H662" s="156"/>
      <c r="I662" s="4">
        <f t="shared" si="244"/>
        <v>0</v>
      </c>
      <c r="J662" s="48" t="str">
        <f t="shared" si="245"/>
        <v>-</v>
      </c>
      <c r="K662" s="158"/>
      <c r="L662" s="158"/>
      <c r="M662" s="158"/>
      <c r="N662" s="158"/>
      <c r="O662" s="6">
        <f t="shared" si="247"/>
        <v>0</v>
      </c>
      <c r="P662" s="40">
        <v>1</v>
      </c>
      <c r="Q662" s="4">
        <f t="shared" si="248"/>
        <v>0</v>
      </c>
      <c r="R662" s="4">
        <f t="shared" si="249"/>
        <v>0</v>
      </c>
      <c r="S662" s="41">
        <f t="shared" si="250"/>
        <v>0</v>
      </c>
      <c r="T662" s="67"/>
      <c r="U662" s="67"/>
      <c r="V662" s="67"/>
      <c r="W662" s="67"/>
      <c r="X662" s="67"/>
      <c r="Y662" s="67"/>
      <c r="Z662" s="67"/>
      <c r="AA662" s="67"/>
      <c r="AB662" s="99"/>
    </row>
    <row r="663" spans="1:29" ht="18" hidden="1" outlineLevel="1" x14ac:dyDescent="0.35">
      <c r="A663" s="99"/>
      <c r="B663" s="12"/>
      <c r="C663" s="67"/>
      <c r="D663" s="2">
        <v>12</v>
      </c>
      <c r="E663" s="3">
        <f t="shared" si="246"/>
        <v>1</v>
      </c>
      <c r="F663" s="146"/>
      <c r="G663" s="49">
        <f t="shared" si="243"/>
        <v>0</v>
      </c>
      <c r="H663" s="156"/>
      <c r="I663" s="4">
        <f t="shared" si="244"/>
        <v>0</v>
      </c>
      <c r="J663" s="48" t="str">
        <f t="shared" si="245"/>
        <v>-</v>
      </c>
      <c r="K663" s="158"/>
      <c r="L663" s="158"/>
      <c r="M663" s="158"/>
      <c r="N663" s="158"/>
      <c r="O663" s="6">
        <f t="shared" si="247"/>
        <v>0</v>
      </c>
      <c r="P663" s="40">
        <v>1</v>
      </c>
      <c r="Q663" s="4">
        <f t="shared" si="248"/>
        <v>0</v>
      </c>
      <c r="R663" s="4">
        <f t="shared" si="249"/>
        <v>0</v>
      </c>
      <c r="S663" s="41">
        <f t="shared" si="250"/>
        <v>0</v>
      </c>
      <c r="T663" s="67"/>
      <c r="U663" s="67"/>
      <c r="V663" s="67"/>
      <c r="W663" s="67"/>
      <c r="X663" s="67"/>
      <c r="Y663" s="67"/>
      <c r="Z663" s="67"/>
      <c r="AA663" s="67"/>
      <c r="AB663" s="99"/>
    </row>
    <row r="664" spans="1:29" ht="18" hidden="1" outlineLevel="1" x14ac:dyDescent="0.35">
      <c r="A664" s="99"/>
      <c r="B664" s="12"/>
      <c r="C664" s="67"/>
      <c r="D664" s="2">
        <v>13</v>
      </c>
      <c r="E664" s="3">
        <f t="shared" si="246"/>
        <v>1</v>
      </c>
      <c r="F664" s="146">
        <f>+E664</f>
        <v>1</v>
      </c>
      <c r="G664" s="49">
        <f t="shared" si="243"/>
        <v>0</v>
      </c>
      <c r="H664" s="156"/>
      <c r="I664" s="4">
        <f t="shared" si="244"/>
        <v>0</v>
      </c>
      <c r="J664" s="48" t="str">
        <f t="shared" si="245"/>
        <v>-</v>
      </c>
      <c r="K664" s="158"/>
      <c r="L664" s="158"/>
      <c r="M664" s="158"/>
      <c r="N664" s="158"/>
      <c r="O664" s="6">
        <f t="shared" si="247"/>
        <v>0</v>
      </c>
      <c r="P664" s="38">
        <f>IFERROR((_xlfn.DAYS("31/12/"&amp;YEAR(E664),E664))/G664,0)</f>
        <v>0</v>
      </c>
      <c r="Q664" s="4">
        <f t="shared" si="248"/>
        <v>0</v>
      </c>
      <c r="R664" s="4">
        <f t="shared" si="249"/>
        <v>0</v>
      </c>
      <c r="S664" s="41">
        <f t="shared" si="250"/>
        <v>0</v>
      </c>
      <c r="T664" s="67"/>
      <c r="U664" s="67"/>
      <c r="V664" s="67"/>
      <c r="W664" s="67"/>
      <c r="X664" s="67"/>
      <c r="Y664" s="67"/>
      <c r="Z664" s="67"/>
      <c r="AA664" s="67"/>
      <c r="AB664" s="99"/>
    </row>
    <row r="665" spans="1:29" ht="18" hidden="1" outlineLevel="1" x14ac:dyDescent="0.35">
      <c r="A665" s="99"/>
      <c r="B665" s="12"/>
      <c r="C665" s="67"/>
      <c r="D665" s="42" t="s">
        <v>164</v>
      </c>
      <c r="E665" s="8"/>
      <c r="F665" s="8"/>
      <c r="G665" s="50">
        <f>SUM(G651:G664)</f>
        <v>0</v>
      </c>
      <c r="H665" s="1"/>
      <c r="I665" s="5">
        <f>SUM(I651:I664)</f>
        <v>0</v>
      </c>
      <c r="J665" s="48" t="str">
        <f>IFERROR(I665/G665,"-")</f>
        <v>-</v>
      </c>
      <c r="K665" s="5">
        <f>SUM(K651:K664)</f>
        <v>0</v>
      </c>
      <c r="L665" s="5">
        <f t="shared" ref="L665:O665" si="251">SUM(L651:L664)</f>
        <v>0</v>
      </c>
      <c r="M665" s="5">
        <f t="shared" si="251"/>
        <v>0</v>
      </c>
      <c r="N665" s="5">
        <f t="shared" si="251"/>
        <v>0</v>
      </c>
      <c r="O665" s="5">
        <f t="shared" si="251"/>
        <v>0</v>
      </c>
      <c r="P665" s="42">
        <f>+SUMPRODUCT(G651:G664,P651:P664)</f>
        <v>0</v>
      </c>
      <c r="Q665" s="9">
        <f>SUM(Q651:Q664)</f>
        <v>0</v>
      </c>
      <c r="R665" s="9">
        <f t="shared" ref="R665:S665" si="252">SUM(R651:R664)</f>
        <v>0</v>
      </c>
      <c r="S665" s="10">
        <f t="shared" si="252"/>
        <v>0</v>
      </c>
      <c r="T665" s="67"/>
      <c r="U665" s="67"/>
      <c r="V665" s="67"/>
      <c r="W665" s="67"/>
      <c r="X665" s="67"/>
      <c r="Y665" s="67"/>
      <c r="Z665" s="67"/>
      <c r="AA665" s="67"/>
      <c r="AB665" s="99"/>
    </row>
    <row r="666" spans="1:29" ht="18" hidden="1" outlineLevel="1" x14ac:dyDescent="0.35">
      <c r="A666" s="99"/>
      <c r="B666" s="12"/>
      <c r="C666" s="67"/>
      <c r="D666" s="25" t="s">
        <v>150</v>
      </c>
      <c r="E666" s="1"/>
      <c r="F666" s="1"/>
      <c r="G666" s="1"/>
      <c r="H666" s="1"/>
      <c r="I666" s="1"/>
      <c r="J666" s="1"/>
      <c r="K666" s="51" t="str">
        <f>IFERROR(K665/$O665,"-")</f>
        <v>-</v>
      </c>
      <c r="L666" s="51" t="str">
        <f>IFERROR(L665/$O665,"-")</f>
        <v>-</v>
      </c>
      <c r="M666" s="51" t="str">
        <f>IFERROR(M665/$O665,"-")</f>
        <v>-</v>
      </c>
      <c r="N666" s="51" t="str">
        <f>IFERROR(N665/$O665,"-")</f>
        <v>-</v>
      </c>
      <c r="O666" s="51" t="str">
        <f>IFERROR(O665/$O665,"-")</f>
        <v>-</v>
      </c>
      <c r="P666" s="43"/>
      <c r="Q666" s="2"/>
      <c r="R666" s="2"/>
      <c r="S666" s="44"/>
      <c r="T666" s="67"/>
      <c r="U666" s="67"/>
      <c r="V666" s="67"/>
      <c r="W666" s="67"/>
      <c r="X666" s="67"/>
      <c r="Y666" s="67"/>
      <c r="Z666" s="67"/>
      <c r="AA666" s="67"/>
      <c r="AB666" s="99"/>
    </row>
    <row r="667" spans="1:29" ht="18" hidden="1" outlineLevel="1" x14ac:dyDescent="0.35">
      <c r="A667" s="99"/>
      <c r="B667" s="12"/>
      <c r="C667" s="67"/>
      <c r="D667" s="67"/>
      <c r="E667" s="67"/>
      <c r="F667" s="67"/>
      <c r="G667" s="67"/>
      <c r="H667" s="67"/>
      <c r="I667" s="67"/>
      <c r="J667" s="67"/>
      <c r="K667" s="67"/>
      <c r="L667" s="67"/>
      <c r="M667" s="67"/>
      <c r="N667" s="67"/>
      <c r="O667" s="67"/>
      <c r="P667" s="67"/>
      <c r="Q667" s="67"/>
      <c r="R667" s="67"/>
      <c r="S667" s="67"/>
      <c r="T667" s="67"/>
      <c r="U667" s="67"/>
      <c r="V667" s="67"/>
      <c r="W667" s="67"/>
      <c r="X667" s="67"/>
      <c r="Y667" s="67"/>
      <c r="Z667" s="67"/>
      <c r="AA667" s="67"/>
      <c r="AB667" s="99"/>
    </row>
    <row r="668" spans="1:29" ht="18" collapsed="1" x14ac:dyDescent="0.35">
      <c r="A668" s="99"/>
      <c r="B668" s="12"/>
      <c r="C668" s="62" t="s">
        <v>167</v>
      </c>
      <c r="D668" s="12"/>
      <c r="E668" s="12"/>
      <c r="F668" s="12"/>
      <c r="G668" s="12"/>
      <c r="H668" s="12"/>
      <c r="I668" s="12"/>
      <c r="J668" s="12"/>
      <c r="K668" s="12"/>
      <c r="L668" s="12"/>
      <c r="M668" s="12"/>
      <c r="N668" s="12"/>
      <c r="O668" s="12"/>
      <c r="P668" s="12"/>
      <c r="Q668" s="12"/>
      <c r="R668" s="12"/>
      <c r="S668" s="12"/>
      <c r="T668" s="12"/>
      <c r="U668" s="12"/>
      <c r="V668" s="12"/>
      <c r="W668" s="12"/>
      <c r="X668" s="12"/>
      <c r="Y668" s="12"/>
      <c r="Z668" s="12"/>
      <c r="AA668" s="12"/>
      <c r="AB668" s="99"/>
    </row>
    <row r="669" spans="1:29" ht="9.6" hidden="1" customHeight="1" outlineLevel="1" x14ac:dyDescent="0.35">
      <c r="A669" s="99"/>
      <c r="B669" s="12"/>
      <c r="C669" s="67"/>
      <c r="D669" s="67"/>
      <c r="E669" s="67"/>
      <c r="F669" s="67"/>
      <c r="G669" s="67"/>
      <c r="H669" s="67"/>
      <c r="I669" s="67"/>
      <c r="J669" s="67"/>
      <c r="K669" s="67"/>
      <c r="L669" s="67"/>
      <c r="M669" s="67"/>
      <c r="N669" s="67"/>
      <c r="O669" s="67"/>
      <c r="P669" s="67"/>
      <c r="Q669" s="67"/>
      <c r="R669" s="67"/>
      <c r="S669" s="67"/>
      <c r="T669" s="67"/>
      <c r="U669" s="67"/>
      <c r="V669" s="67"/>
      <c r="W669" s="67"/>
      <c r="X669" s="67"/>
      <c r="Y669" s="67"/>
      <c r="Z669" s="67"/>
      <c r="AA669" s="67"/>
      <c r="AB669" s="99"/>
    </row>
    <row r="670" spans="1:29" ht="18" hidden="1" outlineLevel="1" x14ac:dyDescent="0.35">
      <c r="A670" s="99"/>
      <c r="B670" s="12"/>
      <c r="C670" s="67"/>
      <c r="D670" s="163" t="s">
        <v>98</v>
      </c>
      <c r="E670" s="164"/>
      <c r="F670" s="164"/>
      <c r="G670" s="164"/>
      <c r="H670" s="67"/>
      <c r="I670" s="161" t="s">
        <v>97</v>
      </c>
      <c r="J670" s="162"/>
      <c r="K670" s="162"/>
      <c r="L670" s="67"/>
      <c r="M670" s="67"/>
      <c r="N670" s="67"/>
      <c r="O670" s="67"/>
      <c r="P670" s="67"/>
      <c r="Q670" s="149" t="s">
        <v>152</v>
      </c>
      <c r="R670" s="150"/>
      <c r="S670" s="150"/>
      <c r="T670" s="150"/>
      <c r="U670" s="67"/>
      <c r="V670" s="149" t="s">
        <v>153</v>
      </c>
      <c r="W670" s="150"/>
      <c r="X670" s="150"/>
      <c r="Y670" s="67"/>
      <c r="Z670" s="67"/>
      <c r="AA670" s="67"/>
      <c r="AB670" s="99"/>
      <c r="AC670" s="67">
        <v>20</v>
      </c>
    </row>
    <row r="671" spans="1:29" ht="18" hidden="1" outlineLevel="1" x14ac:dyDescent="0.35">
      <c r="A671" s="99"/>
      <c r="B671" s="12"/>
      <c r="C671" s="67"/>
      <c r="D671" s="1" t="s">
        <v>154</v>
      </c>
      <c r="E671" s="200" t="s">
        <v>155</v>
      </c>
      <c r="F671" s="167" t="s">
        <v>156</v>
      </c>
      <c r="G671" s="165"/>
      <c r="H671" s="67"/>
      <c r="I671" s="152">
        <v>1</v>
      </c>
      <c r="J671" s="421" t="s">
        <v>101</v>
      </c>
      <c r="K671" s="422"/>
      <c r="L671" s="67"/>
      <c r="M671" s="67"/>
      <c r="N671" s="67"/>
      <c r="O671" s="67"/>
      <c r="P671" s="67"/>
      <c r="Q671" s="419" t="s">
        <v>106</v>
      </c>
      <c r="R671" s="419"/>
      <c r="S671" s="298" t="str">
        <f>IFERROR(S693/Q693,"-")</f>
        <v>-</v>
      </c>
      <c r="T671" s="299" t="s">
        <v>107</v>
      </c>
      <c r="U671" s="67"/>
      <c r="V671" s="8" t="s">
        <v>108</v>
      </c>
      <c r="W671" s="300">
        <f>IF(E671="No n'hi ha",0,VLOOKUP(E671,llistes!$L$5:$Q$11,5,0))</f>
        <v>0</v>
      </c>
      <c r="X671" s="301" t="s">
        <v>109</v>
      </c>
      <c r="Y671" s="67"/>
      <c r="Z671" s="67"/>
      <c r="AA671" s="67"/>
      <c r="AB671" s="99"/>
    </row>
    <row r="672" spans="1:29" ht="18" hidden="1" outlineLevel="1" x14ac:dyDescent="0.35">
      <c r="A672" s="99"/>
      <c r="B672" s="12"/>
      <c r="C672" s="67"/>
      <c r="D672" s="1" t="s">
        <v>157</v>
      </c>
      <c r="E672" s="201" t="s">
        <v>145</v>
      </c>
      <c r="F672" s="199" t="s">
        <v>158</v>
      </c>
      <c r="G672" s="166"/>
      <c r="H672" s="67"/>
      <c r="I672" s="154">
        <v>2</v>
      </c>
      <c r="J672" s="421" t="s">
        <v>101</v>
      </c>
      <c r="K672" s="422"/>
      <c r="L672" s="67"/>
      <c r="M672" s="67"/>
      <c r="N672" s="67"/>
      <c r="O672" s="67"/>
      <c r="P672" s="67"/>
      <c r="Q672" s="415" t="s">
        <v>111</v>
      </c>
      <c r="R672" s="415"/>
      <c r="S672" s="47">
        <f>IFERROR(S693/P693,0)</f>
        <v>0</v>
      </c>
      <c r="T672" t="s">
        <v>112</v>
      </c>
      <c r="U672" s="67"/>
      <c r="V672" s="1" t="s">
        <v>113</v>
      </c>
      <c r="W672" s="5">
        <f>+W671*Q693</f>
        <v>0</v>
      </c>
      <c r="X672" s="268" t="s">
        <v>114</v>
      </c>
      <c r="Y672" s="67"/>
      <c r="Z672" s="67"/>
      <c r="AA672" s="67"/>
      <c r="AB672" s="99"/>
    </row>
    <row r="673" spans="1:28" ht="18" hidden="1" outlineLevel="1" x14ac:dyDescent="0.35">
      <c r="A673" s="99"/>
      <c r="B673" s="12"/>
      <c r="C673" s="67"/>
      <c r="D673" s="1" t="s">
        <v>159</v>
      </c>
      <c r="E673" s="168">
        <f>IF(E671="No n'hi ha",0,VLOOKUP(E672,_xlfn.IFS(E671="Gas Natural",llistes!$F$4:$H$4,E671="Gasoil C",llistes!$F$7:$H$8,E671="GLP",llistes!$F$11:$H$15,E671="Biomassa",llistes!$F$18:$H$24,E671="No n'hi ha",llistes!$F$26:$H$26),2,0))</f>
        <v>0</v>
      </c>
      <c r="F673" s="67"/>
      <c r="G673" s="67"/>
      <c r="H673" s="67"/>
      <c r="I673" s="154">
        <v>3</v>
      </c>
      <c r="J673" s="421" t="s">
        <v>101</v>
      </c>
      <c r="K673" s="422"/>
      <c r="L673" s="67"/>
      <c r="M673" s="67"/>
      <c r="N673" s="67"/>
      <c r="O673" s="67"/>
      <c r="P673" s="67"/>
      <c r="Q673" s="419" t="s">
        <v>116</v>
      </c>
      <c r="R673" s="419"/>
      <c r="S673" s="302" t="str" cm="1">
        <f t="array" aca="1" ref="S673" ca="1">IFERROR(Q693/INDIRECT("'Introducció dades Grals'!G"&amp;AC670),"-")</f>
        <v>-</v>
      </c>
      <c r="T673" s="303" t="s">
        <v>117</v>
      </c>
      <c r="U673" s="67"/>
      <c r="V673" s="1" t="s">
        <v>118</v>
      </c>
      <c r="W673" s="7" t="str" cm="1">
        <f t="array" aca="1" ref="W673" ca="1">IFERROR(W672/INDIRECT("'Introducció dades Grals'!G"&amp;AC670),"-")</f>
        <v>-</v>
      </c>
      <c r="X673" s="268" t="s">
        <v>119</v>
      </c>
      <c r="Y673" s="67"/>
      <c r="Z673" s="67"/>
      <c r="AA673" s="67"/>
      <c r="AB673" s="99"/>
    </row>
    <row r="674" spans="1:28" ht="18" hidden="1" outlineLevel="1" x14ac:dyDescent="0.35">
      <c r="A674" s="99"/>
      <c r="B674" s="12"/>
      <c r="C674" s="67"/>
      <c r="D674" s="67"/>
      <c r="E674" s="67"/>
      <c r="F674" s="67"/>
      <c r="G674" s="67"/>
      <c r="H674" s="67"/>
      <c r="I674" s="152">
        <v>4</v>
      </c>
      <c r="J674" s="416" t="s">
        <v>101</v>
      </c>
      <c r="K674" s="417"/>
      <c r="L674" s="67"/>
      <c r="M674" s="67"/>
      <c r="N674" s="67"/>
      <c r="O674" s="67"/>
      <c r="P674" s="67"/>
      <c r="Q674" s="415" t="s">
        <v>121</v>
      </c>
      <c r="R674" s="415"/>
      <c r="S674" s="47" t="str" cm="1">
        <f t="array" aca="1" ref="S674" ca="1">IFERROR(Q693/INDIRECT("'Introducció dades Grals'!I"&amp;AC670),"-")</f>
        <v>-</v>
      </c>
      <c r="T674" s="11" t="s">
        <v>122</v>
      </c>
      <c r="U674" s="67"/>
      <c r="V674" s="67"/>
      <c r="W674" s="67"/>
      <c r="X674" s="67"/>
      <c r="Y674" s="67"/>
      <c r="Z674" s="67"/>
      <c r="AA674" s="67"/>
      <c r="AB674" s="99"/>
    </row>
    <row r="675" spans="1:28" ht="18" hidden="1" outlineLevel="1" x14ac:dyDescent="0.35">
      <c r="A675" s="99"/>
      <c r="B675" s="12"/>
      <c r="C675" s="67"/>
      <c r="D675" s="67"/>
      <c r="E675" s="67"/>
      <c r="F675" s="67"/>
      <c r="G675" s="67"/>
      <c r="H675" s="67"/>
      <c r="I675" s="67"/>
      <c r="J675" s="67"/>
      <c r="K675" s="67"/>
      <c r="L675" s="67"/>
      <c r="M675" s="67"/>
      <c r="N675" s="67"/>
      <c r="O675" s="67"/>
      <c r="P675" s="67"/>
      <c r="Q675" s="67"/>
      <c r="R675" s="67"/>
      <c r="S675" s="67"/>
      <c r="T675" s="67"/>
      <c r="U675" s="67"/>
      <c r="V675" s="67"/>
      <c r="W675" s="67"/>
      <c r="X675" s="67"/>
      <c r="Y675" s="67"/>
      <c r="Z675" s="67"/>
      <c r="AA675" s="67"/>
      <c r="AB675" s="99"/>
    </row>
    <row r="676" spans="1:28" ht="18" hidden="1" outlineLevel="1" x14ac:dyDescent="0.35">
      <c r="A676" s="99"/>
      <c r="B676" s="12"/>
      <c r="C676" s="67"/>
      <c r="D676" s="147" t="s">
        <v>126</v>
      </c>
      <c r="E676" s="148"/>
      <c r="F676" s="148"/>
      <c r="G676" s="148"/>
      <c r="H676" s="148"/>
      <c r="I676" s="148"/>
      <c r="J676" s="148"/>
      <c r="K676" s="148"/>
      <c r="L676" s="148"/>
      <c r="M676" s="148"/>
      <c r="N676" s="148"/>
      <c r="O676" s="148"/>
      <c r="P676" s="423" t="s">
        <v>166</v>
      </c>
      <c r="Q676" s="423"/>
      <c r="R676" s="423"/>
      <c r="S676" s="423"/>
      <c r="T676" s="67"/>
      <c r="U676" s="67"/>
      <c r="V676" s="67"/>
      <c r="W676" s="67"/>
      <c r="X676" s="67"/>
      <c r="Y676" s="67"/>
      <c r="Z676" s="67"/>
      <c r="AA676" s="67"/>
      <c r="AB676" s="99"/>
    </row>
    <row r="677" spans="1:28" s="159" customFormat="1" ht="28.8" hidden="1" outlineLevel="1" x14ac:dyDescent="0.35">
      <c r="A677" s="99"/>
      <c r="B677" s="12"/>
      <c r="C677" s="67"/>
      <c r="D677" s="188" t="s">
        <v>128</v>
      </c>
      <c r="E677" s="188" t="s">
        <v>129</v>
      </c>
      <c r="F677" s="188" t="s">
        <v>130</v>
      </c>
      <c r="G677" s="188" t="s">
        <v>131</v>
      </c>
      <c r="H677" s="188" t="s">
        <v>160</v>
      </c>
      <c r="I677" s="188" t="s">
        <v>161</v>
      </c>
      <c r="J677" s="188"/>
      <c r="K677" s="188" t="s">
        <v>106</v>
      </c>
      <c r="L677" s="188" t="s">
        <v>162</v>
      </c>
      <c r="M677" s="188" t="s">
        <v>137</v>
      </c>
      <c r="N677" s="188" t="s">
        <v>138</v>
      </c>
      <c r="O677" s="188" t="s">
        <v>139</v>
      </c>
      <c r="P677" s="193" t="s">
        <v>163</v>
      </c>
      <c r="Q677" s="193" t="s">
        <v>141</v>
      </c>
      <c r="R677" s="193" t="s">
        <v>142</v>
      </c>
      <c r="S677" s="193" t="s">
        <v>143</v>
      </c>
      <c r="U677" s="159" t="e" vm="1">
        <v>#VALUE!</v>
      </c>
      <c r="V677" s="426" t="s">
        <v>144</v>
      </c>
      <c r="W677" s="426"/>
      <c r="X677" s="426"/>
      <c r="Y677" s="426"/>
      <c r="Z677" s="426"/>
      <c r="AB677" s="99"/>
    </row>
    <row r="678" spans="1:28" s="160" customFormat="1" ht="18" hidden="1" outlineLevel="1" x14ac:dyDescent="0.35">
      <c r="A678" s="99"/>
      <c r="B678" s="12"/>
      <c r="C678" s="67"/>
      <c r="D678" s="194"/>
      <c r="E678" s="195"/>
      <c r="F678" s="195"/>
      <c r="G678" s="194"/>
      <c r="H678" s="188" t="str">
        <f>+E672</f>
        <v>kWh</v>
      </c>
      <c r="I678" s="196" t="s">
        <v>145</v>
      </c>
      <c r="J678" s="196" t="s">
        <v>146</v>
      </c>
      <c r="K678" s="196" t="s">
        <v>147</v>
      </c>
      <c r="L678" s="196" t="s">
        <v>147</v>
      </c>
      <c r="M678" s="196" t="s">
        <v>147</v>
      </c>
      <c r="N678" s="196" t="s">
        <v>147</v>
      </c>
      <c r="O678" s="196" t="s">
        <v>147</v>
      </c>
      <c r="P678" s="197" t="s">
        <v>148</v>
      </c>
      <c r="Q678" s="198" t="s">
        <v>145</v>
      </c>
      <c r="R678" s="198" t="s">
        <v>147</v>
      </c>
      <c r="S678" s="198" t="s">
        <v>147</v>
      </c>
      <c r="U678" s="67"/>
      <c r="V678" s="67"/>
      <c r="W678" s="67"/>
      <c r="X678" s="67"/>
      <c r="Y678" s="67"/>
      <c r="Z678" s="67"/>
      <c r="AB678" s="99"/>
    </row>
    <row r="679" spans="1:28" ht="18" hidden="1" outlineLevel="1" x14ac:dyDescent="0.35">
      <c r="A679" s="99"/>
      <c r="B679" s="12"/>
      <c r="C679" s="67"/>
      <c r="D679" s="2">
        <v>0</v>
      </c>
      <c r="E679" s="145"/>
      <c r="F679" s="145">
        <f>+E679</f>
        <v>0</v>
      </c>
      <c r="G679" s="49">
        <f>IF(F679-E679=0,0,F679-E679+1)</f>
        <v>0</v>
      </c>
      <c r="H679" s="155"/>
      <c r="I679" s="4">
        <f>+H679*$E$673</f>
        <v>0</v>
      </c>
      <c r="J679" s="48" t="str">
        <f>IFERROR(I679/G679,"-")</f>
        <v>-</v>
      </c>
      <c r="K679" s="157"/>
      <c r="L679" s="157"/>
      <c r="M679" s="157"/>
      <c r="N679" s="157"/>
      <c r="O679" s="6">
        <f t="shared" ref="O679:O692" si="253">+SUM(K679:N679)</f>
        <v>0</v>
      </c>
      <c r="P679" s="38">
        <f>IFERROR((_xlfn.DAYS(F679,"1/1/"&amp;YEAR(F679))+1)/G679,0)</f>
        <v>0</v>
      </c>
      <c r="Q679" s="4">
        <f t="shared" ref="Q679:Q692" si="254">+I679*P679</f>
        <v>0</v>
      </c>
      <c r="R679" s="4">
        <f t="shared" ref="R679:R692" si="255">+K679*P679</f>
        <v>0</v>
      </c>
      <c r="S679" s="39">
        <f t="shared" ref="S679:S692" si="256">+O679*P679</f>
        <v>0</v>
      </c>
      <c r="T679" s="160"/>
      <c r="U679" s="67"/>
      <c r="V679" s="67"/>
      <c r="W679" s="67"/>
      <c r="X679" s="67"/>
      <c r="Y679" s="67"/>
      <c r="Z679" s="67"/>
      <c r="AA679" s="67"/>
      <c r="AB679" s="99"/>
    </row>
    <row r="680" spans="1:28" ht="18" hidden="1" outlineLevel="1" x14ac:dyDescent="0.35">
      <c r="A680" s="99"/>
      <c r="B680" s="12"/>
      <c r="C680" s="67"/>
      <c r="D680" s="2">
        <v>1</v>
      </c>
      <c r="E680" s="3">
        <f>+F679+1</f>
        <v>1</v>
      </c>
      <c r="F680" s="145"/>
      <c r="G680" s="49">
        <f t="shared" ref="G680:G692" si="257">IF(F680-E680=0,0,F680-E680+1)</f>
        <v>0</v>
      </c>
      <c r="H680" s="155"/>
      <c r="I680" s="4">
        <f t="shared" ref="I680:I692" si="258">+H680*$E$673</f>
        <v>0</v>
      </c>
      <c r="J680" s="48" t="str">
        <f t="shared" ref="J680:J692" si="259">IFERROR(I680/G680,"-")</f>
        <v>-</v>
      </c>
      <c r="K680" s="157"/>
      <c r="L680" s="157"/>
      <c r="M680" s="157"/>
      <c r="N680" s="157"/>
      <c r="O680" s="6">
        <f t="shared" si="253"/>
        <v>0</v>
      </c>
      <c r="P680" s="38">
        <v>1</v>
      </c>
      <c r="Q680" s="4">
        <f t="shared" si="254"/>
        <v>0</v>
      </c>
      <c r="R680" s="4">
        <f t="shared" si="255"/>
        <v>0</v>
      </c>
      <c r="S680" s="39">
        <f t="shared" si="256"/>
        <v>0</v>
      </c>
      <c r="T680" s="160"/>
      <c r="U680" s="67"/>
      <c r="V680" s="67"/>
      <c r="W680" s="67"/>
      <c r="X680" s="67"/>
      <c r="Y680" s="67"/>
      <c r="Z680" s="67"/>
      <c r="AA680" s="67"/>
      <c r="AB680" s="99"/>
    </row>
    <row r="681" spans="1:28" ht="18" hidden="1" outlineLevel="1" x14ac:dyDescent="0.35">
      <c r="A681" s="99"/>
      <c r="B681" s="12"/>
      <c r="C681" s="67"/>
      <c r="D681" s="2">
        <v>2</v>
      </c>
      <c r="E681" s="3">
        <f t="shared" ref="E681:E692" si="260">+F680+1</f>
        <v>1</v>
      </c>
      <c r="F681" s="146"/>
      <c r="G681" s="49">
        <f t="shared" si="257"/>
        <v>0</v>
      </c>
      <c r="H681" s="156"/>
      <c r="I681" s="4">
        <f t="shared" si="258"/>
        <v>0</v>
      </c>
      <c r="J681" s="48" t="str">
        <f t="shared" si="259"/>
        <v>-</v>
      </c>
      <c r="K681" s="158"/>
      <c r="L681" s="158"/>
      <c r="M681" s="158"/>
      <c r="N681" s="158"/>
      <c r="O681" s="6">
        <f t="shared" si="253"/>
        <v>0</v>
      </c>
      <c r="P681" s="40">
        <v>1</v>
      </c>
      <c r="Q681" s="4">
        <f t="shared" si="254"/>
        <v>0</v>
      </c>
      <c r="R681" s="4">
        <f t="shared" si="255"/>
        <v>0</v>
      </c>
      <c r="S681" s="41">
        <f t="shared" si="256"/>
        <v>0</v>
      </c>
      <c r="T681" s="160"/>
      <c r="U681" s="67"/>
      <c r="V681" s="67"/>
      <c r="W681" s="67"/>
      <c r="X681" s="67"/>
      <c r="Y681" s="67"/>
      <c r="Z681" s="67"/>
      <c r="AA681" s="67"/>
      <c r="AB681" s="99"/>
    </row>
    <row r="682" spans="1:28" ht="18" hidden="1" outlineLevel="1" x14ac:dyDescent="0.35">
      <c r="A682" s="99"/>
      <c r="B682" s="12"/>
      <c r="C682" s="67"/>
      <c r="D682" s="2">
        <v>3</v>
      </c>
      <c r="E682" s="3">
        <f t="shared" si="260"/>
        <v>1</v>
      </c>
      <c r="F682" s="146"/>
      <c r="G682" s="49">
        <f t="shared" si="257"/>
        <v>0</v>
      </c>
      <c r="H682" s="156"/>
      <c r="I682" s="4">
        <f t="shared" si="258"/>
        <v>0</v>
      </c>
      <c r="J682" s="48" t="str">
        <f t="shared" si="259"/>
        <v>-</v>
      </c>
      <c r="K682" s="158"/>
      <c r="L682" s="158"/>
      <c r="M682" s="158"/>
      <c r="N682" s="158"/>
      <c r="O682" s="6">
        <f t="shared" si="253"/>
        <v>0</v>
      </c>
      <c r="P682" s="40">
        <v>1</v>
      </c>
      <c r="Q682" s="4">
        <f t="shared" si="254"/>
        <v>0</v>
      </c>
      <c r="R682" s="4">
        <f t="shared" si="255"/>
        <v>0</v>
      </c>
      <c r="S682" s="41">
        <f t="shared" si="256"/>
        <v>0</v>
      </c>
      <c r="T682" s="67"/>
      <c r="U682" s="67"/>
      <c r="V682" s="67"/>
      <c r="W682" s="67"/>
      <c r="X682" s="67"/>
      <c r="Y682" s="67"/>
      <c r="Z682" s="67"/>
      <c r="AA682" s="67"/>
      <c r="AB682" s="99"/>
    </row>
    <row r="683" spans="1:28" ht="18" hidden="1" outlineLevel="1" x14ac:dyDescent="0.35">
      <c r="A683" s="99"/>
      <c r="B683" s="12"/>
      <c r="C683" s="67"/>
      <c r="D683" s="2">
        <v>4</v>
      </c>
      <c r="E683" s="3">
        <f t="shared" si="260"/>
        <v>1</v>
      </c>
      <c r="F683" s="146"/>
      <c r="G683" s="49">
        <f t="shared" si="257"/>
        <v>0</v>
      </c>
      <c r="H683" s="156"/>
      <c r="I683" s="4">
        <f t="shared" si="258"/>
        <v>0</v>
      </c>
      <c r="J683" s="48" t="str">
        <f t="shared" si="259"/>
        <v>-</v>
      </c>
      <c r="K683" s="158"/>
      <c r="L683" s="158"/>
      <c r="M683" s="158"/>
      <c r="N683" s="158"/>
      <c r="O683" s="6">
        <f t="shared" si="253"/>
        <v>0</v>
      </c>
      <c r="P683" s="40">
        <v>1</v>
      </c>
      <c r="Q683" s="4">
        <f t="shared" si="254"/>
        <v>0</v>
      </c>
      <c r="R683" s="4">
        <f t="shared" si="255"/>
        <v>0</v>
      </c>
      <c r="S683" s="41">
        <f t="shared" si="256"/>
        <v>0</v>
      </c>
      <c r="T683" s="67"/>
      <c r="U683" s="67"/>
      <c r="V683" s="67"/>
      <c r="W683" s="67"/>
      <c r="X683" s="67"/>
      <c r="Y683" s="67"/>
      <c r="Z683" s="67"/>
      <c r="AA683" s="67"/>
      <c r="AB683" s="99"/>
    </row>
    <row r="684" spans="1:28" ht="18" hidden="1" outlineLevel="1" x14ac:dyDescent="0.35">
      <c r="A684" s="99"/>
      <c r="B684" s="12"/>
      <c r="C684" s="67"/>
      <c r="D684" s="2">
        <v>5</v>
      </c>
      <c r="E684" s="3">
        <f t="shared" si="260"/>
        <v>1</v>
      </c>
      <c r="F684" s="146"/>
      <c r="G684" s="49">
        <f t="shared" si="257"/>
        <v>0</v>
      </c>
      <c r="H684" s="156"/>
      <c r="I684" s="4">
        <f t="shared" si="258"/>
        <v>0</v>
      </c>
      <c r="J684" s="48" t="str">
        <f t="shared" si="259"/>
        <v>-</v>
      </c>
      <c r="K684" s="158"/>
      <c r="L684" s="158"/>
      <c r="M684" s="158"/>
      <c r="N684" s="158"/>
      <c r="O684" s="6">
        <f t="shared" si="253"/>
        <v>0</v>
      </c>
      <c r="P684" s="40">
        <v>1</v>
      </c>
      <c r="Q684" s="4">
        <f t="shared" si="254"/>
        <v>0</v>
      </c>
      <c r="R684" s="4">
        <f t="shared" si="255"/>
        <v>0</v>
      </c>
      <c r="S684" s="41">
        <f t="shared" si="256"/>
        <v>0</v>
      </c>
      <c r="T684" s="67"/>
      <c r="U684" s="67"/>
      <c r="V684" s="67"/>
      <c r="W684" s="67"/>
      <c r="X684" s="67"/>
      <c r="Y684" s="67"/>
      <c r="Z684" s="67"/>
      <c r="AA684" s="67"/>
      <c r="AB684" s="99"/>
    </row>
    <row r="685" spans="1:28" ht="18" hidden="1" outlineLevel="1" x14ac:dyDescent="0.35">
      <c r="A685" s="99"/>
      <c r="B685" s="12"/>
      <c r="C685" s="67"/>
      <c r="D685" s="2">
        <v>6</v>
      </c>
      <c r="E685" s="3">
        <f t="shared" si="260"/>
        <v>1</v>
      </c>
      <c r="F685" s="146"/>
      <c r="G685" s="49">
        <f t="shared" si="257"/>
        <v>0</v>
      </c>
      <c r="H685" s="156"/>
      <c r="I685" s="4">
        <f t="shared" si="258"/>
        <v>0</v>
      </c>
      <c r="J685" s="48" t="str">
        <f t="shared" si="259"/>
        <v>-</v>
      </c>
      <c r="K685" s="158"/>
      <c r="L685" s="158"/>
      <c r="M685" s="158"/>
      <c r="N685" s="158"/>
      <c r="O685" s="6">
        <f t="shared" si="253"/>
        <v>0</v>
      </c>
      <c r="P685" s="40">
        <v>1</v>
      </c>
      <c r="Q685" s="4">
        <f t="shared" si="254"/>
        <v>0</v>
      </c>
      <c r="R685" s="4">
        <f t="shared" si="255"/>
        <v>0</v>
      </c>
      <c r="S685" s="41">
        <f t="shared" si="256"/>
        <v>0</v>
      </c>
      <c r="T685" s="67"/>
      <c r="U685" s="67"/>
      <c r="V685" s="67"/>
      <c r="W685" s="67"/>
      <c r="X685" s="67"/>
      <c r="Y685" s="67"/>
      <c r="Z685" s="67"/>
      <c r="AA685" s="67"/>
      <c r="AB685" s="99"/>
    </row>
    <row r="686" spans="1:28" ht="18" hidden="1" outlineLevel="1" x14ac:dyDescent="0.35">
      <c r="A686" s="99"/>
      <c r="B686" s="12"/>
      <c r="C686" s="67"/>
      <c r="D686" s="2">
        <v>7</v>
      </c>
      <c r="E686" s="3">
        <f t="shared" si="260"/>
        <v>1</v>
      </c>
      <c r="F686" s="146"/>
      <c r="G686" s="49">
        <f t="shared" si="257"/>
        <v>0</v>
      </c>
      <c r="H686" s="156"/>
      <c r="I686" s="4">
        <f t="shared" si="258"/>
        <v>0</v>
      </c>
      <c r="J686" s="48" t="str">
        <f t="shared" si="259"/>
        <v>-</v>
      </c>
      <c r="K686" s="158"/>
      <c r="L686" s="158"/>
      <c r="M686" s="158"/>
      <c r="N686" s="158"/>
      <c r="O686" s="6">
        <f t="shared" si="253"/>
        <v>0</v>
      </c>
      <c r="P686" s="40">
        <v>1</v>
      </c>
      <c r="Q686" s="4">
        <f t="shared" si="254"/>
        <v>0</v>
      </c>
      <c r="R686" s="4">
        <f t="shared" si="255"/>
        <v>0</v>
      </c>
      <c r="S686" s="41">
        <f t="shared" si="256"/>
        <v>0</v>
      </c>
      <c r="T686" s="67"/>
      <c r="U686" s="67"/>
      <c r="V686" s="67"/>
      <c r="W686" s="67"/>
      <c r="X686" s="67"/>
      <c r="Y686" s="67"/>
      <c r="Z686" s="67"/>
      <c r="AA686" s="67"/>
      <c r="AB686" s="99"/>
    </row>
    <row r="687" spans="1:28" ht="18" hidden="1" outlineLevel="1" x14ac:dyDescent="0.35">
      <c r="A687" s="99"/>
      <c r="B687" s="12"/>
      <c r="C687" s="67"/>
      <c r="D687" s="2">
        <v>8</v>
      </c>
      <c r="E687" s="3">
        <f t="shared" si="260"/>
        <v>1</v>
      </c>
      <c r="F687" s="146"/>
      <c r="G687" s="49">
        <f t="shared" si="257"/>
        <v>0</v>
      </c>
      <c r="H687" s="156"/>
      <c r="I687" s="4">
        <f t="shared" si="258"/>
        <v>0</v>
      </c>
      <c r="J687" s="48" t="str">
        <f t="shared" si="259"/>
        <v>-</v>
      </c>
      <c r="K687" s="158"/>
      <c r="L687" s="158"/>
      <c r="M687" s="158"/>
      <c r="N687" s="158"/>
      <c r="O687" s="6">
        <f t="shared" si="253"/>
        <v>0</v>
      </c>
      <c r="P687" s="40">
        <v>1</v>
      </c>
      <c r="Q687" s="4">
        <f t="shared" si="254"/>
        <v>0</v>
      </c>
      <c r="R687" s="4">
        <f t="shared" si="255"/>
        <v>0</v>
      </c>
      <c r="S687" s="41">
        <f t="shared" si="256"/>
        <v>0</v>
      </c>
      <c r="T687" s="67"/>
      <c r="U687" s="67"/>
      <c r="V687" s="67"/>
      <c r="W687" s="67"/>
      <c r="X687" s="67"/>
      <c r="Y687" s="67"/>
      <c r="Z687" s="67"/>
      <c r="AA687" s="67"/>
      <c r="AB687" s="99"/>
    </row>
    <row r="688" spans="1:28" ht="18" hidden="1" outlineLevel="1" x14ac:dyDescent="0.35">
      <c r="A688" s="99"/>
      <c r="B688" s="12"/>
      <c r="C688" s="67"/>
      <c r="D688" s="2">
        <v>9</v>
      </c>
      <c r="E688" s="3">
        <f t="shared" si="260"/>
        <v>1</v>
      </c>
      <c r="F688" s="146"/>
      <c r="G688" s="49">
        <f t="shared" si="257"/>
        <v>0</v>
      </c>
      <c r="H688" s="156"/>
      <c r="I688" s="4">
        <f t="shared" si="258"/>
        <v>0</v>
      </c>
      <c r="J688" s="48" t="str">
        <f t="shared" si="259"/>
        <v>-</v>
      </c>
      <c r="K688" s="158"/>
      <c r="L688" s="158"/>
      <c r="M688" s="158"/>
      <c r="N688" s="158"/>
      <c r="O688" s="6">
        <f t="shared" si="253"/>
        <v>0</v>
      </c>
      <c r="P688" s="40">
        <v>1</v>
      </c>
      <c r="Q688" s="4">
        <f t="shared" si="254"/>
        <v>0</v>
      </c>
      <c r="R688" s="4">
        <f t="shared" si="255"/>
        <v>0</v>
      </c>
      <c r="S688" s="41">
        <f t="shared" si="256"/>
        <v>0</v>
      </c>
      <c r="T688" s="67"/>
      <c r="U688" s="67"/>
      <c r="V688" s="67"/>
      <c r="W688" s="67"/>
      <c r="X688" s="67"/>
      <c r="Y688" s="67"/>
      <c r="Z688" s="67"/>
      <c r="AA688" s="67"/>
      <c r="AB688" s="99"/>
    </row>
    <row r="689" spans="1:29" ht="18" hidden="1" outlineLevel="1" x14ac:dyDescent="0.35">
      <c r="A689" s="99"/>
      <c r="B689" s="12"/>
      <c r="C689" s="67"/>
      <c r="D689" s="2">
        <v>10</v>
      </c>
      <c r="E689" s="3">
        <f t="shared" si="260"/>
        <v>1</v>
      </c>
      <c r="F689" s="146"/>
      <c r="G689" s="49">
        <f t="shared" si="257"/>
        <v>0</v>
      </c>
      <c r="H689" s="156"/>
      <c r="I689" s="4">
        <f t="shared" si="258"/>
        <v>0</v>
      </c>
      <c r="J689" s="48" t="str">
        <f t="shared" si="259"/>
        <v>-</v>
      </c>
      <c r="K689" s="158"/>
      <c r="L689" s="158"/>
      <c r="M689" s="158"/>
      <c r="N689" s="158"/>
      <c r="O689" s="6">
        <f t="shared" si="253"/>
        <v>0</v>
      </c>
      <c r="P689" s="40">
        <v>1</v>
      </c>
      <c r="Q689" s="4">
        <f t="shared" si="254"/>
        <v>0</v>
      </c>
      <c r="R689" s="4">
        <f t="shared" si="255"/>
        <v>0</v>
      </c>
      <c r="S689" s="41">
        <f t="shared" si="256"/>
        <v>0</v>
      </c>
      <c r="T689" s="67"/>
      <c r="U689" s="67"/>
      <c r="V689" s="67"/>
      <c r="W689" s="67"/>
      <c r="X689" s="67"/>
      <c r="Y689" s="67"/>
      <c r="Z689" s="67"/>
      <c r="AA689" s="67"/>
      <c r="AB689" s="99"/>
    </row>
    <row r="690" spans="1:29" ht="18" hidden="1" outlineLevel="1" x14ac:dyDescent="0.35">
      <c r="A690" s="99"/>
      <c r="B690" s="12"/>
      <c r="C690" s="67"/>
      <c r="D690" s="2">
        <v>11</v>
      </c>
      <c r="E690" s="3">
        <f t="shared" si="260"/>
        <v>1</v>
      </c>
      <c r="F690" s="146"/>
      <c r="G690" s="49">
        <f t="shared" si="257"/>
        <v>0</v>
      </c>
      <c r="H690" s="156"/>
      <c r="I690" s="4">
        <f t="shared" si="258"/>
        <v>0</v>
      </c>
      <c r="J690" s="48" t="str">
        <f t="shared" si="259"/>
        <v>-</v>
      </c>
      <c r="K690" s="158"/>
      <c r="L690" s="158"/>
      <c r="M690" s="158"/>
      <c r="N690" s="158"/>
      <c r="O690" s="6">
        <f t="shared" si="253"/>
        <v>0</v>
      </c>
      <c r="P690" s="40">
        <v>1</v>
      </c>
      <c r="Q690" s="4">
        <f t="shared" si="254"/>
        <v>0</v>
      </c>
      <c r="R690" s="4">
        <f t="shared" si="255"/>
        <v>0</v>
      </c>
      <c r="S690" s="41">
        <f t="shared" si="256"/>
        <v>0</v>
      </c>
      <c r="T690" s="67"/>
      <c r="U690" s="67"/>
      <c r="V690" s="67"/>
      <c r="W690" s="67"/>
      <c r="X690" s="67"/>
      <c r="Y690" s="67"/>
      <c r="Z690" s="67"/>
      <c r="AA690" s="67"/>
      <c r="AB690" s="99"/>
    </row>
    <row r="691" spans="1:29" ht="18" hidden="1" outlineLevel="1" x14ac:dyDescent="0.35">
      <c r="A691" s="99"/>
      <c r="B691" s="12"/>
      <c r="C691" s="67"/>
      <c r="D691" s="2">
        <v>12</v>
      </c>
      <c r="E691" s="3">
        <f t="shared" si="260"/>
        <v>1</v>
      </c>
      <c r="F691" s="146"/>
      <c r="G691" s="49">
        <f t="shared" si="257"/>
        <v>0</v>
      </c>
      <c r="H691" s="156"/>
      <c r="I691" s="4">
        <f t="shared" si="258"/>
        <v>0</v>
      </c>
      <c r="J691" s="48" t="str">
        <f t="shared" si="259"/>
        <v>-</v>
      </c>
      <c r="K691" s="158"/>
      <c r="L691" s="158"/>
      <c r="M691" s="158"/>
      <c r="N691" s="158"/>
      <c r="O691" s="6">
        <f t="shared" si="253"/>
        <v>0</v>
      </c>
      <c r="P691" s="40">
        <v>1</v>
      </c>
      <c r="Q691" s="4">
        <f t="shared" si="254"/>
        <v>0</v>
      </c>
      <c r="R691" s="4">
        <f t="shared" si="255"/>
        <v>0</v>
      </c>
      <c r="S691" s="41">
        <f t="shared" si="256"/>
        <v>0</v>
      </c>
      <c r="T691" s="67"/>
      <c r="U691" s="67"/>
      <c r="V691" s="67"/>
      <c r="W691" s="67"/>
      <c r="X691" s="67"/>
      <c r="Y691" s="67"/>
      <c r="Z691" s="67"/>
      <c r="AA691" s="67"/>
      <c r="AB691" s="99"/>
    </row>
    <row r="692" spans="1:29" ht="18" hidden="1" outlineLevel="1" x14ac:dyDescent="0.35">
      <c r="A692" s="99"/>
      <c r="B692" s="12"/>
      <c r="C692" s="67"/>
      <c r="D692" s="2">
        <v>13</v>
      </c>
      <c r="E692" s="3">
        <f t="shared" si="260"/>
        <v>1</v>
      </c>
      <c r="F692" s="146">
        <f>+E692</f>
        <v>1</v>
      </c>
      <c r="G692" s="49">
        <f t="shared" si="257"/>
        <v>0</v>
      </c>
      <c r="H692" s="156"/>
      <c r="I692" s="4">
        <f t="shared" si="258"/>
        <v>0</v>
      </c>
      <c r="J692" s="48" t="str">
        <f t="shared" si="259"/>
        <v>-</v>
      </c>
      <c r="K692" s="158"/>
      <c r="L692" s="158"/>
      <c r="M692" s="158"/>
      <c r="N692" s="158"/>
      <c r="O692" s="6">
        <f t="shared" si="253"/>
        <v>0</v>
      </c>
      <c r="P692" s="38">
        <f>IFERROR((_xlfn.DAYS("31/12/"&amp;YEAR(E692),E692))/G692,0)</f>
        <v>0</v>
      </c>
      <c r="Q692" s="4">
        <f t="shared" si="254"/>
        <v>0</v>
      </c>
      <c r="R692" s="4">
        <f t="shared" si="255"/>
        <v>0</v>
      </c>
      <c r="S692" s="41">
        <f t="shared" si="256"/>
        <v>0</v>
      </c>
      <c r="T692" s="67"/>
      <c r="U692" s="67"/>
      <c r="V692" s="67"/>
      <c r="W692" s="67"/>
      <c r="X692" s="67"/>
      <c r="Y692" s="67"/>
      <c r="Z692" s="67"/>
      <c r="AA692" s="67"/>
      <c r="AB692" s="99"/>
    </row>
    <row r="693" spans="1:29" ht="18" hidden="1" outlineLevel="1" x14ac:dyDescent="0.35">
      <c r="A693" s="99"/>
      <c r="B693" s="12"/>
      <c r="C693" s="67"/>
      <c r="D693" s="42" t="s">
        <v>164</v>
      </c>
      <c r="E693" s="8"/>
      <c r="F693" s="8"/>
      <c r="G693" s="50">
        <f>SUM(G679:G692)</f>
        <v>0</v>
      </c>
      <c r="H693" s="1"/>
      <c r="I693" s="5">
        <f>SUM(I679:I692)</f>
        <v>0</v>
      </c>
      <c r="J693" s="48" t="str">
        <f>IFERROR(I693/G693,"-")</f>
        <v>-</v>
      </c>
      <c r="K693" s="5">
        <f>SUM(K679:K692)</f>
        <v>0</v>
      </c>
      <c r="L693" s="5">
        <f t="shared" ref="L693:O693" si="261">SUM(L679:L692)</f>
        <v>0</v>
      </c>
      <c r="M693" s="5">
        <f t="shared" si="261"/>
        <v>0</v>
      </c>
      <c r="N693" s="5">
        <f t="shared" si="261"/>
        <v>0</v>
      </c>
      <c r="O693" s="5">
        <f t="shared" si="261"/>
        <v>0</v>
      </c>
      <c r="P693" s="42">
        <f>+SUMPRODUCT(G679:G692,P679:P692)</f>
        <v>0</v>
      </c>
      <c r="Q693" s="9">
        <f>SUM(Q679:Q692)</f>
        <v>0</v>
      </c>
      <c r="R693" s="9">
        <f t="shared" ref="R693:S693" si="262">SUM(R679:R692)</f>
        <v>0</v>
      </c>
      <c r="S693" s="10">
        <f t="shared" si="262"/>
        <v>0</v>
      </c>
      <c r="T693" s="67"/>
      <c r="U693" s="67"/>
      <c r="V693" s="67"/>
      <c r="W693" s="67"/>
      <c r="X693" s="67"/>
      <c r="Y693" s="67"/>
      <c r="Z693" s="67"/>
      <c r="AA693" s="67"/>
      <c r="AB693" s="99"/>
    </row>
    <row r="694" spans="1:29" ht="18" hidden="1" outlineLevel="1" x14ac:dyDescent="0.35">
      <c r="A694" s="99"/>
      <c r="B694" s="12"/>
      <c r="C694" s="67"/>
      <c r="D694" s="25" t="s">
        <v>150</v>
      </c>
      <c r="E694" s="1"/>
      <c r="F694" s="1"/>
      <c r="G694" s="1"/>
      <c r="H694" s="1"/>
      <c r="I694" s="1"/>
      <c r="J694" s="1"/>
      <c r="K694" s="51" t="str">
        <f>IFERROR(K693/$O693,"-")</f>
        <v>-</v>
      </c>
      <c r="L694" s="51" t="str">
        <f>IFERROR(L693/$O693,"-")</f>
        <v>-</v>
      </c>
      <c r="M694" s="51" t="str">
        <f>IFERROR(M693/$O693,"-")</f>
        <v>-</v>
      </c>
      <c r="N694" s="51" t="str">
        <f>IFERROR(N693/$O693,"-")</f>
        <v>-</v>
      </c>
      <c r="O694" s="51" t="str">
        <f>IFERROR(O693/$O693,"-")</f>
        <v>-</v>
      </c>
      <c r="P694" s="43"/>
      <c r="Q694" s="2"/>
      <c r="R694" s="2"/>
      <c r="S694" s="44"/>
      <c r="T694" s="67"/>
      <c r="U694" s="67"/>
      <c r="V694" s="67"/>
      <c r="W694" s="67"/>
      <c r="X694" s="67"/>
      <c r="Y694" s="67"/>
      <c r="Z694" s="67"/>
      <c r="AA694" s="67"/>
      <c r="AB694" s="99"/>
    </row>
    <row r="695" spans="1:29" ht="18" hidden="1" outlineLevel="1" x14ac:dyDescent="0.35">
      <c r="A695" s="99"/>
      <c r="B695" s="12"/>
      <c r="C695" s="67"/>
      <c r="D695" s="67"/>
      <c r="E695" s="67"/>
      <c r="F695" s="67"/>
      <c r="G695" s="67"/>
      <c r="H695" s="67"/>
      <c r="I695" s="67"/>
      <c r="J695" s="67"/>
      <c r="K695" s="67"/>
      <c r="L695" s="67"/>
      <c r="M695" s="67"/>
      <c r="N695" s="67"/>
      <c r="O695" s="67"/>
      <c r="P695" s="67"/>
      <c r="Q695" s="67"/>
      <c r="R695" s="67"/>
      <c r="S695" s="67"/>
      <c r="T695" s="67"/>
      <c r="U695" s="67"/>
      <c r="V695" s="67"/>
      <c r="W695" s="67"/>
      <c r="X695" s="67"/>
      <c r="Y695" s="67"/>
      <c r="Z695" s="67"/>
      <c r="AA695" s="67"/>
      <c r="AB695" s="99"/>
    </row>
    <row r="696" spans="1:29" ht="18" collapsed="1" x14ac:dyDescent="0.35">
      <c r="A696" s="99"/>
      <c r="B696" s="12"/>
      <c r="C696" s="62" t="s">
        <v>168</v>
      </c>
      <c r="D696" s="12"/>
      <c r="E696" s="12"/>
      <c r="F696" s="12"/>
      <c r="G696" s="12"/>
      <c r="H696" s="12"/>
      <c r="I696" s="12"/>
      <c r="J696" s="12"/>
      <c r="K696" s="12"/>
      <c r="L696" s="12"/>
      <c r="M696" s="12"/>
      <c r="N696" s="12"/>
      <c r="O696" s="12"/>
      <c r="P696" s="12"/>
      <c r="Q696" s="12"/>
      <c r="R696" s="12"/>
      <c r="S696" s="12"/>
      <c r="T696" s="12"/>
      <c r="U696" s="12"/>
      <c r="V696" s="12"/>
      <c r="W696" s="12"/>
      <c r="X696" s="12"/>
      <c r="Y696" s="12"/>
      <c r="Z696" s="12"/>
      <c r="AA696" s="12"/>
      <c r="AB696" s="99"/>
    </row>
    <row r="697" spans="1:29" ht="9.6" hidden="1" customHeight="1" outlineLevel="1" x14ac:dyDescent="0.35">
      <c r="A697" s="99"/>
      <c r="B697" s="12"/>
      <c r="C697" s="67"/>
      <c r="D697" s="67"/>
      <c r="E697" s="67"/>
      <c r="F697" s="67"/>
      <c r="G697" s="67"/>
      <c r="H697" s="67"/>
      <c r="I697" s="67"/>
      <c r="J697" s="67"/>
      <c r="K697" s="67"/>
      <c r="L697" s="67"/>
      <c r="M697" s="67"/>
      <c r="N697" s="67"/>
      <c r="O697" s="67"/>
      <c r="P697" s="67"/>
      <c r="Q697" s="67"/>
      <c r="R697" s="67"/>
      <c r="S697" s="67"/>
      <c r="T697" s="67"/>
      <c r="U697" s="67"/>
      <c r="V697" s="67"/>
      <c r="W697" s="67"/>
      <c r="X697" s="67"/>
      <c r="Y697" s="67"/>
      <c r="Z697" s="67"/>
      <c r="AA697" s="67"/>
      <c r="AB697" s="99"/>
    </row>
    <row r="698" spans="1:29" ht="18" hidden="1" outlineLevel="1" x14ac:dyDescent="0.35">
      <c r="A698" s="99"/>
      <c r="B698" s="12"/>
      <c r="C698" s="67"/>
      <c r="D698" s="163" t="s">
        <v>98</v>
      </c>
      <c r="E698" s="164"/>
      <c r="F698" s="164"/>
      <c r="G698" s="164"/>
      <c r="H698" s="67"/>
      <c r="I698" s="161" t="s">
        <v>97</v>
      </c>
      <c r="J698" s="162"/>
      <c r="K698" s="162"/>
      <c r="L698" s="67"/>
      <c r="M698" s="67"/>
      <c r="N698" s="67"/>
      <c r="O698" s="67"/>
      <c r="P698" s="67"/>
      <c r="Q698" s="149" t="s">
        <v>152</v>
      </c>
      <c r="R698" s="150"/>
      <c r="S698" s="150"/>
      <c r="T698" s="150"/>
      <c r="U698" s="67"/>
      <c r="V698" s="149" t="s">
        <v>153</v>
      </c>
      <c r="W698" s="150"/>
      <c r="X698" s="150"/>
      <c r="Y698" s="67"/>
      <c r="Z698" s="67"/>
      <c r="AA698" s="67"/>
      <c r="AB698" s="99"/>
      <c r="AC698" s="67">
        <v>20</v>
      </c>
    </row>
    <row r="699" spans="1:29" ht="18" hidden="1" outlineLevel="1" x14ac:dyDescent="0.35">
      <c r="A699" s="99"/>
      <c r="B699" s="12"/>
      <c r="C699" s="67"/>
      <c r="D699" s="1" t="s">
        <v>154</v>
      </c>
      <c r="E699" s="200" t="s">
        <v>155</v>
      </c>
      <c r="F699" s="167" t="s">
        <v>156</v>
      </c>
      <c r="G699" s="165"/>
      <c r="H699" s="67"/>
      <c r="I699" s="152">
        <v>1</v>
      </c>
      <c r="J699" s="421" t="s">
        <v>101</v>
      </c>
      <c r="K699" s="422"/>
      <c r="L699" s="67"/>
      <c r="M699" s="67"/>
      <c r="N699" s="67"/>
      <c r="O699" s="67"/>
      <c r="P699" s="67"/>
      <c r="Q699" s="419" t="s">
        <v>106</v>
      </c>
      <c r="R699" s="419"/>
      <c r="S699" s="298" t="str">
        <f>IFERROR(S721/Q721,"-")</f>
        <v>-</v>
      </c>
      <c r="T699" s="299" t="s">
        <v>107</v>
      </c>
      <c r="U699" s="67"/>
      <c r="V699" s="8" t="s">
        <v>108</v>
      </c>
      <c r="W699" s="300">
        <f>IF(E699="No n'hi ha",0,VLOOKUP(E699,llistes!$L$5:$Q$11,5,0))</f>
        <v>0</v>
      </c>
      <c r="X699" s="301" t="s">
        <v>109</v>
      </c>
      <c r="Y699" s="67"/>
      <c r="Z699" s="67"/>
      <c r="AA699" s="67"/>
      <c r="AB699" s="99"/>
    </row>
    <row r="700" spans="1:29" ht="18" hidden="1" outlineLevel="1" x14ac:dyDescent="0.35">
      <c r="A700" s="99"/>
      <c r="B700" s="12"/>
      <c r="C700" s="67"/>
      <c r="D700" s="1" t="s">
        <v>157</v>
      </c>
      <c r="E700" s="201" t="s">
        <v>145</v>
      </c>
      <c r="F700" s="199" t="s">
        <v>158</v>
      </c>
      <c r="G700" s="166"/>
      <c r="H700" s="67"/>
      <c r="I700" s="154">
        <v>2</v>
      </c>
      <c r="J700" s="421" t="s">
        <v>101</v>
      </c>
      <c r="K700" s="422"/>
      <c r="L700" s="67"/>
      <c r="M700" s="67"/>
      <c r="N700" s="67"/>
      <c r="O700" s="67"/>
      <c r="P700" s="67"/>
      <c r="Q700" s="415" t="s">
        <v>111</v>
      </c>
      <c r="R700" s="415"/>
      <c r="S700" s="47">
        <f>IFERROR(S721/P721,0)</f>
        <v>0</v>
      </c>
      <c r="T700" t="s">
        <v>112</v>
      </c>
      <c r="U700" s="67"/>
      <c r="V700" s="1" t="s">
        <v>113</v>
      </c>
      <c r="W700" s="5">
        <f>+W699*Q721</f>
        <v>0</v>
      </c>
      <c r="X700" s="268" t="s">
        <v>114</v>
      </c>
      <c r="Y700" s="67"/>
      <c r="Z700" s="67"/>
      <c r="AA700" s="67"/>
      <c r="AB700" s="99"/>
    </row>
    <row r="701" spans="1:29" ht="18" hidden="1" outlineLevel="1" x14ac:dyDescent="0.35">
      <c r="A701" s="99"/>
      <c r="B701" s="12"/>
      <c r="C701" s="67"/>
      <c r="D701" s="1" t="s">
        <v>159</v>
      </c>
      <c r="E701" s="168">
        <f>IF(E699="No n'hi ha",0,VLOOKUP(E700,_xlfn.IFS(E699="Gas Natural",llistes!$F$4:$H$4,E699="Gasoil C",llistes!$F$7:$H$8,E699="GLP",llistes!$F$11:$H$15,E699="Biomassa",llistes!$F$18:$H$24,E699="No n'hi ha",llistes!$F$26:$H$26),2,0))</f>
        <v>0</v>
      </c>
      <c r="F701" s="67"/>
      <c r="G701" s="67"/>
      <c r="H701" s="67"/>
      <c r="I701" s="154">
        <v>3</v>
      </c>
      <c r="J701" s="421" t="s">
        <v>101</v>
      </c>
      <c r="K701" s="422"/>
      <c r="L701" s="67"/>
      <c r="M701" s="67"/>
      <c r="N701" s="67"/>
      <c r="O701" s="67"/>
      <c r="P701" s="67"/>
      <c r="Q701" s="419" t="s">
        <v>116</v>
      </c>
      <c r="R701" s="419"/>
      <c r="S701" s="302" t="str" cm="1">
        <f t="array" aca="1" ref="S701" ca="1">IFERROR(Q721/INDIRECT("'Introducció dades Grals'!G"&amp;AC698),"-")</f>
        <v>-</v>
      </c>
      <c r="T701" s="303" t="s">
        <v>117</v>
      </c>
      <c r="U701" s="67"/>
      <c r="V701" s="1" t="s">
        <v>118</v>
      </c>
      <c r="W701" s="7" t="str" cm="1">
        <f t="array" aca="1" ref="W701" ca="1">IFERROR(W700/INDIRECT("'Introducció dades Grals'!G"&amp;AC698),"-")</f>
        <v>-</v>
      </c>
      <c r="X701" s="268" t="s">
        <v>119</v>
      </c>
      <c r="Y701" s="67"/>
      <c r="Z701" s="67"/>
      <c r="AA701" s="67"/>
      <c r="AB701" s="99"/>
    </row>
    <row r="702" spans="1:29" ht="18" hidden="1" outlineLevel="1" x14ac:dyDescent="0.35">
      <c r="A702" s="99"/>
      <c r="B702" s="12"/>
      <c r="C702" s="67"/>
      <c r="D702" s="67"/>
      <c r="E702" s="67"/>
      <c r="F702" s="67"/>
      <c r="G702" s="67"/>
      <c r="H702" s="67"/>
      <c r="I702" s="152">
        <v>4</v>
      </c>
      <c r="J702" s="416" t="s">
        <v>101</v>
      </c>
      <c r="K702" s="417"/>
      <c r="L702" s="67"/>
      <c r="M702" s="67"/>
      <c r="N702" s="67"/>
      <c r="O702" s="67"/>
      <c r="P702" s="67"/>
      <c r="Q702" s="415" t="s">
        <v>121</v>
      </c>
      <c r="R702" s="415"/>
      <c r="S702" s="47" t="str" cm="1">
        <f t="array" aca="1" ref="S702" ca="1">IFERROR(Q721/INDIRECT("'Introducció dades Grals'!I"&amp;AC698),"-")</f>
        <v>-</v>
      </c>
      <c r="T702" s="11" t="s">
        <v>122</v>
      </c>
      <c r="U702" s="67"/>
      <c r="V702" s="67"/>
      <c r="W702" s="67"/>
      <c r="X702" s="67"/>
      <c r="Y702" s="67"/>
      <c r="Z702" s="67"/>
      <c r="AA702" s="67"/>
      <c r="AB702" s="99"/>
    </row>
    <row r="703" spans="1:29" ht="18" hidden="1" outlineLevel="1" x14ac:dyDescent="0.35">
      <c r="A703" s="99"/>
      <c r="B703" s="12"/>
      <c r="C703" s="67"/>
      <c r="D703" s="67"/>
      <c r="E703" s="67"/>
      <c r="F703" s="67"/>
      <c r="G703" s="67"/>
      <c r="H703" s="67"/>
      <c r="I703" s="67"/>
      <c r="J703" s="67"/>
      <c r="K703" s="67"/>
      <c r="L703" s="67"/>
      <c r="M703" s="67"/>
      <c r="N703" s="67"/>
      <c r="O703" s="67"/>
      <c r="P703" s="67"/>
      <c r="Q703" s="67"/>
      <c r="R703" s="67"/>
      <c r="S703" s="67"/>
      <c r="T703" s="67"/>
      <c r="U703" s="67"/>
      <c r="V703" s="67"/>
      <c r="W703" s="67"/>
      <c r="X703" s="67"/>
      <c r="Y703" s="67"/>
      <c r="Z703" s="67"/>
      <c r="AA703" s="67"/>
      <c r="AB703" s="99"/>
    </row>
    <row r="704" spans="1:29" ht="18" hidden="1" outlineLevel="1" x14ac:dyDescent="0.35">
      <c r="A704" s="99"/>
      <c r="B704" s="12"/>
      <c r="C704" s="67"/>
      <c r="D704" s="147" t="s">
        <v>126</v>
      </c>
      <c r="E704" s="148"/>
      <c r="F704" s="148"/>
      <c r="G704" s="148"/>
      <c r="H704" s="148"/>
      <c r="I704" s="148"/>
      <c r="J704" s="148"/>
      <c r="K704" s="148"/>
      <c r="L704" s="148"/>
      <c r="M704" s="148"/>
      <c r="N704" s="148"/>
      <c r="O704" s="148"/>
      <c r="P704" s="423" t="s">
        <v>166</v>
      </c>
      <c r="Q704" s="423"/>
      <c r="R704" s="423"/>
      <c r="S704" s="423"/>
      <c r="T704" s="67"/>
      <c r="U704" s="67"/>
      <c r="V704" s="67"/>
      <c r="W704" s="67"/>
      <c r="X704" s="67"/>
      <c r="Y704" s="67"/>
      <c r="Z704" s="67"/>
      <c r="AA704" s="67"/>
      <c r="AB704" s="99"/>
    </row>
    <row r="705" spans="1:28" s="159" customFormat="1" ht="28.8" hidden="1" outlineLevel="1" x14ac:dyDescent="0.35">
      <c r="A705" s="99"/>
      <c r="B705" s="12"/>
      <c r="C705" s="67"/>
      <c r="D705" s="188" t="s">
        <v>128</v>
      </c>
      <c r="E705" s="188" t="s">
        <v>129</v>
      </c>
      <c r="F705" s="188" t="s">
        <v>130</v>
      </c>
      <c r="G705" s="188" t="s">
        <v>131</v>
      </c>
      <c r="H705" s="188" t="s">
        <v>160</v>
      </c>
      <c r="I705" s="188" t="s">
        <v>161</v>
      </c>
      <c r="J705" s="188"/>
      <c r="K705" s="188" t="s">
        <v>106</v>
      </c>
      <c r="L705" s="188" t="s">
        <v>162</v>
      </c>
      <c r="M705" s="188" t="s">
        <v>137</v>
      </c>
      <c r="N705" s="188" t="s">
        <v>138</v>
      </c>
      <c r="O705" s="188" t="s">
        <v>139</v>
      </c>
      <c r="P705" s="193" t="s">
        <v>163</v>
      </c>
      <c r="Q705" s="193" t="s">
        <v>141</v>
      </c>
      <c r="R705" s="193" t="s">
        <v>142</v>
      </c>
      <c r="S705" s="193" t="s">
        <v>143</v>
      </c>
      <c r="T705" s="67"/>
      <c r="U705" s="159" t="e" vm="1">
        <v>#VALUE!</v>
      </c>
      <c r="V705" s="426" t="s">
        <v>144</v>
      </c>
      <c r="W705" s="426"/>
      <c r="X705" s="426"/>
      <c r="Y705" s="426"/>
      <c r="Z705" s="426"/>
      <c r="AA705" s="67"/>
      <c r="AB705" s="99"/>
    </row>
    <row r="706" spans="1:28" s="160" customFormat="1" ht="18" hidden="1" outlineLevel="1" x14ac:dyDescent="0.35">
      <c r="A706" s="99"/>
      <c r="B706" s="12"/>
      <c r="C706" s="67"/>
      <c r="D706" s="194"/>
      <c r="E706" s="195"/>
      <c r="F706" s="195"/>
      <c r="G706" s="194"/>
      <c r="H706" s="188" t="str">
        <f>+E700</f>
        <v>kWh</v>
      </c>
      <c r="I706" s="196" t="s">
        <v>145</v>
      </c>
      <c r="J706" s="196" t="s">
        <v>146</v>
      </c>
      <c r="K706" s="196" t="s">
        <v>147</v>
      </c>
      <c r="L706" s="196" t="s">
        <v>147</v>
      </c>
      <c r="M706" s="196" t="s">
        <v>147</v>
      </c>
      <c r="N706" s="196" t="s">
        <v>147</v>
      </c>
      <c r="O706" s="196" t="s">
        <v>147</v>
      </c>
      <c r="P706" s="197" t="s">
        <v>148</v>
      </c>
      <c r="Q706" s="198" t="s">
        <v>145</v>
      </c>
      <c r="R706" s="198" t="s">
        <v>147</v>
      </c>
      <c r="S706" s="198" t="s">
        <v>147</v>
      </c>
      <c r="T706" s="67"/>
      <c r="U706" s="67"/>
      <c r="V706" s="67"/>
      <c r="W706" s="67"/>
      <c r="X706" s="67"/>
      <c r="Y706" s="67"/>
      <c r="Z706" s="67"/>
      <c r="AA706" s="67"/>
      <c r="AB706" s="99"/>
    </row>
    <row r="707" spans="1:28" ht="18" hidden="1" outlineLevel="1" x14ac:dyDescent="0.35">
      <c r="A707" s="99"/>
      <c r="B707" s="12"/>
      <c r="C707" s="67"/>
      <c r="D707" s="2">
        <v>0</v>
      </c>
      <c r="E707" s="145"/>
      <c r="F707" s="145">
        <f>+E707</f>
        <v>0</v>
      </c>
      <c r="G707" s="49">
        <f>IF(F707-E707=0,0,F707-E707+1)</f>
        <v>0</v>
      </c>
      <c r="H707" s="155"/>
      <c r="I707" s="4">
        <f>+H707*$E$701</f>
        <v>0</v>
      </c>
      <c r="J707" s="48" t="str">
        <f>IFERROR(I707/G707,"-")</f>
        <v>-</v>
      </c>
      <c r="K707" s="157"/>
      <c r="L707" s="157"/>
      <c r="M707" s="157"/>
      <c r="N707" s="157"/>
      <c r="O707" s="6">
        <f t="shared" ref="O707:O720" si="263">+SUM(K707:N707)</f>
        <v>0</v>
      </c>
      <c r="P707" s="38">
        <f>IFERROR((_xlfn.DAYS(F707,"1/1/"&amp;YEAR(F707))+1)/G707,0)</f>
        <v>0</v>
      </c>
      <c r="Q707" s="4">
        <f t="shared" ref="Q707:Q720" si="264">+I707*P707</f>
        <v>0</v>
      </c>
      <c r="R707" s="4">
        <f t="shared" ref="R707:R720" si="265">+K707*P707</f>
        <v>0</v>
      </c>
      <c r="S707" s="39">
        <f t="shared" ref="S707:S720" si="266">+O707*P707</f>
        <v>0</v>
      </c>
      <c r="T707" s="67"/>
      <c r="U707" s="67"/>
      <c r="V707" s="67"/>
      <c r="W707" s="67"/>
      <c r="X707" s="67"/>
      <c r="Y707" s="67"/>
      <c r="Z707" s="67"/>
      <c r="AA707" s="67"/>
      <c r="AB707" s="99"/>
    </row>
    <row r="708" spans="1:28" ht="18" hidden="1" outlineLevel="1" x14ac:dyDescent="0.35">
      <c r="A708" s="99"/>
      <c r="B708" s="12"/>
      <c r="C708" s="67"/>
      <c r="D708" s="2">
        <v>1</v>
      </c>
      <c r="E708" s="3">
        <f>+F707+1</f>
        <v>1</v>
      </c>
      <c r="F708" s="145"/>
      <c r="G708" s="49">
        <f t="shared" ref="G708:G720" si="267">IF(F708-E708=0,0,F708-E708+1)</f>
        <v>0</v>
      </c>
      <c r="H708" s="155"/>
      <c r="I708" s="4">
        <f t="shared" ref="I708:I720" si="268">+H708*$E$701</f>
        <v>0</v>
      </c>
      <c r="J708" s="48" t="str">
        <f t="shared" ref="J708:J720" si="269">IFERROR(I708/G708,"-")</f>
        <v>-</v>
      </c>
      <c r="K708" s="157"/>
      <c r="L708" s="157"/>
      <c r="M708" s="157"/>
      <c r="N708" s="157"/>
      <c r="O708" s="6">
        <f t="shared" si="263"/>
        <v>0</v>
      </c>
      <c r="P708" s="38">
        <v>1</v>
      </c>
      <c r="Q708" s="4">
        <f t="shared" si="264"/>
        <v>0</v>
      </c>
      <c r="R708" s="4">
        <f t="shared" si="265"/>
        <v>0</v>
      </c>
      <c r="S708" s="39">
        <f t="shared" si="266"/>
        <v>0</v>
      </c>
      <c r="T708" s="67"/>
      <c r="U708" s="67"/>
      <c r="V708" s="67"/>
      <c r="W708" s="67"/>
      <c r="X708" s="67"/>
      <c r="Y708" s="67"/>
      <c r="Z708" s="67"/>
      <c r="AA708" s="67"/>
      <c r="AB708" s="99"/>
    </row>
    <row r="709" spans="1:28" ht="18" hidden="1" outlineLevel="1" x14ac:dyDescent="0.35">
      <c r="A709" s="99"/>
      <c r="B709" s="12"/>
      <c r="C709" s="67"/>
      <c r="D709" s="2">
        <v>2</v>
      </c>
      <c r="E709" s="3">
        <f t="shared" ref="E709:E720" si="270">+F708+1</f>
        <v>1</v>
      </c>
      <c r="F709" s="146"/>
      <c r="G709" s="49">
        <f t="shared" si="267"/>
        <v>0</v>
      </c>
      <c r="H709" s="156"/>
      <c r="I709" s="4">
        <f t="shared" si="268"/>
        <v>0</v>
      </c>
      <c r="J709" s="48" t="str">
        <f t="shared" si="269"/>
        <v>-</v>
      </c>
      <c r="K709" s="158"/>
      <c r="L709" s="158"/>
      <c r="M709" s="158"/>
      <c r="N709" s="158"/>
      <c r="O709" s="6">
        <f t="shared" si="263"/>
        <v>0</v>
      </c>
      <c r="P709" s="40">
        <v>1</v>
      </c>
      <c r="Q709" s="4">
        <f t="shared" si="264"/>
        <v>0</v>
      </c>
      <c r="R709" s="4">
        <f t="shared" si="265"/>
        <v>0</v>
      </c>
      <c r="S709" s="41">
        <f t="shared" si="266"/>
        <v>0</v>
      </c>
      <c r="T709" s="67"/>
      <c r="U709" s="67"/>
      <c r="V709" s="67"/>
      <c r="W709" s="67"/>
      <c r="X709" s="67"/>
      <c r="Y709" s="67"/>
      <c r="Z709" s="67"/>
      <c r="AA709" s="67"/>
      <c r="AB709" s="99"/>
    </row>
    <row r="710" spans="1:28" ht="18" hidden="1" outlineLevel="1" x14ac:dyDescent="0.35">
      <c r="A710" s="99"/>
      <c r="B710" s="12"/>
      <c r="C710" s="67"/>
      <c r="D710" s="2">
        <v>3</v>
      </c>
      <c r="E710" s="3">
        <f t="shared" si="270"/>
        <v>1</v>
      </c>
      <c r="F710" s="146"/>
      <c r="G710" s="49">
        <f t="shared" si="267"/>
        <v>0</v>
      </c>
      <c r="H710" s="156"/>
      <c r="I710" s="4">
        <f t="shared" si="268"/>
        <v>0</v>
      </c>
      <c r="J710" s="48" t="str">
        <f t="shared" si="269"/>
        <v>-</v>
      </c>
      <c r="K710" s="158"/>
      <c r="L710" s="158"/>
      <c r="M710" s="158"/>
      <c r="N710" s="158"/>
      <c r="O710" s="6">
        <f t="shared" si="263"/>
        <v>0</v>
      </c>
      <c r="P710" s="40">
        <v>1</v>
      </c>
      <c r="Q710" s="4">
        <f t="shared" si="264"/>
        <v>0</v>
      </c>
      <c r="R710" s="4">
        <f t="shared" si="265"/>
        <v>0</v>
      </c>
      <c r="S710" s="41">
        <f t="shared" si="266"/>
        <v>0</v>
      </c>
      <c r="T710" s="67"/>
      <c r="U710" s="67"/>
      <c r="V710" s="67"/>
      <c r="W710" s="67"/>
      <c r="X710" s="67"/>
      <c r="Y710" s="67"/>
      <c r="Z710" s="67"/>
      <c r="AA710" s="67"/>
      <c r="AB710" s="99"/>
    </row>
    <row r="711" spans="1:28" ht="18" hidden="1" outlineLevel="1" x14ac:dyDescent="0.35">
      <c r="A711" s="99"/>
      <c r="B711" s="12"/>
      <c r="C711" s="67"/>
      <c r="D711" s="2">
        <v>4</v>
      </c>
      <c r="E711" s="3">
        <f t="shared" si="270"/>
        <v>1</v>
      </c>
      <c r="F711" s="146"/>
      <c r="G711" s="49">
        <f t="shared" si="267"/>
        <v>0</v>
      </c>
      <c r="H711" s="156"/>
      <c r="I711" s="4">
        <f t="shared" si="268"/>
        <v>0</v>
      </c>
      <c r="J711" s="48" t="str">
        <f t="shared" si="269"/>
        <v>-</v>
      </c>
      <c r="K711" s="158"/>
      <c r="L711" s="158"/>
      <c r="M711" s="158"/>
      <c r="N711" s="158"/>
      <c r="O711" s="6">
        <f t="shared" si="263"/>
        <v>0</v>
      </c>
      <c r="P711" s="40">
        <v>1</v>
      </c>
      <c r="Q711" s="4">
        <f t="shared" si="264"/>
        <v>0</v>
      </c>
      <c r="R711" s="4">
        <f t="shared" si="265"/>
        <v>0</v>
      </c>
      <c r="S711" s="41">
        <f t="shared" si="266"/>
        <v>0</v>
      </c>
      <c r="T711" s="67"/>
      <c r="U711" s="67"/>
      <c r="V711" s="67"/>
      <c r="W711" s="67"/>
      <c r="X711" s="67"/>
      <c r="Y711" s="67"/>
      <c r="Z711" s="67"/>
      <c r="AA711" s="67"/>
      <c r="AB711" s="99"/>
    </row>
    <row r="712" spans="1:28" ht="18" hidden="1" outlineLevel="1" x14ac:dyDescent="0.35">
      <c r="A712" s="99"/>
      <c r="B712" s="12"/>
      <c r="C712" s="67"/>
      <c r="D712" s="2">
        <v>5</v>
      </c>
      <c r="E712" s="3">
        <f t="shared" si="270"/>
        <v>1</v>
      </c>
      <c r="F712" s="146"/>
      <c r="G712" s="49">
        <f t="shared" si="267"/>
        <v>0</v>
      </c>
      <c r="H712" s="156"/>
      <c r="I712" s="4">
        <f t="shared" si="268"/>
        <v>0</v>
      </c>
      <c r="J712" s="48" t="str">
        <f t="shared" si="269"/>
        <v>-</v>
      </c>
      <c r="K712" s="158"/>
      <c r="L712" s="158"/>
      <c r="M712" s="158"/>
      <c r="N712" s="158"/>
      <c r="O712" s="6">
        <f t="shared" si="263"/>
        <v>0</v>
      </c>
      <c r="P712" s="40">
        <v>1</v>
      </c>
      <c r="Q712" s="4">
        <f t="shared" si="264"/>
        <v>0</v>
      </c>
      <c r="R712" s="4">
        <f t="shared" si="265"/>
        <v>0</v>
      </c>
      <c r="S712" s="41">
        <f t="shared" si="266"/>
        <v>0</v>
      </c>
      <c r="T712" s="67"/>
      <c r="U712" s="67"/>
      <c r="V712" s="67"/>
      <c r="W712" s="67"/>
      <c r="X712" s="67"/>
      <c r="Y712" s="67"/>
      <c r="Z712" s="67"/>
      <c r="AA712" s="67"/>
      <c r="AB712" s="99"/>
    </row>
    <row r="713" spans="1:28" ht="18" hidden="1" outlineLevel="1" x14ac:dyDescent="0.35">
      <c r="A713" s="99"/>
      <c r="B713" s="12"/>
      <c r="C713" s="67"/>
      <c r="D713" s="2">
        <v>6</v>
      </c>
      <c r="E713" s="3">
        <f t="shared" si="270"/>
        <v>1</v>
      </c>
      <c r="F713" s="146"/>
      <c r="G713" s="49">
        <f t="shared" si="267"/>
        <v>0</v>
      </c>
      <c r="H713" s="156"/>
      <c r="I713" s="4">
        <f t="shared" si="268"/>
        <v>0</v>
      </c>
      <c r="J713" s="48" t="str">
        <f t="shared" si="269"/>
        <v>-</v>
      </c>
      <c r="K713" s="158"/>
      <c r="L713" s="158"/>
      <c r="M713" s="158"/>
      <c r="N713" s="158"/>
      <c r="O713" s="6">
        <f t="shared" si="263"/>
        <v>0</v>
      </c>
      <c r="P713" s="40">
        <v>1</v>
      </c>
      <c r="Q713" s="4">
        <f t="shared" si="264"/>
        <v>0</v>
      </c>
      <c r="R713" s="4">
        <f t="shared" si="265"/>
        <v>0</v>
      </c>
      <c r="S713" s="41">
        <f t="shared" si="266"/>
        <v>0</v>
      </c>
      <c r="T713" s="67"/>
      <c r="U713" s="67"/>
      <c r="V713" s="67"/>
      <c r="W713" s="67"/>
      <c r="X713" s="67"/>
      <c r="Y713" s="67"/>
      <c r="Z713" s="67"/>
      <c r="AA713" s="67"/>
      <c r="AB713" s="99"/>
    </row>
    <row r="714" spans="1:28" ht="18" hidden="1" outlineLevel="1" x14ac:dyDescent="0.35">
      <c r="A714" s="99"/>
      <c r="B714" s="12"/>
      <c r="C714" s="67"/>
      <c r="D714" s="2">
        <v>7</v>
      </c>
      <c r="E714" s="3">
        <f t="shared" si="270"/>
        <v>1</v>
      </c>
      <c r="F714" s="146"/>
      <c r="G714" s="49">
        <f t="shared" si="267"/>
        <v>0</v>
      </c>
      <c r="H714" s="156"/>
      <c r="I714" s="4">
        <f t="shared" si="268"/>
        <v>0</v>
      </c>
      <c r="J714" s="48" t="str">
        <f t="shared" si="269"/>
        <v>-</v>
      </c>
      <c r="K714" s="158"/>
      <c r="L714" s="158"/>
      <c r="M714" s="158"/>
      <c r="N714" s="158"/>
      <c r="O714" s="6">
        <f t="shared" si="263"/>
        <v>0</v>
      </c>
      <c r="P714" s="40">
        <v>1</v>
      </c>
      <c r="Q714" s="4">
        <f t="shared" si="264"/>
        <v>0</v>
      </c>
      <c r="R714" s="4">
        <f t="shared" si="265"/>
        <v>0</v>
      </c>
      <c r="S714" s="41">
        <f t="shared" si="266"/>
        <v>0</v>
      </c>
      <c r="T714" s="67"/>
      <c r="U714" s="67"/>
      <c r="V714" s="67"/>
      <c r="W714" s="67"/>
      <c r="X714" s="67"/>
      <c r="Y714" s="67"/>
      <c r="Z714" s="67"/>
      <c r="AA714" s="67"/>
      <c r="AB714" s="99"/>
    </row>
    <row r="715" spans="1:28" ht="18" hidden="1" outlineLevel="1" x14ac:dyDescent="0.35">
      <c r="A715" s="99"/>
      <c r="B715" s="12"/>
      <c r="C715" s="67"/>
      <c r="D715" s="2">
        <v>8</v>
      </c>
      <c r="E715" s="3">
        <f t="shared" si="270"/>
        <v>1</v>
      </c>
      <c r="F715" s="146"/>
      <c r="G715" s="49">
        <f t="shared" si="267"/>
        <v>0</v>
      </c>
      <c r="H715" s="156"/>
      <c r="I715" s="4">
        <f t="shared" si="268"/>
        <v>0</v>
      </c>
      <c r="J715" s="48" t="str">
        <f t="shared" si="269"/>
        <v>-</v>
      </c>
      <c r="K715" s="158"/>
      <c r="L715" s="158"/>
      <c r="M715" s="158"/>
      <c r="N715" s="158"/>
      <c r="O715" s="6">
        <f t="shared" si="263"/>
        <v>0</v>
      </c>
      <c r="P715" s="40">
        <v>1</v>
      </c>
      <c r="Q715" s="4">
        <f t="shared" si="264"/>
        <v>0</v>
      </c>
      <c r="R715" s="4">
        <f t="shared" si="265"/>
        <v>0</v>
      </c>
      <c r="S715" s="41">
        <f t="shared" si="266"/>
        <v>0</v>
      </c>
      <c r="T715" s="67"/>
      <c r="U715" s="67"/>
      <c r="V715" s="67"/>
      <c r="W715" s="67"/>
      <c r="X715" s="67"/>
      <c r="Y715" s="67"/>
      <c r="Z715" s="67"/>
      <c r="AA715" s="67"/>
      <c r="AB715" s="99"/>
    </row>
    <row r="716" spans="1:28" ht="18" hidden="1" outlineLevel="1" x14ac:dyDescent="0.35">
      <c r="A716" s="99"/>
      <c r="B716" s="12"/>
      <c r="C716" s="67"/>
      <c r="D716" s="2">
        <v>9</v>
      </c>
      <c r="E716" s="3">
        <f t="shared" si="270"/>
        <v>1</v>
      </c>
      <c r="F716" s="146"/>
      <c r="G716" s="49">
        <f t="shared" si="267"/>
        <v>0</v>
      </c>
      <c r="H716" s="156"/>
      <c r="I716" s="4">
        <f t="shared" si="268"/>
        <v>0</v>
      </c>
      <c r="J716" s="48" t="str">
        <f t="shared" si="269"/>
        <v>-</v>
      </c>
      <c r="K716" s="158"/>
      <c r="L716" s="158"/>
      <c r="M716" s="158"/>
      <c r="N716" s="158"/>
      <c r="O716" s="6">
        <f t="shared" si="263"/>
        <v>0</v>
      </c>
      <c r="P716" s="40">
        <v>1</v>
      </c>
      <c r="Q716" s="4">
        <f t="shared" si="264"/>
        <v>0</v>
      </c>
      <c r="R716" s="4">
        <f t="shared" si="265"/>
        <v>0</v>
      </c>
      <c r="S716" s="41">
        <f t="shared" si="266"/>
        <v>0</v>
      </c>
      <c r="T716" s="67"/>
      <c r="U716" s="67"/>
      <c r="V716" s="67"/>
      <c r="W716" s="67"/>
      <c r="X716" s="67"/>
      <c r="Y716" s="67"/>
      <c r="Z716" s="67"/>
      <c r="AA716" s="67"/>
      <c r="AB716" s="99"/>
    </row>
    <row r="717" spans="1:28" ht="18" hidden="1" outlineLevel="1" x14ac:dyDescent="0.35">
      <c r="A717" s="99"/>
      <c r="B717" s="12"/>
      <c r="C717" s="67"/>
      <c r="D717" s="2">
        <v>10</v>
      </c>
      <c r="E717" s="3">
        <f t="shared" si="270"/>
        <v>1</v>
      </c>
      <c r="F717" s="146"/>
      <c r="G717" s="49">
        <f t="shared" si="267"/>
        <v>0</v>
      </c>
      <c r="H717" s="156"/>
      <c r="I717" s="4">
        <f t="shared" si="268"/>
        <v>0</v>
      </c>
      <c r="J717" s="48" t="str">
        <f t="shared" si="269"/>
        <v>-</v>
      </c>
      <c r="K717" s="158"/>
      <c r="L717" s="158"/>
      <c r="M717" s="158"/>
      <c r="N717" s="158"/>
      <c r="O717" s="6">
        <f t="shared" si="263"/>
        <v>0</v>
      </c>
      <c r="P717" s="40">
        <v>1</v>
      </c>
      <c r="Q717" s="4">
        <f t="shared" si="264"/>
        <v>0</v>
      </c>
      <c r="R717" s="4">
        <f t="shared" si="265"/>
        <v>0</v>
      </c>
      <c r="S717" s="41">
        <f t="shared" si="266"/>
        <v>0</v>
      </c>
      <c r="T717" s="67"/>
      <c r="U717" s="67"/>
      <c r="V717" s="67"/>
      <c r="W717" s="67"/>
      <c r="X717" s="67"/>
      <c r="Y717" s="67"/>
      <c r="Z717" s="67"/>
      <c r="AA717" s="67"/>
      <c r="AB717" s="99"/>
    </row>
    <row r="718" spans="1:28" ht="18" hidden="1" outlineLevel="1" x14ac:dyDescent="0.35">
      <c r="A718" s="99"/>
      <c r="B718" s="12"/>
      <c r="C718" s="67"/>
      <c r="D718" s="2">
        <v>11</v>
      </c>
      <c r="E718" s="3">
        <f t="shared" si="270"/>
        <v>1</v>
      </c>
      <c r="F718" s="146"/>
      <c r="G718" s="49">
        <f t="shared" si="267"/>
        <v>0</v>
      </c>
      <c r="H718" s="156"/>
      <c r="I718" s="4">
        <f t="shared" si="268"/>
        <v>0</v>
      </c>
      <c r="J718" s="48" t="str">
        <f t="shared" si="269"/>
        <v>-</v>
      </c>
      <c r="K718" s="158"/>
      <c r="L718" s="158"/>
      <c r="M718" s="158"/>
      <c r="N718" s="158"/>
      <c r="O718" s="6">
        <f t="shared" si="263"/>
        <v>0</v>
      </c>
      <c r="P718" s="40">
        <v>1</v>
      </c>
      <c r="Q718" s="4">
        <f t="shared" si="264"/>
        <v>0</v>
      </c>
      <c r="R718" s="4">
        <f t="shared" si="265"/>
        <v>0</v>
      </c>
      <c r="S718" s="41">
        <f t="shared" si="266"/>
        <v>0</v>
      </c>
      <c r="T718" s="67"/>
      <c r="U718" s="67"/>
      <c r="V718" s="67"/>
      <c r="W718" s="67"/>
      <c r="X718" s="67"/>
      <c r="Y718" s="67"/>
      <c r="Z718" s="67"/>
      <c r="AA718" s="67"/>
      <c r="AB718" s="99"/>
    </row>
    <row r="719" spans="1:28" ht="18" hidden="1" outlineLevel="1" x14ac:dyDescent="0.35">
      <c r="A719" s="99"/>
      <c r="B719" s="12"/>
      <c r="C719" s="67"/>
      <c r="D719" s="2">
        <v>12</v>
      </c>
      <c r="E719" s="3">
        <f t="shared" si="270"/>
        <v>1</v>
      </c>
      <c r="F719" s="146"/>
      <c r="G719" s="49">
        <f t="shared" si="267"/>
        <v>0</v>
      </c>
      <c r="H719" s="156"/>
      <c r="I719" s="4">
        <f t="shared" si="268"/>
        <v>0</v>
      </c>
      <c r="J719" s="48" t="str">
        <f t="shared" si="269"/>
        <v>-</v>
      </c>
      <c r="K719" s="158"/>
      <c r="L719" s="158"/>
      <c r="M719" s="158"/>
      <c r="N719" s="158"/>
      <c r="O719" s="6">
        <f t="shared" si="263"/>
        <v>0</v>
      </c>
      <c r="P719" s="40">
        <v>1</v>
      </c>
      <c r="Q719" s="4">
        <f t="shared" si="264"/>
        <v>0</v>
      </c>
      <c r="R719" s="4">
        <f t="shared" si="265"/>
        <v>0</v>
      </c>
      <c r="S719" s="41">
        <f t="shared" si="266"/>
        <v>0</v>
      </c>
      <c r="T719" s="67"/>
      <c r="U719" s="67"/>
      <c r="V719" s="67"/>
      <c r="W719" s="67"/>
      <c r="X719" s="67"/>
      <c r="Y719" s="67"/>
      <c r="Z719" s="67"/>
      <c r="AA719" s="67"/>
      <c r="AB719" s="99"/>
    </row>
    <row r="720" spans="1:28" ht="18" hidden="1" outlineLevel="1" x14ac:dyDescent="0.35">
      <c r="A720" s="99"/>
      <c r="B720" s="12"/>
      <c r="C720" s="67"/>
      <c r="D720" s="2">
        <v>13</v>
      </c>
      <c r="E720" s="3">
        <f t="shared" si="270"/>
        <v>1</v>
      </c>
      <c r="F720" s="146">
        <f>+E720</f>
        <v>1</v>
      </c>
      <c r="G720" s="49">
        <f t="shared" si="267"/>
        <v>0</v>
      </c>
      <c r="H720" s="156"/>
      <c r="I720" s="4">
        <f t="shared" si="268"/>
        <v>0</v>
      </c>
      <c r="J720" s="48" t="str">
        <f t="shared" si="269"/>
        <v>-</v>
      </c>
      <c r="K720" s="158"/>
      <c r="L720" s="158"/>
      <c r="M720" s="158"/>
      <c r="N720" s="158"/>
      <c r="O720" s="6">
        <f t="shared" si="263"/>
        <v>0</v>
      </c>
      <c r="P720" s="38">
        <f>IFERROR((_xlfn.DAYS("31/12/"&amp;YEAR(E720),E720))/G720,0)</f>
        <v>0</v>
      </c>
      <c r="Q720" s="4">
        <f t="shared" si="264"/>
        <v>0</v>
      </c>
      <c r="R720" s="4">
        <f t="shared" si="265"/>
        <v>0</v>
      </c>
      <c r="S720" s="41">
        <f t="shared" si="266"/>
        <v>0</v>
      </c>
      <c r="T720" s="67"/>
      <c r="U720" s="67"/>
      <c r="V720" s="67"/>
      <c r="W720" s="67"/>
      <c r="X720" s="67"/>
      <c r="Y720" s="67"/>
      <c r="Z720" s="67"/>
      <c r="AA720" s="67"/>
      <c r="AB720" s="99"/>
    </row>
    <row r="721" spans="1:29" ht="18" hidden="1" outlineLevel="1" x14ac:dyDescent="0.35">
      <c r="A721" s="99"/>
      <c r="B721" s="12"/>
      <c r="C721" s="67"/>
      <c r="D721" s="42" t="s">
        <v>164</v>
      </c>
      <c r="E721" s="8"/>
      <c r="F721" s="8"/>
      <c r="G721" s="50">
        <f>SUM(G707:G720)</f>
        <v>0</v>
      </c>
      <c r="H721" s="1"/>
      <c r="I721" s="5">
        <f>SUM(I707:I720)</f>
        <v>0</v>
      </c>
      <c r="J721" s="48" t="str">
        <f>IFERROR(I721/G721,"-")</f>
        <v>-</v>
      </c>
      <c r="K721" s="5">
        <f>SUM(K707:K720)</f>
        <v>0</v>
      </c>
      <c r="L721" s="5">
        <f t="shared" ref="L721:O721" si="271">SUM(L707:L720)</f>
        <v>0</v>
      </c>
      <c r="M721" s="5">
        <f t="shared" si="271"/>
        <v>0</v>
      </c>
      <c r="N721" s="5">
        <f t="shared" si="271"/>
        <v>0</v>
      </c>
      <c r="O721" s="5">
        <f t="shared" si="271"/>
        <v>0</v>
      </c>
      <c r="P721" s="42">
        <f>+SUMPRODUCT(G707:G720,P707:P720)</f>
        <v>0</v>
      </c>
      <c r="Q721" s="9">
        <f>SUM(Q707:Q720)</f>
        <v>0</v>
      </c>
      <c r="R721" s="9">
        <f t="shared" ref="R721:S721" si="272">SUM(R707:R720)</f>
        <v>0</v>
      </c>
      <c r="S721" s="10">
        <f t="shared" si="272"/>
        <v>0</v>
      </c>
      <c r="T721" s="67"/>
      <c r="U721" s="67"/>
      <c r="V721" s="67"/>
      <c r="W721" s="67"/>
      <c r="X721" s="67"/>
      <c r="Y721" s="67"/>
      <c r="Z721" s="67"/>
      <c r="AA721" s="67"/>
      <c r="AB721" s="99"/>
    </row>
    <row r="722" spans="1:29" ht="18" hidden="1" outlineLevel="1" x14ac:dyDescent="0.35">
      <c r="A722" s="99"/>
      <c r="B722" s="12"/>
      <c r="C722" s="67"/>
      <c r="D722" s="25" t="s">
        <v>150</v>
      </c>
      <c r="E722" s="1"/>
      <c r="F722" s="1"/>
      <c r="G722" s="1"/>
      <c r="H722" s="1"/>
      <c r="I722" s="1"/>
      <c r="J722" s="1"/>
      <c r="K722" s="51" t="str">
        <f>IFERROR(K721/$O721,"-")</f>
        <v>-</v>
      </c>
      <c r="L722" s="51" t="str">
        <f>IFERROR(L721/$O721,"-")</f>
        <v>-</v>
      </c>
      <c r="M722" s="51" t="str">
        <f>IFERROR(M721/$O721,"-")</f>
        <v>-</v>
      </c>
      <c r="N722" s="51" t="str">
        <f>IFERROR(N721/$O721,"-")</f>
        <v>-</v>
      </c>
      <c r="O722" s="51" t="str">
        <f>IFERROR(O721/$O721,"-")</f>
        <v>-</v>
      </c>
      <c r="P722" s="43"/>
      <c r="Q722" s="2"/>
      <c r="R722" s="2"/>
      <c r="S722" s="44"/>
      <c r="T722" s="67"/>
      <c r="U722" s="67"/>
      <c r="V722" s="67"/>
      <c r="W722" s="67"/>
      <c r="X722" s="67"/>
      <c r="Y722" s="67"/>
      <c r="Z722" s="67"/>
      <c r="AA722" s="67"/>
      <c r="AB722" s="99"/>
    </row>
    <row r="723" spans="1:29" ht="18" hidden="1" outlineLevel="1" x14ac:dyDescent="0.35">
      <c r="A723" s="99"/>
      <c r="B723" s="12"/>
      <c r="C723" s="67"/>
      <c r="D723" s="67"/>
      <c r="E723" s="67"/>
      <c r="F723" s="67"/>
      <c r="G723" s="67"/>
      <c r="H723" s="67"/>
      <c r="I723" s="67"/>
      <c r="J723" s="67"/>
      <c r="K723" s="67"/>
      <c r="L723" s="67"/>
      <c r="M723" s="67"/>
      <c r="N723" s="67"/>
      <c r="O723" s="67"/>
      <c r="P723" s="67"/>
      <c r="Q723" s="67"/>
      <c r="R723" s="67"/>
      <c r="S723" s="67"/>
      <c r="T723" s="67"/>
      <c r="U723" s="67"/>
      <c r="V723" s="67"/>
      <c r="W723" s="67"/>
      <c r="X723" s="67"/>
      <c r="Y723" s="67"/>
      <c r="Z723" s="67"/>
      <c r="AA723" s="67"/>
      <c r="AB723" s="99"/>
    </row>
    <row r="724" spans="1:29" ht="28.95" customHeight="1" collapsed="1" x14ac:dyDescent="0.35">
      <c r="A724" s="99"/>
      <c r="B724" s="202" t="str">
        <f>'Introducció dades Grals'!$B$22</f>
        <v>Equipament 06</v>
      </c>
      <c r="C724" s="202"/>
      <c r="D724" s="203"/>
      <c r="E724" s="204">
        <f>'Introducció dades Grals'!$C$22</f>
        <v>0</v>
      </c>
      <c r="F724" s="142"/>
      <c r="G724" s="142"/>
      <c r="H724" s="142"/>
      <c r="I724" s="142"/>
      <c r="J724" s="142"/>
      <c r="K724" s="142"/>
      <c r="L724" s="142"/>
      <c r="M724" s="142"/>
      <c r="N724" s="142"/>
      <c r="O724" s="142"/>
      <c r="P724" s="142"/>
      <c r="Q724" s="142"/>
      <c r="R724" s="142"/>
      <c r="S724" s="142"/>
      <c r="T724" s="142"/>
      <c r="U724" s="142"/>
      <c r="V724" s="142"/>
      <c r="W724" s="142"/>
      <c r="X724" s="142"/>
      <c r="Y724" s="142"/>
      <c r="Z724" s="142"/>
      <c r="AA724" s="142"/>
      <c r="AB724" s="99"/>
    </row>
    <row r="725" spans="1:29" ht="18" x14ac:dyDescent="0.35">
      <c r="A725" s="99"/>
      <c r="B725" s="141"/>
      <c r="C725" s="205" t="s">
        <v>96</v>
      </c>
      <c r="D725" s="141"/>
      <c r="E725" s="141"/>
      <c r="F725" s="141"/>
      <c r="G725" s="141"/>
      <c r="H725" s="141"/>
      <c r="I725" s="141"/>
      <c r="J725" s="141"/>
      <c r="K725" s="141"/>
      <c r="L725" s="141"/>
      <c r="M725" s="141"/>
      <c r="N725" s="141"/>
      <c r="O725" s="141"/>
      <c r="P725" s="141"/>
      <c r="Q725" s="141"/>
      <c r="R725" s="141"/>
      <c r="S725" s="141"/>
      <c r="T725" s="141"/>
      <c r="U725" s="141"/>
      <c r="V725" s="141"/>
      <c r="W725" s="141"/>
      <c r="X725" s="141"/>
      <c r="Y725" s="141"/>
      <c r="Z725" s="141"/>
      <c r="AA725" s="141"/>
      <c r="AB725" s="99"/>
    </row>
    <row r="726" spans="1:29" ht="9" hidden="1" customHeight="1" outlineLevel="1" x14ac:dyDescent="0.35">
      <c r="A726" s="99"/>
      <c r="B726" s="141"/>
      <c r="C726" s="67"/>
      <c r="D726" s="187"/>
      <c r="E726" s="67"/>
      <c r="F726" s="67"/>
      <c r="G726" s="67"/>
      <c r="H726" s="67"/>
      <c r="I726" s="67"/>
      <c r="J726" s="67"/>
      <c r="K726" s="67"/>
      <c r="L726" s="67"/>
      <c r="M726" s="67"/>
      <c r="N726" s="67"/>
      <c r="O726" s="67"/>
      <c r="P726" s="67"/>
      <c r="Q726" s="67"/>
      <c r="R726" s="67"/>
      <c r="S726" s="67"/>
      <c r="T726" s="67"/>
      <c r="U726" s="67"/>
      <c r="V726" s="67"/>
      <c r="W726" s="67"/>
      <c r="X726" s="67"/>
      <c r="Y726" s="67"/>
      <c r="Z726" s="67"/>
      <c r="AA726" s="67"/>
      <c r="AB726" s="99"/>
    </row>
    <row r="727" spans="1:29" ht="18" hidden="1" outlineLevel="1" x14ac:dyDescent="0.35">
      <c r="A727" s="99"/>
      <c r="B727" s="141"/>
      <c r="C727" s="67"/>
      <c r="D727" s="67"/>
      <c r="E727" s="161" t="s">
        <v>97</v>
      </c>
      <c r="F727" s="162"/>
      <c r="G727" s="162"/>
      <c r="H727" s="67"/>
      <c r="I727" s="67"/>
      <c r="J727" s="163" t="s">
        <v>98</v>
      </c>
      <c r="K727" s="164"/>
      <c r="L727" s="164"/>
      <c r="M727" s="164"/>
      <c r="N727" s="67"/>
      <c r="O727" s="67"/>
      <c r="P727" s="67"/>
      <c r="Q727" s="149" t="s">
        <v>99</v>
      </c>
      <c r="R727" s="150"/>
      <c r="S727" s="150"/>
      <c r="T727" s="150"/>
      <c r="U727" s="67"/>
      <c r="V727" s="149" t="s">
        <v>100</v>
      </c>
      <c r="W727" s="150"/>
      <c r="X727" s="150"/>
      <c r="Y727" s="67"/>
      <c r="Z727" s="67"/>
      <c r="AA727" s="67"/>
      <c r="AB727" s="99"/>
      <c r="AC727" s="67">
        <v>22</v>
      </c>
    </row>
    <row r="728" spans="1:29" ht="18" hidden="1" outlineLevel="1" x14ac:dyDescent="0.35">
      <c r="A728" s="99"/>
      <c r="B728" s="141"/>
      <c r="C728" s="67"/>
      <c r="D728" s="67"/>
      <c r="E728" s="152">
        <v>1</v>
      </c>
      <c r="F728" s="418" t="s">
        <v>101</v>
      </c>
      <c r="G728" s="418"/>
      <c r="H728" s="67"/>
      <c r="I728" s="67"/>
      <c r="J728" s="144" t="s">
        <v>102</v>
      </c>
      <c r="K728" s="144" t="s">
        <v>103</v>
      </c>
      <c r="L728" s="144" t="s">
        <v>104</v>
      </c>
      <c r="M728" s="144" t="s">
        <v>105</v>
      </c>
      <c r="N728" s="67"/>
      <c r="O728" s="67"/>
      <c r="P728" s="67"/>
      <c r="Q728" s="419" t="s">
        <v>106</v>
      </c>
      <c r="R728" s="419"/>
      <c r="S728" s="298" t="str">
        <f>IFERROR(T753/R753,"-")</f>
        <v>-</v>
      </c>
      <c r="T728" s="299" t="s">
        <v>107</v>
      </c>
      <c r="U728" s="67"/>
      <c r="V728" s="8" t="s">
        <v>108</v>
      </c>
      <c r="W728" s="300">
        <f>+llistes!$P$5</f>
        <v>0.26</v>
      </c>
      <c r="X728" s="301" t="s">
        <v>109</v>
      </c>
      <c r="Y728" s="67"/>
      <c r="Z728" s="67"/>
      <c r="AA728" s="67"/>
      <c r="AB728" s="99"/>
    </row>
    <row r="729" spans="1:29" ht="18" hidden="1" outlineLevel="1" x14ac:dyDescent="0.35">
      <c r="A729" s="99"/>
      <c r="B729" s="141"/>
      <c r="C729" s="67"/>
      <c r="D729" s="67"/>
      <c r="E729" s="153">
        <v>2</v>
      </c>
      <c r="F729" s="418" t="s">
        <v>101</v>
      </c>
      <c r="G729" s="418"/>
      <c r="H729" s="67"/>
      <c r="I729" s="67"/>
      <c r="J729" s="1" t="s">
        <v>110</v>
      </c>
      <c r="K729" s="143"/>
      <c r="L729" s="143"/>
      <c r="M729" s="52">
        <f>IFERROR(L729/K729,1)</f>
        <v>1</v>
      </c>
      <c r="N729" s="151"/>
      <c r="O729" s="67"/>
      <c r="P729" s="67"/>
      <c r="Q729" s="415" t="s">
        <v>111</v>
      </c>
      <c r="R729" s="415"/>
      <c r="S729" s="47" t="str">
        <f>IFERROR(T753/Q753,"-")</f>
        <v>-</v>
      </c>
      <c r="T729" t="s">
        <v>112</v>
      </c>
      <c r="U729" s="67"/>
      <c r="V729" s="1" t="s">
        <v>113</v>
      </c>
      <c r="W729" s="5">
        <f>+W728*R753</f>
        <v>0</v>
      </c>
      <c r="X729" s="268" t="s">
        <v>114</v>
      </c>
      <c r="Y729" s="67"/>
      <c r="Z729" s="67"/>
      <c r="AA729" s="67"/>
      <c r="AB729" s="99"/>
    </row>
    <row r="730" spans="1:29" ht="18" hidden="1" outlineLevel="1" x14ac:dyDescent="0.35">
      <c r="A730" s="99"/>
      <c r="B730" s="141"/>
      <c r="C730" s="67"/>
      <c r="D730" s="67"/>
      <c r="E730" s="153">
        <v>3</v>
      </c>
      <c r="F730" s="418" t="s">
        <v>101</v>
      </c>
      <c r="G730" s="418"/>
      <c r="H730" s="67"/>
      <c r="I730" s="67"/>
      <c r="J730" s="1" t="s">
        <v>115</v>
      </c>
      <c r="K730" s="143"/>
      <c r="L730" s="143"/>
      <c r="M730" s="52">
        <f t="shared" ref="M730:M734" si="273">IFERROR(L730/K730,1)</f>
        <v>1</v>
      </c>
      <c r="N730" s="151"/>
      <c r="O730" s="67"/>
      <c r="P730" s="67"/>
      <c r="Q730" s="419" t="s">
        <v>116</v>
      </c>
      <c r="R730" s="419"/>
      <c r="S730" s="302" t="str" cm="1">
        <f t="array" aca="1" ref="S730" ca="1">IFERROR(R753/INDIRECT("'Introducció dades Grals'!G"&amp;AC727),"-")</f>
        <v>-</v>
      </c>
      <c r="T730" s="303" t="s">
        <v>117</v>
      </c>
      <c r="U730" s="67"/>
      <c r="V730" s="8" t="s">
        <v>118</v>
      </c>
      <c r="W730" s="7" t="str" cm="1">
        <f t="array" aca="1" ref="W730" ca="1">IFERROR(W729/INDIRECT("'Introducció dades Grals'!G"&amp;AC727),"-")</f>
        <v>-</v>
      </c>
      <c r="X730" s="304" t="s">
        <v>119</v>
      </c>
      <c r="Y730" s="67"/>
      <c r="Z730" s="67"/>
      <c r="AA730" s="67"/>
      <c r="AB730" s="99"/>
    </row>
    <row r="731" spans="1:29" ht="18" hidden="1" outlineLevel="1" x14ac:dyDescent="0.35">
      <c r="A731" s="99"/>
      <c r="B731" s="141"/>
      <c r="C731" s="67"/>
      <c r="D731" s="67"/>
      <c r="E731" s="153">
        <v>4</v>
      </c>
      <c r="F731" s="418" t="s">
        <v>101</v>
      </c>
      <c r="G731" s="418"/>
      <c r="H731" s="67"/>
      <c r="I731" s="67"/>
      <c r="J731" s="1" t="s">
        <v>120</v>
      </c>
      <c r="K731" s="143"/>
      <c r="L731" s="143"/>
      <c r="M731" s="52">
        <f t="shared" si="273"/>
        <v>1</v>
      </c>
      <c r="N731" s="151"/>
      <c r="O731" s="67"/>
      <c r="P731" s="67"/>
      <c r="Q731" s="415" t="s">
        <v>121</v>
      </c>
      <c r="R731" s="415"/>
      <c r="S731" s="47" t="str" cm="1">
        <f t="array" aca="1" ref="S731" ca="1">IFERROR(R753/INDIRECT("'Introducció dades Grals'!I"&amp;AC727),"-")</f>
        <v>-</v>
      </c>
      <c r="T731" s="11" t="s">
        <v>122</v>
      </c>
      <c r="U731" s="67"/>
      <c r="V731" s="67"/>
      <c r="W731" s="67"/>
      <c r="X731" s="67"/>
      <c r="Y731" s="67"/>
      <c r="Z731" s="67"/>
      <c r="AA731" s="67"/>
      <c r="AB731" s="99"/>
    </row>
    <row r="732" spans="1:29" ht="18" hidden="1" outlineLevel="1" x14ac:dyDescent="0.35">
      <c r="A732" s="99"/>
      <c r="B732" s="141"/>
      <c r="C732" s="67"/>
      <c r="D732" s="67"/>
      <c r="E732" s="154">
        <v>5</v>
      </c>
      <c r="F732" s="418" t="s">
        <v>101</v>
      </c>
      <c r="G732" s="418"/>
      <c r="H732" s="67"/>
      <c r="I732" s="67"/>
      <c r="J732" s="1" t="s">
        <v>123</v>
      </c>
      <c r="K732" s="143"/>
      <c r="L732" s="143"/>
      <c r="M732" s="52">
        <f t="shared" si="273"/>
        <v>1</v>
      </c>
      <c r="N732" s="151"/>
      <c r="O732" s="67"/>
      <c r="P732" s="67"/>
      <c r="Q732" s="67"/>
      <c r="R732" s="67"/>
      <c r="S732" s="67"/>
      <c r="T732" s="67"/>
      <c r="U732" s="67"/>
      <c r="V732" s="67"/>
      <c r="W732" s="67"/>
      <c r="X732" s="67"/>
      <c r="Y732" s="67"/>
      <c r="Z732" s="67"/>
      <c r="AA732" s="67"/>
      <c r="AB732" s="99"/>
    </row>
    <row r="733" spans="1:29" ht="18" hidden="1" outlineLevel="1" x14ac:dyDescent="0.35">
      <c r="A733" s="99"/>
      <c r="B733" s="141"/>
      <c r="C733" s="67"/>
      <c r="D733" s="67"/>
      <c r="E733" s="153">
        <v>6</v>
      </c>
      <c r="F733" s="418" t="s">
        <v>101</v>
      </c>
      <c r="G733" s="418"/>
      <c r="H733" s="67"/>
      <c r="I733" s="67"/>
      <c r="J733" s="1" t="s">
        <v>124</v>
      </c>
      <c r="K733" s="143"/>
      <c r="L733" s="143"/>
      <c r="M733" s="52">
        <f t="shared" si="273"/>
        <v>1</v>
      </c>
      <c r="N733" s="151"/>
      <c r="O733" s="67"/>
      <c r="P733" s="67"/>
      <c r="Q733" s="67"/>
      <c r="R733" s="67"/>
      <c r="S733" s="67"/>
      <c r="T733" s="67"/>
      <c r="U733" s="67"/>
      <c r="V733" s="67"/>
      <c r="W733" s="67"/>
      <c r="X733" s="67"/>
      <c r="Y733" s="67"/>
      <c r="Z733" s="67"/>
      <c r="AA733" s="67"/>
      <c r="AB733" s="99"/>
    </row>
    <row r="734" spans="1:29" ht="18" hidden="1" outlineLevel="1" x14ac:dyDescent="0.35">
      <c r="A734" s="99"/>
      <c r="B734" s="141"/>
      <c r="C734" s="67"/>
      <c r="D734" s="67"/>
      <c r="E734" s="153">
        <v>7</v>
      </c>
      <c r="F734" s="418" t="s">
        <v>101</v>
      </c>
      <c r="G734" s="418"/>
      <c r="H734" s="67"/>
      <c r="I734" s="67"/>
      <c r="J734" s="1" t="s">
        <v>125</v>
      </c>
      <c r="K734" s="143"/>
      <c r="L734" s="143"/>
      <c r="M734" s="52">
        <f t="shared" si="273"/>
        <v>1</v>
      </c>
      <c r="N734" s="151"/>
      <c r="O734" s="67"/>
      <c r="P734" s="67"/>
      <c r="Q734" s="67"/>
      <c r="R734" s="67"/>
      <c r="S734" s="67"/>
      <c r="T734" s="67"/>
      <c r="U734" s="67"/>
      <c r="V734" s="67"/>
      <c r="W734" s="67"/>
      <c r="X734" s="67"/>
      <c r="Y734" s="67"/>
      <c r="Z734" s="67"/>
      <c r="AA734" s="67"/>
      <c r="AB734" s="99"/>
    </row>
    <row r="735" spans="1:29" ht="18" hidden="1" outlineLevel="1" x14ac:dyDescent="0.35">
      <c r="A735" s="99"/>
      <c r="B735" s="141"/>
      <c r="C735" s="67"/>
      <c r="D735" s="67"/>
      <c r="E735" s="67"/>
      <c r="F735" s="67"/>
      <c r="G735" s="67"/>
      <c r="H735" s="67"/>
      <c r="I735" s="67"/>
      <c r="J735" s="67"/>
      <c r="K735" s="67"/>
      <c r="L735" s="67"/>
      <c r="M735" s="67"/>
      <c r="N735" s="67"/>
      <c r="O735" s="67"/>
      <c r="P735" s="67"/>
      <c r="Q735" s="67"/>
      <c r="R735" s="67"/>
      <c r="S735" s="67"/>
      <c r="T735" s="67"/>
      <c r="U735" s="67"/>
      <c r="V735" s="67"/>
      <c r="W735" s="67"/>
      <c r="X735" s="67"/>
      <c r="Y735" s="67"/>
      <c r="Z735" s="67"/>
      <c r="AA735" s="67"/>
      <c r="AB735" s="99"/>
    </row>
    <row r="736" spans="1:29" ht="18" hidden="1" outlineLevel="1" x14ac:dyDescent="0.35">
      <c r="A736" s="99"/>
      <c r="B736" s="141"/>
      <c r="C736" s="67"/>
      <c r="D736" s="147" t="s">
        <v>126</v>
      </c>
      <c r="E736" s="148"/>
      <c r="F736" s="148"/>
      <c r="G736" s="148"/>
      <c r="H736" s="148"/>
      <c r="I736" s="148"/>
      <c r="J736" s="148"/>
      <c r="K736" s="148"/>
      <c r="L736" s="148"/>
      <c r="M736" s="148"/>
      <c r="N736" s="148"/>
      <c r="O736" s="148"/>
      <c r="P736" s="148"/>
      <c r="Q736" s="420" t="s">
        <v>127</v>
      </c>
      <c r="R736" s="420"/>
      <c r="S736" s="420"/>
      <c r="T736" s="420"/>
      <c r="U736" s="67"/>
      <c r="V736" s="67"/>
      <c r="W736" s="67"/>
      <c r="X736" s="67"/>
      <c r="Y736" s="67"/>
      <c r="Z736" s="67"/>
      <c r="AA736" s="67"/>
      <c r="AB736" s="99"/>
    </row>
    <row r="737" spans="1:28" s="159" customFormat="1" ht="43.2" hidden="1" outlineLevel="1" x14ac:dyDescent="0.35">
      <c r="A737" s="99"/>
      <c r="B737" s="141"/>
      <c r="C737" s="67"/>
      <c r="D737" s="188" t="s">
        <v>128</v>
      </c>
      <c r="E737" s="188" t="s">
        <v>129</v>
      </c>
      <c r="F737" s="188" t="s">
        <v>130</v>
      </c>
      <c r="G737" s="188" t="s">
        <v>131</v>
      </c>
      <c r="H737" s="188" t="s">
        <v>132</v>
      </c>
      <c r="I737" s="188"/>
      <c r="J737" s="188" t="s">
        <v>133</v>
      </c>
      <c r="K737" s="188" t="s">
        <v>134</v>
      </c>
      <c r="L737" s="188" t="s">
        <v>135</v>
      </c>
      <c r="M737" s="188" t="s">
        <v>136</v>
      </c>
      <c r="N737" s="188" t="s">
        <v>137</v>
      </c>
      <c r="O737" s="188" t="s">
        <v>138</v>
      </c>
      <c r="P737" s="189" t="s">
        <v>139</v>
      </c>
      <c r="Q737" s="183" t="s">
        <v>140</v>
      </c>
      <c r="R737" s="184" t="s">
        <v>141</v>
      </c>
      <c r="S737" s="184" t="s">
        <v>142</v>
      </c>
      <c r="T737" s="184" t="s">
        <v>143</v>
      </c>
      <c r="U737" s="159" t="e" vm="1">
        <v>#VALUE!</v>
      </c>
      <c r="V737" s="426" t="s">
        <v>144</v>
      </c>
      <c r="W737" s="426"/>
      <c r="X737" s="426"/>
      <c r="Y737" s="426"/>
      <c r="Z737" s="426"/>
      <c r="AA737" s="67"/>
      <c r="AB737" s="99"/>
    </row>
    <row r="738" spans="1:28" s="160" customFormat="1" ht="18" hidden="1" outlineLevel="1" x14ac:dyDescent="0.35">
      <c r="A738" s="99"/>
      <c r="B738" s="141"/>
      <c r="C738" s="67"/>
      <c r="D738" s="190"/>
      <c r="E738" s="191"/>
      <c r="F738" s="191"/>
      <c r="G738" s="190"/>
      <c r="H738" s="190" t="s">
        <v>145</v>
      </c>
      <c r="I738" s="190" t="s">
        <v>146</v>
      </c>
      <c r="J738" s="190" t="s">
        <v>147</v>
      </c>
      <c r="K738" s="190" t="s">
        <v>147</v>
      </c>
      <c r="L738" s="190" t="s">
        <v>147</v>
      </c>
      <c r="M738" s="190" t="s">
        <v>147</v>
      </c>
      <c r="N738" s="190" t="s">
        <v>147</v>
      </c>
      <c r="O738" s="190" t="s">
        <v>147</v>
      </c>
      <c r="P738" s="192" t="s">
        <v>147</v>
      </c>
      <c r="Q738" s="185" t="s">
        <v>148</v>
      </c>
      <c r="R738" s="186" t="s">
        <v>145</v>
      </c>
      <c r="S738" s="186" t="s">
        <v>147</v>
      </c>
      <c r="T738" s="186" t="s">
        <v>147</v>
      </c>
      <c r="U738" s="67"/>
      <c r="V738" s="67"/>
      <c r="W738" s="67"/>
      <c r="X738" s="67"/>
      <c r="Y738" s="67"/>
      <c r="Z738" s="67"/>
      <c r="AA738" s="67"/>
      <c r="AB738" s="99"/>
    </row>
    <row r="739" spans="1:28" ht="18" hidden="1" outlineLevel="1" x14ac:dyDescent="0.35">
      <c r="A739" s="99"/>
      <c r="B739" s="141"/>
      <c r="C739" s="67"/>
      <c r="D739" s="2">
        <v>0</v>
      </c>
      <c r="E739" s="145"/>
      <c r="F739" s="145">
        <f>+E739</f>
        <v>0</v>
      </c>
      <c r="G739" s="49">
        <f>IF(F739-E739=0,0,F739-E739+1)</f>
        <v>0</v>
      </c>
      <c r="H739" s="155"/>
      <c r="I739" s="48" t="str">
        <f>IFERROR(H739/G739,"-")</f>
        <v>-</v>
      </c>
      <c r="J739" s="157"/>
      <c r="K739" s="157"/>
      <c r="L739" s="157"/>
      <c r="M739" s="157"/>
      <c r="N739" s="157"/>
      <c r="O739" s="157"/>
      <c r="P739" s="45">
        <f t="shared" ref="P739:P740" si="274">+SUM(J739:O739)</f>
        <v>0</v>
      </c>
      <c r="Q739" s="179">
        <f>IFERROR((_xlfn.DAYS(F739,"1/1/"&amp;YEAR(F739))+1)/G739,0)</f>
        <v>0</v>
      </c>
      <c r="R739" s="180">
        <f>+H739*Q739</f>
        <v>0</v>
      </c>
      <c r="S739" s="180">
        <f t="shared" ref="S739" si="275">+J739*Q739</f>
        <v>0</v>
      </c>
      <c r="T739" s="180">
        <f t="shared" ref="T739:T740" si="276">+P739*Q739</f>
        <v>0</v>
      </c>
      <c r="U739" s="67"/>
      <c r="V739" s="67"/>
      <c r="W739" s="67"/>
      <c r="X739" s="67"/>
      <c r="Y739" s="67"/>
      <c r="Z739" s="67"/>
      <c r="AA739" s="67"/>
      <c r="AB739" s="99"/>
    </row>
    <row r="740" spans="1:28" ht="18" hidden="1" outlineLevel="1" x14ac:dyDescent="0.35">
      <c r="A740" s="99"/>
      <c r="B740" s="141"/>
      <c r="C740" s="67"/>
      <c r="D740" s="2">
        <v>1</v>
      </c>
      <c r="E740" s="3">
        <f>+F739+1</f>
        <v>1</v>
      </c>
      <c r="F740" s="145"/>
      <c r="G740" s="49">
        <f t="shared" ref="G740:G752" si="277">IF(F740-E740=0,0,F740-E740+1)</f>
        <v>0</v>
      </c>
      <c r="H740" s="155"/>
      <c r="I740" s="48" t="str">
        <f t="shared" ref="I740:I741" si="278">IFERROR(H740/G740,"-")</f>
        <v>-</v>
      </c>
      <c r="J740" s="157"/>
      <c r="K740" s="157"/>
      <c r="L740" s="157"/>
      <c r="M740" s="157"/>
      <c r="N740" s="157"/>
      <c r="O740" s="157"/>
      <c r="P740" s="45">
        <f t="shared" si="274"/>
        <v>0</v>
      </c>
      <c r="Q740" s="179">
        <v>1</v>
      </c>
      <c r="R740" s="180">
        <f t="shared" ref="R740" si="279">+H740*Q740</f>
        <v>0</v>
      </c>
      <c r="S740" s="180">
        <f>+J740*Q740</f>
        <v>0</v>
      </c>
      <c r="T740" s="180">
        <f t="shared" si="276"/>
        <v>0</v>
      </c>
      <c r="U740" s="67"/>
      <c r="V740" s="67"/>
      <c r="W740" s="67"/>
      <c r="X740" s="67"/>
      <c r="Y740" s="67"/>
      <c r="Z740" s="67"/>
      <c r="AA740" s="67"/>
      <c r="AB740" s="99"/>
    </row>
    <row r="741" spans="1:28" ht="18" hidden="1" outlineLevel="1" x14ac:dyDescent="0.35">
      <c r="A741" s="99"/>
      <c r="B741" s="141"/>
      <c r="C741" s="67"/>
      <c r="D741" s="2">
        <v>2</v>
      </c>
      <c r="E741" s="3">
        <f t="shared" ref="E741:E752" si="280">+F740+1</f>
        <v>1</v>
      </c>
      <c r="F741" s="146"/>
      <c r="G741" s="49">
        <f t="shared" si="277"/>
        <v>0</v>
      </c>
      <c r="H741" s="156"/>
      <c r="I741" s="48" t="str">
        <f t="shared" si="278"/>
        <v>-</v>
      </c>
      <c r="J741" s="158"/>
      <c r="K741" s="158"/>
      <c r="L741" s="158"/>
      <c r="M741" s="158"/>
      <c r="N741" s="158"/>
      <c r="O741" s="158"/>
      <c r="P741" s="45">
        <f t="shared" ref="P741" si="281">+SUM(J741:O741)</f>
        <v>0</v>
      </c>
      <c r="Q741" s="181">
        <v>1</v>
      </c>
      <c r="R741" s="182">
        <f t="shared" ref="R741:R744" si="282">+H741*Q741</f>
        <v>0</v>
      </c>
      <c r="S741" s="182">
        <f t="shared" ref="S741:S745" si="283">+J741*Q741</f>
        <v>0</v>
      </c>
      <c r="T741" s="182">
        <f t="shared" ref="T741" si="284">+P741*Q741</f>
        <v>0</v>
      </c>
      <c r="U741" s="67"/>
      <c r="V741" s="67"/>
      <c r="W741" s="67"/>
      <c r="X741" s="67"/>
      <c r="Y741" s="67"/>
      <c r="Z741" s="67"/>
      <c r="AA741" s="67"/>
      <c r="AB741" s="99"/>
    </row>
    <row r="742" spans="1:28" ht="18" hidden="1" outlineLevel="1" x14ac:dyDescent="0.35">
      <c r="A742" s="99"/>
      <c r="B742" s="141"/>
      <c r="C742" s="67"/>
      <c r="D742" s="2">
        <v>3</v>
      </c>
      <c r="E742" s="3">
        <f t="shared" si="280"/>
        <v>1</v>
      </c>
      <c r="F742" s="146"/>
      <c r="G742" s="49">
        <f t="shared" si="277"/>
        <v>0</v>
      </c>
      <c r="H742" s="156"/>
      <c r="I742" s="48" t="str">
        <f t="shared" ref="I742" si="285">IFERROR(H742/G742,"-")</f>
        <v>-</v>
      </c>
      <c r="J742" s="158"/>
      <c r="K742" s="158"/>
      <c r="L742" s="158"/>
      <c r="M742" s="158"/>
      <c r="N742" s="158"/>
      <c r="O742" s="158"/>
      <c r="P742" s="45">
        <f t="shared" ref="P742" si="286">+SUM(J742:O742)</f>
        <v>0</v>
      </c>
      <c r="Q742" s="181">
        <v>1</v>
      </c>
      <c r="R742" s="182">
        <f t="shared" si="282"/>
        <v>0</v>
      </c>
      <c r="S742" s="182">
        <f t="shared" si="283"/>
        <v>0</v>
      </c>
      <c r="T742" s="182">
        <f t="shared" ref="T742" si="287">+P742*Q742</f>
        <v>0</v>
      </c>
      <c r="U742" s="67"/>
      <c r="V742" s="67"/>
      <c r="W742" s="67"/>
      <c r="X742" s="67"/>
      <c r="Y742" s="67"/>
      <c r="Z742" s="67"/>
      <c r="AA742" s="67"/>
      <c r="AB742" s="99"/>
    </row>
    <row r="743" spans="1:28" ht="18" hidden="1" outlineLevel="1" x14ac:dyDescent="0.35">
      <c r="A743" s="99"/>
      <c r="B743" s="141"/>
      <c r="C743" s="67"/>
      <c r="D743" s="2">
        <v>4</v>
      </c>
      <c r="E743" s="3">
        <f t="shared" si="280"/>
        <v>1</v>
      </c>
      <c r="F743" s="146"/>
      <c r="G743" s="49">
        <f t="shared" si="277"/>
        <v>0</v>
      </c>
      <c r="H743" s="156"/>
      <c r="I743" s="48" t="str">
        <f t="shared" ref="I743" si="288">IFERROR(H743/G743,"-")</f>
        <v>-</v>
      </c>
      <c r="J743" s="158"/>
      <c r="K743" s="158"/>
      <c r="L743" s="158"/>
      <c r="M743" s="158"/>
      <c r="N743" s="158"/>
      <c r="O743" s="158"/>
      <c r="P743" s="45">
        <f t="shared" ref="P743" si="289">+SUM(J743:O743)</f>
        <v>0</v>
      </c>
      <c r="Q743" s="181">
        <v>1</v>
      </c>
      <c r="R743" s="182">
        <f t="shared" si="282"/>
        <v>0</v>
      </c>
      <c r="S743" s="182">
        <f t="shared" si="283"/>
        <v>0</v>
      </c>
      <c r="T743" s="182">
        <f t="shared" ref="T743" si="290">+P743*Q743</f>
        <v>0</v>
      </c>
      <c r="U743" s="67"/>
      <c r="V743" s="67"/>
      <c r="W743" s="67"/>
      <c r="X743" s="67"/>
      <c r="Y743" s="67"/>
      <c r="Z743" s="67"/>
      <c r="AA743" s="67"/>
      <c r="AB743" s="99"/>
    </row>
    <row r="744" spans="1:28" ht="18" hidden="1" outlineLevel="1" x14ac:dyDescent="0.35">
      <c r="A744" s="99"/>
      <c r="B744" s="141"/>
      <c r="C744" s="67"/>
      <c r="D744" s="2">
        <v>5</v>
      </c>
      <c r="E744" s="3">
        <f t="shared" si="280"/>
        <v>1</v>
      </c>
      <c r="F744" s="146"/>
      <c r="G744" s="49">
        <f t="shared" si="277"/>
        <v>0</v>
      </c>
      <c r="H744" s="156"/>
      <c r="I744" s="48" t="str">
        <f t="shared" ref="I744" si="291">IFERROR(H744/G744,"-")</f>
        <v>-</v>
      </c>
      <c r="J744" s="158"/>
      <c r="K744" s="158"/>
      <c r="L744" s="158"/>
      <c r="M744" s="158"/>
      <c r="N744" s="158"/>
      <c r="O744" s="158"/>
      <c r="P744" s="45">
        <f t="shared" ref="P744" si="292">+SUM(J744:O744)</f>
        <v>0</v>
      </c>
      <c r="Q744" s="181">
        <v>1</v>
      </c>
      <c r="R744" s="182">
        <f t="shared" si="282"/>
        <v>0</v>
      </c>
      <c r="S744" s="182">
        <f t="shared" si="283"/>
        <v>0</v>
      </c>
      <c r="T744" s="182">
        <f t="shared" ref="T744" si="293">+P744*Q744</f>
        <v>0</v>
      </c>
      <c r="U744" s="67"/>
      <c r="V744" s="67"/>
      <c r="W744" s="67"/>
      <c r="X744" s="67"/>
      <c r="Y744" s="67"/>
      <c r="Z744" s="67"/>
      <c r="AA744" s="67"/>
      <c r="AB744" s="99"/>
    </row>
    <row r="745" spans="1:28" ht="18" hidden="1" outlineLevel="1" x14ac:dyDescent="0.35">
      <c r="A745" s="99"/>
      <c r="B745" s="141"/>
      <c r="C745" s="67"/>
      <c r="D745" s="2">
        <v>6</v>
      </c>
      <c r="E745" s="3">
        <f t="shared" si="280"/>
        <v>1</v>
      </c>
      <c r="F745" s="146"/>
      <c r="G745" s="49">
        <f t="shared" si="277"/>
        <v>0</v>
      </c>
      <c r="H745" s="156"/>
      <c r="I745" s="48" t="str">
        <f t="shared" ref="I745" si="294">IFERROR(H745/G745,"-")</f>
        <v>-</v>
      </c>
      <c r="J745" s="158"/>
      <c r="K745" s="158"/>
      <c r="L745" s="158"/>
      <c r="M745" s="158"/>
      <c r="N745" s="158"/>
      <c r="O745" s="158"/>
      <c r="P745" s="45">
        <f t="shared" ref="P745" si="295">+SUM(J745:O745)</f>
        <v>0</v>
      </c>
      <c r="Q745" s="181">
        <v>1</v>
      </c>
      <c r="R745" s="182">
        <f t="shared" ref="R745:R748" si="296">+H745*Q745</f>
        <v>0</v>
      </c>
      <c r="S745" s="182">
        <f t="shared" si="283"/>
        <v>0</v>
      </c>
      <c r="T745" s="182">
        <f t="shared" ref="T745" si="297">+P745*Q745</f>
        <v>0</v>
      </c>
      <c r="U745" s="67"/>
      <c r="V745" s="67"/>
      <c r="W745" s="67"/>
      <c r="X745" s="67"/>
      <c r="Y745" s="67"/>
      <c r="Z745" s="67"/>
      <c r="AA745" s="67"/>
      <c r="AB745" s="99"/>
    </row>
    <row r="746" spans="1:28" ht="18" hidden="1" outlineLevel="1" x14ac:dyDescent="0.35">
      <c r="A746" s="99"/>
      <c r="B746" s="141"/>
      <c r="C746" s="67"/>
      <c r="D746" s="2">
        <v>7</v>
      </c>
      <c r="E746" s="3">
        <f t="shared" si="280"/>
        <v>1</v>
      </c>
      <c r="F746" s="146"/>
      <c r="G746" s="49">
        <f t="shared" si="277"/>
        <v>0</v>
      </c>
      <c r="H746" s="156"/>
      <c r="I746" s="48" t="str">
        <f t="shared" ref="I746" si="298">IFERROR(H746/G746,"-")</f>
        <v>-</v>
      </c>
      <c r="J746" s="158"/>
      <c r="K746" s="158"/>
      <c r="L746" s="158"/>
      <c r="M746" s="158"/>
      <c r="N746" s="158"/>
      <c r="O746" s="158"/>
      <c r="P746" s="45">
        <f t="shared" ref="P746" si="299">+SUM(J746:O746)</f>
        <v>0</v>
      </c>
      <c r="Q746" s="181">
        <v>1</v>
      </c>
      <c r="R746" s="182">
        <f t="shared" si="296"/>
        <v>0</v>
      </c>
      <c r="S746" s="182">
        <f t="shared" ref="S746:S752" si="300">+J746*Q746</f>
        <v>0</v>
      </c>
      <c r="T746" s="182">
        <f t="shared" ref="T746" si="301">+P746*Q746</f>
        <v>0</v>
      </c>
      <c r="U746" s="67"/>
      <c r="V746" s="67"/>
      <c r="W746" s="67"/>
      <c r="X746" s="67"/>
      <c r="Y746" s="67"/>
      <c r="Z746" s="67"/>
      <c r="AA746" s="67"/>
      <c r="AB746" s="99"/>
    </row>
    <row r="747" spans="1:28" ht="18" hidden="1" outlineLevel="1" x14ac:dyDescent="0.35">
      <c r="A747" s="99"/>
      <c r="B747" s="141"/>
      <c r="C747" s="67"/>
      <c r="D747" s="2">
        <v>8</v>
      </c>
      <c r="E747" s="3">
        <f t="shared" si="280"/>
        <v>1</v>
      </c>
      <c r="F747" s="146"/>
      <c r="G747" s="49">
        <f t="shared" si="277"/>
        <v>0</v>
      </c>
      <c r="H747" s="156"/>
      <c r="I747" s="48" t="str">
        <f t="shared" ref="I747" si="302">IFERROR(H747/G747,"-")</f>
        <v>-</v>
      </c>
      <c r="J747" s="158"/>
      <c r="K747" s="158"/>
      <c r="L747" s="158"/>
      <c r="M747" s="158"/>
      <c r="N747" s="158"/>
      <c r="O747" s="158"/>
      <c r="P747" s="45">
        <f t="shared" ref="P747" si="303">+SUM(J747:O747)</f>
        <v>0</v>
      </c>
      <c r="Q747" s="181">
        <v>1</v>
      </c>
      <c r="R747" s="182">
        <f t="shared" si="296"/>
        <v>0</v>
      </c>
      <c r="S747" s="182">
        <f t="shared" si="300"/>
        <v>0</v>
      </c>
      <c r="T747" s="182">
        <f t="shared" ref="T747" si="304">+P747*Q747</f>
        <v>0</v>
      </c>
      <c r="U747" s="67"/>
      <c r="V747" s="67"/>
      <c r="W747" s="67"/>
      <c r="X747" s="67"/>
      <c r="Y747" s="67"/>
      <c r="Z747" s="67"/>
      <c r="AA747" s="67"/>
      <c r="AB747" s="99"/>
    </row>
    <row r="748" spans="1:28" ht="18" hidden="1" outlineLevel="1" x14ac:dyDescent="0.35">
      <c r="A748" s="99"/>
      <c r="B748" s="141"/>
      <c r="C748" s="67"/>
      <c r="D748" s="2">
        <v>9</v>
      </c>
      <c r="E748" s="3">
        <f t="shared" si="280"/>
        <v>1</v>
      </c>
      <c r="F748" s="146"/>
      <c r="G748" s="49">
        <f t="shared" si="277"/>
        <v>0</v>
      </c>
      <c r="H748" s="156"/>
      <c r="I748" s="48" t="str">
        <f t="shared" ref="I748" si="305">IFERROR(H748/G748,"-")</f>
        <v>-</v>
      </c>
      <c r="J748" s="158"/>
      <c r="K748" s="158"/>
      <c r="L748" s="158"/>
      <c r="M748" s="158"/>
      <c r="N748" s="158"/>
      <c r="O748" s="158"/>
      <c r="P748" s="45">
        <f t="shared" ref="P748" si="306">+SUM(J748:O748)</f>
        <v>0</v>
      </c>
      <c r="Q748" s="181">
        <v>1</v>
      </c>
      <c r="R748" s="182">
        <f t="shared" si="296"/>
        <v>0</v>
      </c>
      <c r="S748" s="182">
        <f t="shared" si="300"/>
        <v>0</v>
      </c>
      <c r="T748" s="182">
        <f t="shared" ref="T748" si="307">+P748*Q748</f>
        <v>0</v>
      </c>
      <c r="U748" s="67"/>
      <c r="V748" s="67"/>
      <c r="W748" s="67"/>
      <c r="X748" s="67"/>
      <c r="Y748" s="67"/>
      <c r="Z748" s="67"/>
      <c r="AA748" s="67"/>
      <c r="AB748" s="99"/>
    </row>
    <row r="749" spans="1:28" ht="18" hidden="1" outlineLevel="1" x14ac:dyDescent="0.35">
      <c r="A749" s="99"/>
      <c r="B749" s="141"/>
      <c r="C749" s="67"/>
      <c r="D749" s="2">
        <v>10</v>
      </c>
      <c r="E749" s="3">
        <f t="shared" si="280"/>
        <v>1</v>
      </c>
      <c r="F749" s="146"/>
      <c r="G749" s="49">
        <f t="shared" si="277"/>
        <v>0</v>
      </c>
      <c r="H749" s="156"/>
      <c r="I749" s="48" t="str">
        <f t="shared" ref="I749" si="308">IFERROR(H749/G749,"-")</f>
        <v>-</v>
      </c>
      <c r="J749" s="158"/>
      <c r="K749" s="158"/>
      <c r="L749" s="158"/>
      <c r="M749" s="158"/>
      <c r="N749" s="158"/>
      <c r="O749" s="158"/>
      <c r="P749" s="45">
        <f t="shared" ref="P749" si="309">+SUM(J749:O749)</f>
        <v>0</v>
      </c>
      <c r="Q749" s="181">
        <v>1</v>
      </c>
      <c r="R749" s="182">
        <f t="shared" ref="R749:R752" si="310">+H749*Q749</f>
        <v>0</v>
      </c>
      <c r="S749" s="182">
        <f t="shared" si="300"/>
        <v>0</v>
      </c>
      <c r="T749" s="182">
        <f t="shared" ref="T749" si="311">+P749*Q749</f>
        <v>0</v>
      </c>
      <c r="U749" s="67"/>
      <c r="V749" s="67"/>
      <c r="W749" s="67"/>
      <c r="X749" s="67"/>
      <c r="Y749" s="67"/>
      <c r="Z749" s="67"/>
      <c r="AA749" s="67"/>
      <c r="AB749" s="99"/>
    </row>
    <row r="750" spans="1:28" ht="18" hidden="1" outlineLevel="1" x14ac:dyDescent="0.35">
      <c r="A750" s="99"/>
      <c r="B750" s="141"/>
      <c r="C750" s="67"/>
      <c r="D750" s="2">
        <v>11</v>
      </c>
      <c r="E750" s="3">
        <f t="shared" si="280"/>
        <v>1</v>
      </c>
      <c r="F750" s="146"/>
      <c r="G750" s="49">
        <f t="shared" si="277"/>
        <v>0</v>
      </c>
      <c r="H750" s="156"/>
      <c r="I750" s="48" t="str">
        <f t="shared" ref="I750" si="312">IFERROR(H750/G750,"-")</f>
        <v>-</v>
      </c>
      <c r="J750" s="158"/>
      <c r="K750" s="158"/>
      <c r="L750" s="158"/>
      <c r="M750" s="158"/>
      <c r="N750" s="158"/>
      <c r="O750" s="158"/>
      <c r="P750" s="45">
        <f t="shared" ref="P750" si="313">+SUM(J750:O750)</f>
        <v>0</v>
      </c>
      <c r="Q750" s="181">
        <v>1</v>
      </c>
      <c r="R750" s="182">
        <f t="shared" si="310"/>
        <v>0</v>
      </c>
      <c r="S750" s="182">
        <f t="shared" si="300"/>
        <v>0</v>
      </c>
      <c r="T750" s="182">
        <f t="shared" ref="T750" si="314">+P750*Q750</f>
        <v>0</v>
      </c>
      <c r="U750" s="67"/>
      <c r="V750" s="67"/>
      <c r="W750" s="67"/>
      <c r="X750" s="67"/>
      <c r="Y750" s="67"/>
      <c r="Z750" s="67"/>
      <c r="AA750" s="67"/>
      <c r="AB750" s="99"/>
    </row>
    <row r="751" spans="1:28" ht="18" hidden="1" outlineLevel="1" x14ac:dyDescent="0.35">
      <c r="A751" s="99"/>
      <c r="B751" s="141"/>
      <c r="C751" s="67"/>
      <c r="D751" s="2">
        <v>12</v>
      </c>
      <c r="E751" s="3">
        <f t="shared" si="280"/>
        <v>1</v>
      </c>
      <c r="F751" s="146"/>
      <c r="G751" s="49">
        <f t="shared" si="277"/>
        <v>0</v>
      </c>
      <c r="H751" s="156"/>
      <c r="I751" s="48" t="str">
        <f t="shared" ref="I751" si="315">IFERROR(H751/G751,"-")</f>
        <v>-</v>
      </c>
      <c r="J751" s="158"/>
      <c r="K751" s="158"/>
      <c r="L751" s="158"/>
      <c r="M751" s="158"/>
      <c r="N751" s="158"/>
      <c r="O751" s="158"/>
      <c r="P751" s="46">
        <f t="shared" ref="P751" si="316">+SUM(J751:O751)</f>
        <v>0</v>
      </c>
      <c r="Q751" s="181">
        <v>1</v>
      </c>
      <c r="R751" s="182">
        <f t="shared" si="310"/>
        <v>0</v>
      </c>
      <c r="S751" s="182">
        <f t="shared" si="300"/>
        <v>0</v>
      </c>
      <c r="T751" s="182">
        <f t="shared" ref="T751" si="317">+P751*Q751</f>
        <v>0</v>
      </c>
      <c r="U751" s="67"/>
      <c r="V751" s="67"/>
      <c r="W751" s="67"/>
      <c r="X751" s="67"/>
      <c r="Y751" s="67"/>
      <c r="Z751" s="67"/>
      <c r="AA751" s="67"/>
      <c r="AB751" s="99"/>
    </row>
    <row r="752" spans="1:28" ht="18" hidden="1" outlineLevel="1" x14ac:dyDescent="0.35">
      <c r="A752" s="99"/>
      <c r="B752" s="141"/>
      <c r="C752" s="67"/>
      <c r="D752" s="2">
        <v>13</v>
      </c>
      <c r="E752" s="3">
        <f t="shared" si="280"/>
        <v>1</v>
      </c>
      <c r="F752" s="146">
        <f>+E752</f>
        <v>1</v>
      </c>
      <c r="G752" s="49">
        <f t="shared" si="277"/>
        <v>0</v>
      </c>
      <c r="H752" s="156"/>
      <c r="I752" s="48" t="str">
        <f t="shared" ref="I752" si="318">IFERROR(H752/G752,"-")</f>
        <v>-</v>
      </c>
      <c r="J752" s="158"/>
      <c r="K752" s="158"/>
      <c r="L752" s="158"/>
      <c r="M752" s="158"/>
      <c r="N752" s="158"/>
      <c r="O752" s="158"/>
      <c r="P752" s="46">
        <f t="shared" ref="P752" si="319">+SUM(J752:O752)</f>
        <v>0</v>
      </c>
      <c r="Q752" s="179">
        <f>IFERROR((_xlfn.DAYS("31/12/"&amp;YEAR(E752),E752))/G752,0)</f>
        <v>0</v>
      </c>
      <c r="R752" s="182">
        <f t="shared" si="310"/>
        <v>0</v>
      </c>
      <c r="S752" s="182">
        <f t="shared" si="300"/>
        <v>0</v>
      </c>
      <c r="T752" s="182">
        <f t="shared" ref="T752" si="320">+P752*Q752</f>
        <v>0</v>
      </c>
      <c r="U752" s="67"/>
      <c r="V752" s="67"/>
      <c r="W752" s="67"/>
      <c r="X752" s="67"/>
      <c r="Y752" s="67"/>
      <c r="Z752" s="67"/>
      <c r="AA752" s="67"/>
      <c r="AB752" s="99"/>
    </row>
    <row r="753" spans="1:29" ht="18" hidden="1" outlineLevel="1" x14ac:dyDescent="0.35">
      <c r="A753" s="99"/>
      <c r="B753" s="141"/>
      <c r="C753" s="67"/>
      <c r="D753" s="170" t="s">
        <v>149</v>
      </c>
      <c r="E753" s="170"/>
      <c r="F753" s="170"/>
      <c r="G753" s="171">
        <f>SUM(G739:G752)</f>
        <v>0</v>
      </c>
      <c r="H753" s="172">
        <f>SUM(H739:H752)</f>
        <v>0</v>
      </c>
      <c r="I753" s="173" t="str">
        <f t="shared" ref="I753" si="321">IFERROR(H753/G753,"-")</f>
        <v>-</v>
      </c>
      <c r="J753" s="172">
        <f t="shared" ref="J753:P753" si="322">SUM(J739:J752)</f>
        <v>0</v>
      </c>
      <c r="K753" s="172">
        <f t="shared" si="322"/>
        <v>0</v>
      </c>
      <c r="L753" s="172">
        <f t="shared" si="322"/>
        <v>0</v>
      </c>
      <c r="M753" s="172">
        <f t="shared" si="322"/>
        <v>0</v>
      </c>
      <c r="N753" s="172">
        <f t="shared" si="322"/>
        <v>0</v>
      </c>
      <c r="O753" s="172">
        <f t="shared" si="322"/>
        <v>0</v>
      </c>
      <c r="P753" s="174">
        <f t="shared" si="322"/>
        <v>0</v>
      </c>
      <c r="Q753" s="177">
        <f>+SUMPRODUCT(G739:G752,Q739:Q752)</f>
        <v>0</v>
      </c>
      <c r="R753" s="178">
        <f>SUM(R739:R752)</f>
        <v>0</v>
      </c>
      <c r="S753" s="178">
        <f t="shared" ref="S753:T753" si="323">SUM(S739:S752)</f>
        <v>0</v>
      </c>
      <c r="T753" s="178">
        <f t="shared" si="323"/>
        <v>0</v>
      </c>
      <c r="U753" s="67"/>
      <c r="V753" s="67"/>
      <c r="W753" s="67"/>
      <c r="X753" s="67"/>
      <c r="Y753" s="67"/>
      <c r="Z753" s="67"/>
      <c r="AA753" s="67"/>
      <c r="AB753" s="99"/>
    </row>
    <row r="754" spans="1:29" ht="18" hidden="1" outlineLevel="1" x14ac:dyDescent="0.35">
      <c r="A754" s="99"/>
      <c r="B754" s="141"/>
      <c r="C754" s="67"/>
      <c r="D754" s="175" t="s">
        <v>150</v>
      </c>
      <c r="E754" s="175"/>
      <c r="F754" s="175"/>
      <c r="G754" s="175"/>
      <c r="H754" s="175"/>
      <c r="I754" s="175"/>
      <c r="J754" s="176" t="str">
        <f t="shared" ref="J754:P754" si="324">IFERROR(J753/$P753,"-")</f>
        <v>-</v>
      </c>
      <c r="K754" s="176" t="str">
        <f t="shared" si="324"/>
        <v>-</v>
      </c>
      <c r="L754" s="176" t="str">
        <f t="shared" si="324"/>
        <v>-</v>
      </c>
      <c r="M754" s="176" t="str">
        <f t="shared" si="324"/>
        <v>-</v>
      </c>
      <c r="N754" s="176" t="str">
        <f t="shared" si="324"/>
        <v>-</v>
      </c>
      <c r="O754" s="176" t="str">
        <f t="shared" si="324"/>
        <v>-</v>
      </c>
      <c r="P754" s="176" t="str">
        <f t="shared" si="324"/>
        <v>-</v>
      </c>
      <c r="Q754" s="67"/>
      <c r="R754" s="67"/>
      <c r="S754" s="67"/>
      <c r="T754" s="67"/>
      <c r="U754" s="67"/>
      <c r="V754" s="67"/>
      <c r="W754" s="67"/>
      <c r="X754" s="67"/>
      <c r="Y754" s="67"/>
      <c r="Z754" s="67"/>
      <c r="AA754" s="67"/>
      <c r="AB754" s="99"/>
    </row>
    <row r="755" spans="1:29" ht="18" hidden="1" outlineLevel="1" x14ac:dyDescent="0.35">
      <c r="A755" s="99"/>
      <c r="B755" s="141"/>
      <c r="C755" s="67"/>
      <c r="D755" s="67"/>
      <c r="E755" s="67"/>
      <c r="F755" s="67"/>
      <c r="G755" s="67"/>
      <c r="H755" s="67"/>
      <c r="I755" s="67"/>
      <c r="J755" s="67"/>
      <c r="K755" s="67"/>
      <c r="L755" s="67"/>
      <c r="M755" s="67"/>
      <c r="N755" s="67"/>
      <c r="O755" s="67"/>
      <c r="P755" s="67"/>
      <c r="Q755" s="67"/>
      <c r="R755" s="67"/>
      <c r="S755" s="67"/>
      <c r="T755" s="67"/>
      <c r="U755" s="67"/>
      <c r="V755" s="67"/>
      <c r="W755" s="67"/>
      <c r="X755" s="67"/>
      <c r="Y755" s="67"/>
      <c r="Z755" s="67"/>
      <c r="AA755" s="67"/>
      <c r="AB755" s="99"/>
    </row>
    <row r="756" spans="1:29" ht="18" collapsed="1" x14ac:dyDescent="0.35">
      <c r="A756" s="99"/>
      <c r="B756" s="12"/>
      <c r="C756" s="62" t="s">
        <v>151</v>
      </c>
      <c r="D756" s="12"/>
      <c r="E756" s="12"/>
      <c r="F756" s="12"/>
      <c r="G756" s="12"/>
      <c r="H756" s="12"/>
      <c r="I756" s="12"/>
      <c r="J756" s="12"/>
      <c r="K756" s="12"/>
      <c r="L756" s="12"/>
      <c r="M756" s="12"/>
      <c r="N756" s="12"/>
      <c r="O756" s="12"/>
      <c r="P756" s="12"/>
      <c r="Q756" s="12"/>
      <c r="R756" s="12"/>
      <c r="S756" s="12"/>
      <c r="T756" s="12"/>
      <c r="U756" s="12"/>
      <c r="V756" s="12"/>
      <c r="W756" s="12"/>
      <c r="X756" s="12"/>
      <c r="Y756" s="12"/>
      <c r="Z756" s="12"/>
      <c r="AA756" s="12"/>
      <c r="AB756" s="99"/>
    </row>
    <row r="757" spans="1:29" ht="9.6" hidden="1" customHeight="1" outlineLevel="1" x14ac:dyDescent="0.35">
      <c r="A757" s="99"/>
      <c r="B757" s="12"/>
      <c r="C757" s="67"/>
      <c r="D757" s="67"/>
      <c r="E757" s="67"/>
      <c r="F757" s="67"/>
      <c r="G757" s="67"/>
      <c r="H757" s="67"/>
      <c r="I757" s="67"/>
      <c r="J757" s="67"/>
      <c r="K757" s="67"/>
      <c r="L757" s="67"/>
      <c r="M757" s="67"/>
      <c r="N757" s="67"/>
      <c r="O757" s="67"/>
      <c r="P757" s="67"/>
      <c r="Q757" s="67"/>
      <c r="R757" s="67"/>
      <c r="S757" s="67"/>
      <c r="T757" s="67"/>
      <c r="U757" s="67"/>
      <c r="V757" s="67"/>
      <c r="W757" s="67"/>
      <c r="X757" s="67"/>
      <c r="Y757" s="67"/>
      <c r="Z757" s="67"/>
      <c r="AA757" s="67"/>
      <c r="AB757" s="99"/>
    </row>
    <row r="758" spans="1:29" ht="18" hidden="1" outlineLevel="1" x14ac:dyDescent="0.35">
      <c r="A758" s="99"/>
      <c r="B758" s="12"/>
      <c r="C758" s="67"/>
      <c r="D758" s="163" t="s">
        <v>98</v>
      </c>
      <c r="E758" s="164"/>
      <c r="F758" s="164"/>
      <c r="G758" s="164"/>
      <c r="H758" s="67"/>
      <c r="I758" s="161" t="s">
        <v>97</v>
      </c>
      <c r="J758" s="162"/>
      <c r="K758" s="162"/>
      <c r="L758" s="67"/>
      <c r="M758" s="67"/>
      <c r="N758" s="67"/>
      <c r="O758" s="67"/>
      <c r="P758" s="67"/>
      <c r="Q758" s="149" t="s">
        <v>152</v>
      </c>
      <c r="R758" s="150"/>
      <c r="S758" s="150"/>
      <c r="T758" s="150"/>
      <c r="U758" s="67"/>
      <c r="V758" s="149" t="s">
        <v>153</v>
      </c>
      <c r="W758" s="150"/>
      <c r="X758" s="150"/>
      <c r="Y758" s="67"/>
      <c r="Z758" s="67"/>
      <c r="AA758" s="67"/>
      <c r="AB758" s="99"/>
      <c r="AC758" s="67">
        <v>22</v>
      </c>
    </row>
    <row r="759" spans="1:29" ht="18" hidden="1" outlineLevel="1" x14ac:dyDescent="0.35">
      <c r="A759" s="99"/>
      <c r="B759" s="12"/>
      <c r="C759" s="67"/>
      <c r="D759" s="1" t="s">
        <v>154</v>
      </c>
      <c r="E759" s="200" t="s">
        <v>155</v>
      </c>
      <c r="F759" s="167" t="s">
        <v>156</v>
      </c>
      <c r="G759" s="165"/>
      <c r="H759" s="67"/>
      <c r="I759" s="152">
        <v>1</v>
      </c>
      <c r="J759" s="421" t="s">
        <v>101</v>
      </c>
      <c r="K759" s="422"/>
      <c r="L759" s="67"/>
      <c r="M759" s="67"/>
      <c r="N759" s="67"/>
      <c r="O759" s="67"/>
      <c r="P759" s="67"/>
      <c r="Q759" s="419" t="s">
        <v>106</v>
      </c>
      <c r="R759" s="419"/>
      <c r="S759" s="298" t="str">
        <f>IFERROR(S781/Q781,"-")</f>
        <v>-</v>
      </c>
      <c r="T759" s="299" t="s">
        <v>107</v>
      </c>
      <c r="U759" s="67"/>
      <c r="V759" s="8" t="s">
        <v>108</v>
      </c>
      <c r="W759" s="300">
        <f>IF(E759="No n'hi ha",0,VLOOKUP(E759,llistes!$L$5:$Q$11,5,0))</f>
        <v>0</v>
      </c>
      <c r="X759" s="301" t="s">
        <v>109</v>
      </c>
      <c r="Y759" s="67"/>
      <c r="Z759" s="67"/>
      <c r="AA759" s="67"/>
      <c r="AB759" s="99"/>
    </row>
    <row r="760" spans="1:29" ht="18" hidden="1" outlineLevel="1" x14ac:dyDescent="0.35">
      <c r="A760" s="99"/>
      <c r="B760" s="12"/>
      <c r="C760" s="67"/>
      <c r="D760" s="1" t="s">
        <v>157</v>
      </c>
      <c r="E760" s="201" t="s">
        <v>145</v>
      </c>
      <c r="F760" s="199" t="s">
        <v>158</v>
      </c>
      <c r="G760" s="166"/>
      <c r="H760" s="67"/>
      <c r="I760" s="154">
        <v>2</v>
      </c>
      <c r="J760" s="421" t="s">
        <v>101</v>
      </c>
      <c r="K760" s="422"/>
      <c r="L760" s="67"/>
      <c r="M760" s="67"/>
      <c r="N760" s="67"/>
      <c r="O760" s="67"/>
      <c r="P760" s="67"/>
      <c r="Q760" s="415" t="s">
        <v>111</v>
      </c>
      <c r="R760" s="415"/>
      <c r="S760" s="47">
        <f>IFERROR(S781/P781,0)</f>
        <v>0</v>
      </c>
      <c r="T760" t="s">
        <v>112</v>
      </c>
      <c r="U760" s="67"/>
      <c r="V760" s="1" t="s">
        <v>113</v>
      </c>
      <c r="W760" s="5">
        <f>+W759*Q781</f>
        <v>0</v>
      </c>
      <c r="X760" s="268" t="s">
        <v>114</v>
      </c>
      <c r="Y760" s="67"/>
      <c r="Z760" s="67"/>
      <c r="AA760" s="67"/>
      <c r="AB760" s="99"/>
    </row>
    <row r="761" spans="1:29" ht="18" hidden="1" outlineLevel="1" x14ac:dyDescent="0.35">
      <c r="A761" s="99"/>
      <c r="B761" s="12"/>
      <c r="C761" s="67"/>
      <c r="D761" s="1" t="s">
        <v>159</v>
      </c>
      <c r="E761" s="168">
        <f>IF(E759="No n'hi ha",0,VLOOKUP(E760,_xlfn.IFS(E759="Gas Natural",llistes!$F$4:$H$4,E759="Gasoil C",llistes!$F$7:$H$8,E759="GLP",llistes!$F$11:$H$15,E759="Biomassa",llistes!$F$18:$H$24,E759="No n'hi ha",llistes!$F$26:$H$26),2,0))</f>
        <v>0</v>
      </c>
      <c r="F761" s="67"/>
      <c r="G761" s="67"/>
      <c r="H761" s="67"/>
      <c r="I761" s="154">
        <v>3</v>
      </c>
      <c r="J761" s="421" t="s">
        <v>101</v>
      </c>
      <c r="K761" s="422"/>
      <c r="L761" s="67"/>
      <c r="M761" s="67"/>
      <c r="N761" s="67"/>
      <c r="O761" s="67"/>
      <c r="P761" s="67"/>
      <c r="Q761" s="419" t="s">
        <v>116</v>
      </c>
      <c r="R761" s="419"/>
      <c r="S761" s="302" t="str" cm="1">
        <f t="array" aca="1" ref="S761" ca="1">IFERROR(Q781/INDIRECT("'Introducció dades Grals'!G"&amp;AC758),"-")</f>
        <v>-</v>
      </c>
      <c r="T761" s="303" t="s">
        <v>117</v>
      </c>
      <c r="U761" s="67"/>
      <c r="V761" s="1" t="s">
        <v>118</v>
      </c>
      <c r="W761" s="7" t="str" cm="1">
        <f t="array" aca="1" ref="W761" ca="1">IFERROR(W760/INDIRECT("'Introducció dades Grals'!G"&amp;AC758),"-")</f>
        <v>-</v>
      </c>
      <c r="X761" s="268" t="s">
        <v>119</v>
      </c>
      <c r="Y761" s="67"/>
      <c r="Z761" s="67"/>
      <c r="AA761" s="67"/>
      <c r="AB761" s="99"/>
    </row>
    <row r="762" spans="1:29" ht="18" hidden="1" outlineLevel="1" x14ac:dyDescent="0.35">
      <c r="A762" s="99"/>
      <c r="B762" s="12"/>
      <c r="C762" s="67"/>
      <c r="D762" s="67"/>
      <c r="E762" s="67"/>
      <c r="F762" s="67"/>
      <c r="G762" s="67"/>
      <c r="H762" s="67"/>
      <c r="I762" s="152">
        <v>4</v>
      </c>
      <c r="J762" s="416" t="s">
        <v>101</v>
      </c>
      <c r="K762" s="417"/>
      <c r="L762" s="67"/>
      <c r="M762" s="67"/>
      <c r="N762" s="67"/>
      <c r="O762" s="67"/>
      <c r="P762" s="67"/>
      <c r="Q762" s="415" t="s">
        <v>121</v>
      </c>
      <c r="R762" s="415"/>
      <c r="S762" s="47" t="str" cm="1">
        <f t="array" aca="1" ref="S762" ca="1">IFERROR(Q781/INDIRECT("'Introducció dades Grals'!I"&amp;AC758),"-")</f>
        <v>-</v>
      </c>
      <c r="T762" s="11" t="s">
        <v>122</v>
      </c>
      <c r="U762" s="67"/>
      <c r="V762" s="67"/>
      <c r="W762" s="67"/>
      <c r="X762" s="67"/>
      <c r="Y762" s="67"/>
      <c r="Z762" s="67"/>
      <c r="AA762" s="67"/>
      <c r="AB762" s="99"/>
    </row>
    <row r="763" spans="1:29" ht="18" hidden="1" outlineLevel="1" x14ac:dyDescent="0.35">
      <c r="A763" s="99"/>
      <c r="B763" s="12"/>
      <c r="C763" s="67"/>
      <c r="D763" s="67"/>
      <c r="E763" s="67"/>
      <c r="F763" s="67"/>
      <c r="G763" s="67"/>
      <c r="H763" s="67"/>
      <c r="I763" s="67"/>
      <c r="J763" s="67"/>
      <c r="K763" s="67"/>
      <c r="L763" s="67"/>
      <c r="M763" s="67"/>
      <c r="N763" s="67"/>
      <c r="O763" s="67"/>
      <c r="P763" s="67"/>
      <c r="Q763" s="67"/>
      <c r="R763" s="67"/>
      <c r="S763" s="67"/>
      <c r="T763" s="67"/>
      <c r="U763" s="67"/>
      <c r="V763" s="67"/>
      <c r="W763" s="67"/>
      <c r="X763" s="67"/>
      <c r="Y763" s="67"/>
      <c r="Z763" s="67"/>
      <c r="AA763" s="67"/>
      <c r="AB763" s="99"/>
    </row>
    <row r="764" spans="1:29" ht="18" hidden="1" outlineLevel="1" x14ac:dyDescent="0.35">
      <c r="A764" s="99"/>
      <c r="B764" s="12"/>
      <c r="C764" s="67"/>
      <c r="D764" s="147" t="s">
        <v>126</v>
      </c>
      <c r="E764" s="148"/>
      <c r="F764" s="148"/>
      <c r="G764" s="148"/>
      <c r="H764" s="148"/>
      <c r="I764" s="148"/>
      <c r="J764" s="148"/>
      <c r="K764" s="148"/>
      <c r="L764" s="148"/>
      <c r="M764" s="148"/>
      <c r="N764" s="148"/>
      <c r="O764" s="148"/>
      <c r="P764" s="423" t="s">
        <v>127</v>
      </c>
      <c r="Q764" s="423"/>
      <c r="R764" s="423"/>
      <c r="S764" s="423"/>
      <c r="T764" s="67"/>
      <c r="U764" s="67"/>
      <c r="V764" s="67"/>
      <c r="W764" s="67"/>
      <c r="X764" s="67"/>
      <c r="Y764" s="67"/>
      <c r="Z764" s="67"/>
      <c r="AA764" s="67"/>
      <c r="AB764" s="99"/>
    </row>
    <row r="765" spans="1:29" s="159" customFormat="1" ht="28.8" hidden="1" outlineLevel="1" x14ac:dyDescent="0.35">
      <c r="A765" s="99"/>
      <c r="B765" s="12"/>
      <c r="C765" s="67"/>
      <c r="D765" s="188" t="s">
        <v>128</v>
      </c>
      <c r="E765" s="188" t="s">
        <v>129</v>
      </c>
      <c r="F765" s="188" t="s">
        <v>130</v>
      </c>
      <c r="G765" s="188" t="s">
        <v>131</v>
      </c>
      <c r="H765" s="188" t="s">
        <v>160</v>
      </c>
      <c r="I765" s="188" t="s">
        <v>161</v>
      </c>
      <c r="J765" s="188"/>
      <c r="K765" s="188" t="s">
        <v>106</v>
      </c>
      <c r="L765" s="188" t="s">
        <v>162</v>
      </c>
      <c r="M765" s="188" t="s">
        <v>137</v>
      </c>
      <c r="N765" s="188" t="s">
        <v>138</v>
      </c>
      <c r="O765" s="188" t="s">
        <v>139</v>
      </c>
      <c r="P765" s="193" t="s">
        <v>163</v>
      </c>
      <c r="Q765" s="193" t="s">
        <v>141</v>
      </c>
      <c r="R765" s="193" t="s">
        <v>142</v>
      </c>
      <c r="S765" s="193" t="s">
        <v>143</v>
      </c>
      <c r="T765" s="67"/>
      <c r="U765" s="159" t="e" vm="1">
        <v>#VALUE!</v>
      </c>
      <c r="V765" s="426" t="s">
        <v>144</v>
      </c>
      <c r="W765" s="426"/>
      <c r="X765" s="426"/>
      <c r="Y765" s="426"/>
      <c r="Z765" s="426"/>
      <c r="AA765" s="67"/>
      <c r="AB765" s="99"/>
    </row>
    <row r="766" spans="1:29" s="160" customFormat="1" ht="18" hidden="1" outlineLevel="1" x14ac:dyDescent="0.35">
      <c r="A766" s="99"/>
      <c r="B766" s="12"/>
      <c r="C766" s="67"/>
      <c r="D766" s="194"/>
      <c r="E766" s="195"/>
      <c r="F766" s="195"/>
      <c r="G766" s="194"/>
      <c r="H766" s="188" t="str">
        <f>+E760</f>
        <v>kWh</v>
      </c>
      <c r="I766" s="196" t="s">
        <v>145</v>
      </c>
      <c r="J766" s="196" t="s">
        <v>146</v>
      </c>
      <c r="K766" s="196" t="s">
        <v>147</v>
      </c>
      <c r="L766" s="196" t="s">
        <v>147</v>
      </c>
      <c r="M766" s="196" t="s">
        <v>147</v>
      </c>
      <c r="N766" s="196" t="s">
        <v>147</v>
      </c>
      <c r="O766" s="196" t="s">
        <v>147</v>
      </c>
      <c r="P766" s="197" t="s">
        <v>148</v>
      </c>
      <c r="Q766" s="198" t="s">
        <v>145</v>
      </c>
      <c r="R766" s="198" t="s">
        <v>147</v>
      </c>
      <c r="S766" s="198" t="s">
        <v>147</v>
      </c>
      <c r="T766" s="67"/>
      <c r="U766" s="67"/>
      <c r="V766" s="67"/>
      <c r="W766" s="67"/>
      <c r="X766" s="67"/>
      <c r="Y766" s="67"/>
      <c r="Z766" s="67"/>
      <c r="AA766" s="67"/>
      <c r="AB766" s="99"/>
    </row>
    <row r="767" spans="1:29" ht="18" hidden="1" outlineLevel="1" x14ac:dyDescent="0.35">
      <c r="A767" s="99"/>
      <c r="B767" s="12"/>
      <c r="C767" s="67"/>
      <c r="D767" s="2">
        <v>0</v>
      </c>
      <c r="E767" s="145"/>
      <c r="F767" s="145">
        <f>+E767</f>
        <v>0</v>
      </c>
      <c r="G767" s="49">
        <f>IF(F767-E767=0,0,F767-E767+1)</f>
        <v>0</v>
      </c>
      <c r="H767" s="155"/>
      <c r="I767" s="4">
        <f>+H767*$E$761</f>
        <v>0</v>
      </c>
      <c r="J767" s="48" t="str">
        <f>IFERROR(I767/G767,"-")</f>
        <v>-</v>
      </c>
      <c r="K767" s="157"/>
      <c r="L767" s="157"/>
      <c r="M767" s="157"/>
      <c r="N767" s="157"/>
      <c r="O767" s="6">
        <f t="shared" ref="O767:O768" si="325">+SUM(K767:N767)</f>
        <v>0</v>
      </c>
      <c r="P767" s="38">
        <f>IFERROR((_xlfn.DAYS(F767,"1/1/"&amp;YEAR(F767))+1)/G767,0)</f>
        <v>0</v>
      </c>
      <c r="Q767" s="4">
        <f t="shared" ref="Q767:Q768" si="326">+I767*P767</f>
        <v>0</v>
      </c>
      <c r="R767" s="4">
        <f t="shared" ref="R767:R768" si="327">+K767*P767</f>
        <v>0</v>
      </c>
      <c r="S767" s="39">
        <f t="shared" ref="S767:S768" si="328">+O767*P767</f>
        <v>0</v>
      </c>
      <c r="T767" s="67"/>
      <c r="U767" s="67"/>
      <c r="V767" s="67"/>
      <c r="W767" s="67"/>
      <c r="X767" s="67"/>
      <c r="Y767" s="67"/>
      <c r="Z767" s="67"/>
      <c r="AA767" s="67"/>
      <c r="AB767" s="99"/>
    </row>
    <row r="768" spans="1:29" ht="18" hidden="1" outlineLevel="1" x14ac:dyDescent="0.35">
      <c r="A768" s="99"/>
      <c r="B768" s="12"/>
      <c r="C768" s="67"/>
      <c r="D768" s="2">
        <v>1</v>
      </c>
      <c r="E768" s="3">
        <f>+F767+1</f>
        <v>1</v>
      </c>
      <c r="F768" s="145"/>
      <c r="G768" s="49">
        <f t="shared" ref="G768:G780" si="329">IF(F768-E768=0,0,F768-E768+1)</f>
        <v>0</v>
      </c>
      <c r="H768" s="155"/>
      <c r="I768" s="4">
        <f t="shared" ref="I768:I780" si="330">+H768*$E$761</f>
        <v>0</v>
      </c>
      <c r="J768" s="48" t="str">
        <f t="shared" ref="J768" si="331">IFERROR(I768/G768,"-")</f>
        <v>-</v>
      </c>
      <c r="K768" s="157"/>
      <c r="L768" s="157"/>
      <c r="M768" s="157"/>
      <c r="N768" s="157"/>
      <c r="O768" s="6">
        <f t="shared" si="325"/>
        <v>0</v>
      </c>
      <c r="P768" s="38">
        <v>1</v>
      </c>
      <c r="Q768" s="4">
        <f t="shared" si="326"/>
        <v>0</v>
      </c>
      <c r="R768" s="4">
        <f t="shared" si="327"/>
        <v>0</v>
      </c>
      <c r="S768" s="39">
        <f t="shared" si="328"/>
        <v>0</v>
      </c>
      <c r="T768" s="67"/>
      <c r="U768" s="67"/>
      <c r="V768" s="67"/>
      <c r="W768" s="67"/>
      <c r="X768" s="67"/>
      <c r="Y768" s="67"/>
      <c r="Z768" s="67"/>
      <c r="AA768" s="67"/>
      <c r="AB768" s="99"/>
    </row>
    <row r="769" spans="1:28" ht="18" hidden="1" outlineLevel="1" x14ac:dyDescent="0.35">
      <c r="A769" s="99"/>
      <c r="B769" s="12"/>
      <c r="C769" s="67"/>
      <c r="D769" s="2">
        <v>2</v>
      </c>
      <c r="E769" s="3">
        <f t="shared" ref="E769:E780" si="332">+F768+1</f>
        <v>1</v>
      </c>
      <c r="F769" s="146"/>
      <c r="G769" s="49">
        <f t="shared" si="329"/>
        <v>0</v>
      </c>
      <c r="H769" s="155"/>
      <c r="I769" s="4">
        <f t="shared" si="330"/>
        <v>0</v>
      </c>
      <c r="J769" s="48" t="str">
        <f t="shared" ref="J769:J772" si="333">IFERROR(I769/G769,"-")</f>
        <v>-</v>
      </c>
      <c r="K769" s="157"/>
      <c r="L769" s="158"/>
      <c r="M769" s="158"/>
      <c r="N769" s="158"/>
      <c r="O769" s="6">
        <f t="shared" ref="O769" si="334">+SUM(K769:N769)</f>
        <v>0</v>
      </c>
      <c r="P769" s="40">
        <v>1</v>
      </c>
      <c r="Q769" s="4">
        <f t="shared" ref="Q769" si="335">+I769*P769</f>
        <v>0</v>
      </c>
      <c r="R769" s="4">
        <f t="shared" ref="R769" si="336">+K769*P769</f>
        <v>0</v>
      </c>
      <c r="S769" s="41">
        <f t="shared" ref="S769" si="337">+O769*P769</f>
        <v>0</v>
      </c>
      <c r="T769" s="67"/>
      <c r="U769" s="67"/>
      <c r="V769" s="67"/>
      <c r="W769" s="67"/>
      <c r="X769" s="67"/>
      <c r="Y769" s="67"/>
      <c r="Z769" s="67"/>
      <c r="AA769" s="67"/>
      <c r="AB769" s="99"/>
    </row>
    <row r="770" spans="1:28" ht="18" hidden="1" outlineLevel="1" x14ac:dyDescent="0.35">
      <c r="A770" s="99"/>
      <c r="B770" s="12"/>
      <c r="C770" s="67"/>
      <c r="D770" s="2">
        <v>3</v>
      </c>
      <c r="E770" s="3">
        <f t="shared" si="332"/>
        <v>1</v>
      </c>
      <c r="F770" s="146"/>
      <c r="G770" s="49">
        <f t="shared" si="329"/>
        <v>0</v>
      </c>
      <c r="H770" s="155"/>
      <c r="I770" s="4">
        <f t="shared" si="330"/>
        <v>0</v>
      </c>
      <c r="J770" s="48" t="str">
        <f t="shared" si="333"/>
        <v>-</v>
      </c>
      <c r="K770" s="157"/>
      <c r="L770" s="158"/>
      <c r="M770" s="158"/>
      <c r="N770" s="158"/>
      <c r="O770" s="6">
        <f t="shared" ref="O770" si="338">+SUM(K770:N770)</f>
        <v>0</v>
      </c>
      <c r="P770" s="40">
        <v>1</v>
      </c>
      <c r="Q770" s="4">
        <f t="shared" ref="Q770" si="339">+I770*P770</f>
        <v>0</v>
      </c>
      <c r="R770" s="4">
        <f t="shared" ref="R770" si="340">+K770*P770</f>
        <v>0</v>
      </c>
      <c r="S770" s="41">
        <f t="shared" ref="S770" si="341">+O770*P770</f>
        <v>0</v>
      </c>
      <c r="T770" s="67"/>
      <c r="U770" s="67"/>
      <c r="V770" s="67"/>
      <c r="W770" s="67"/>
      <c r="X770" s="67"/>
      <c r="Y770" s="67"/>
      <c r="Z770" s="67"/>
      <c r="AA770" s="67"/>
      <c r="AB770" s="99"/>
    </row>
    <row r="771" spans="1:28" ht="18" hidden="1" outlineLevel="1" x14ac:dyDescent="0.35">
      <c r="A771" s="99"/>
      <c r="B771" s="12"/>
      <c r="C771" s="67"/>
      <c r="D771" s="2">
        <v>4</v>
      </c>
      <c r="E771" s="3">
        <f t="shared" si="332"/>
        <v>1</v>
      </c>
      <c r="F771" s="146"/>
      <c r="G771" s="49">
        <f t="shared" si="329"/>
        <v>0</v>
      </c>
      <c r="H771" s="155"/>
      <c r="I771" s="4">
        <f t="shared" si="330"/>
        <v>0</v>
      </c>
      <c r="J771" s="48" t="str">
        <f t="shared" si="333"/>
        <v>-</v>
      </c>
      <c r="K771" s="157"/>
      <c r="L771" s="158"/>
      <c r="M771" s="158"/>
      <c r="N771" s="158"/>
      <c r="O771" s="6">
        <f t="shared" ref="O771" si="342">+SUM(K771:N771)</f>
        <v>0</v>
      </c>
      <c r="P771" s="40">
        <v>1</v>
      </c>
      <c r="Q771" s="4">
        <f t="shared" ref="Q771" si="343">+I771*P771</f>
        <v>0</v>
      </c>
      <c r="R771" s="4">
        <f t="shared" ref="R771" si="344">+K771*P771</f>
        <v>0</v>
      </c>
      <c r="S771" s="41">
        <f t="shared" ref="S771" si="345">+O771*P771</f>
        <v>0</v>
      </c>
      <c r="T771" s="67"/>
      <c r="U771" s="67"/>
      <c r="V771" s="67"/>
      <c r="W771" s="67"/>
      <c r="X771" s="67"/>
      <c r="Y771" s="67"/>
      <c r="Z771" s="67"/>
      <c r="AA771" s="67"/>
      <c r="AB771" s="99"/>
    </row>
    <row r="772" spans="1:28" ht="18" hidden="1" outlineLevel="1" x14ac:dyDescent="0.35">
      <c r="A772" s="99"/>
      <c r="B772" s="12"/>
      <c r="C772" s="67"/>
      <c r="D772" s="2">
        <v>5</v>
      </c>
      <c r="E772" s="3">
        <f t="shared" si="332"/>
        <v>1</v>
      </c>
      <c r="F772" s="146"/>
      <c r="G772" s="49">
        <f t="shared" si="329"/>
        <v>0</v>
      </c>
      <c r="H772" s="155"/>
      <c r="I772" s="4">
        <f t="shared" si="330"/>
        <v>0</v>
      </c>
      <c r="J772" s="48" t="str">
        <f t="shared" si="333"/>
        <v>-</v>
      </c>
      <c r="K772" s="157"/>
      <c r="L772" s="158"/>
      <c r="M772" s="158"/>
      <c r="N772" s="158"/>
      <c r="O772" s="6">
        <f t="shared" ref="O772" si="346">+SUM(K772:N772)</f>
        <v>0</v>
      </c>
      <c r="P772" s="40">
        <v>1</v>
      </c>
      <c r="Q772" s="4">
        <f t="shared" ref="Q772" si="347">+I772*P772</f>
        <v>0</v>
      </c>
      <c r="R772" s="4">
        <f t="shared" ref="R772" si="348">+K772*P772</f>
        <v>0</v>
      </c>
      <c r="S772" s="41">
        <f t="shared" ref="S772" si="349">+O772*P772</f>
        <v>0</v>
      </c>
      <c r="T772" s="67"/>
      <c r="U772" s="67"/>
      <c r="V772" s="67"/>
      <c r="W772" s="67"/>
      <c r="X772" s="67"/>
      <c r="Y772" s="67"/>
      <c r="Z772" s="67"/>
      <c r="AA772" s="67"/>
      <c r="AB772" s="99"/>
    </row>
    <row r="773" spans="1:28" ht="18" hidden="1" outlineLevel="1" x14ac:dyDescent="0.35">
      <c r="A773" s="99"/>
      <c r="B773" s="12"/>
      <c r="C773" s="67"/>
      <c r="D773" s="2">
        <v>6</v>
      </c>
      <c r="E773" s="3">
        <f t="shared" si="332"/>
        <v>1</v>
      </c>
      <c r="F773" s="146"/>
      <c r="G773" s="49">
        <f t="shared" si="329"/>
        <v>0</v>
      </c>
      <c r="H773" s="155"/>
      <c r="I773" s="4">
        <f t="shared" si="330"/>
        <v>0</v>
      </c>
      <c r="J773" s="48" t="str">
        <f t="shared" ref="J773:J776" si="350">IFERROR(I773/G773,"-")</f>
        <v>-</v>
      </c>
      <c r="K773" s="157"/>
      <c r="L773" s="158"/>
      <c r="M773" s="158"/>
      <c r="N773" s="158"/>
      <c r="O773" s="6">
        <f t="shared" ref="O773" si="351">+SUM(K773:N773)</f>
        <v>0</v>
      </c>
      <c r="P773" s="40">
        <v>1</v>
      </c>
      <c r="Q773" s="4">
        <f t="shared" ref="Q773" si="352">+I773*P773</f>
        <v>0</v>
      </c>
      <c r="R773" s="4">
        <f t="shared" ref="R773" si="353">+K773*P773</f>
        <v>0</v>
      </c>
      <c r="S773" s="41">
        <f t="shared" ref="S773" si="354">+O773*P773</f>
        <v>0</v>
      </c>
      <c r="T773" s="67"/>
      <c r="U773" s="67"/>
      <c r="V773" s="67"/>
      <c r="W773" s="67"/>
      <c r="X773" s="67"/>
      <c r="Y773" s="67"/>
      <c r="Z773" s="67"/>
      <c r="AA773" s="67"/>
      <c r="AB773" s="99"/>
    </row>
    <row r="774" spans="1:28" ht="18" hidden="1" outlineLevel="1" x14ac:dyDescent="0.35">
      <c r="A774" s="99"/>
      <c r="B774" s="12"/>
      <c r="C774" s="67"/>
      <c r="D774" s="2">
        <v>7</v>
      </c>
      <c r="E774" s="3">
        <f t="shared" si="332"/>
        <v>1</v>
      </c>
      <c r="F774" s="146"/>
      <c r="G774" s="49">
        <f t="shared" si="329"/>
        <v>0</v>
      </c>
      <c r="H774" s="155"/>
      <c r="I774" s="4">
        <f t="shared" si="330"/>
        <v>0</v>
      </c>
      <c r="J774" s="48" t="str">
        <f t="shared" si="350"/>
        <v>-</v>
      </c>
      <c r="K774" s="157"/>
      <c r="L774" s="158"/>
      <c r="M774" s="158"/>
      <c r="N774" s="158"/>
      <c r="O774" s="6">
        <f t="shared" ref="O774" si="355">+SUM(K774:N774)</f>
        <v>0</v>
      </c>
      <c r="P774" s="40">
        <v>1</v>
      </c>
      <c r="Q774" s="4">
        <f t="shared" ref="Q774" si="356">+I774*P774</f>
        <v>0</v>
      </c>
      <c r="R774" s="4">
        <f t="shared" ref="R774" si="357">+K774*P774</f>
        <v>0</v>
      </c>
      <c r="S774" s="41">
        <f t="shared" ref="S774" si="358">+O774*P774</f>
        <v>0</v>
      </c>
      <c r="T774" s="67"/>
      <c r="U774" s="67"/>
      <c r="V774" s="67"/>
      <c r="W774" s="67"/>
      <c r="X774" s="67"/>
      <c r="Y774" s="67"/>
      <c r="Z774" s="67"/>
      <c r="AA774" s="67"/>
      <c r="AB774" s="99"/>
    </row>
    <row r="775" spans="1:28" ht="18" hidden="1" outlineLevel="1" x14ac:dyDescent="0.35">
      <c r="A775" s="99"/>
      <c r="B775" s="12"/>
      <c r="C775" s="67"/>
      <c r="D775" s="2">
        <v>8</v>
      </c>
      <c r="E775" s="3">
        <f t="shared" si="332"/>
        <v>1</v>
      </c>
      <c r="F775" s="146"/>
      <c r="G775" s="49">
        <f t="shared" si="329"/>
        <v>0</v>
      </c>
      <c r="H775" s="155"/>
      <c r="I775" s="4">
        <f t="shared" si="330"/>
        <v>0</v>
      </c>
      <c r="J775" s="48" t="str">
        <f t="shared" si="350"/>
        <v>-</v>
      </c>
      <c r="K775" s="157"/>
      <c r="L775" s="158"/>
      <c r="M775" s="158"/>
      <c r="N775" s="158"/>
      <c r="O775" s="6">
        <f t="shared" ref="O775" si="359">+SUM(K775:N775)</f>
        <v>0</v>
      </c>
      <c r="P775" s="40">
        <v>1</v>
      </c>
      <c r="Q775" s="4">
        <f t="shared" ref="Q775" si="360">+I775*P775</f>
        <v>0</v>
      </c>
      <c r="R775" s="4">
        <f t="shared" ref="R775" si="361">+K775*P775</f>
        <v>0</v>
      </c>
      <c r="S775" s="41">
        <f t="shared" ref="S775" si="362">+O775*P775</f>
        <v>0</v>
      </c>
      <c r="T775" s="67"/>
      <c r="U775" s="67"/>
      <c r="V775" s="67"/>
      <c r="W775" s="67"/>
      <c r="X775" s="67"/>
      <c r="Y775" s="67"/>
      <c r="Z775" s="67"/>
      <c r="AA775" s="67"/>
      <c r="AB775" s="99"/>
    </row>
    <row r="776" spans="1:28" ht="18" hidden="1" outlineLevel="1" x14ac:dyDescent="0.35">
      <c r="A776" s="99"/>
      <c r="B776" s="12"/>
      <c r="C776" s="67"/>
      <c r="D776" s="2">
        <v>9</v>
      </c>
      <c r="E776" s="3">
        <f t="shared" si="332"/>
        <v>1</v>
      </c>
      <c r="F776" s="146"/>
      <c r="G776" s="49">
        <f t="shared" si="329"/>
        <v>0</v>
      </c>
      <c r="H776" s="155"/>
      <c r="I776" s="4">
        <f t="shared" si="330"/>
        <v>0</v>
      </c>
      <c r="J776" s="48" t="str">
        <f t="shared" si="350"/>
        <v>-</v>
      </c>
      <c r="K776" s="157"/>
      <c r="L776" s="158"/>
      <c r="M776" s="158"/>
      <c r="N776" s="158"/>
      <c r="O776" s="6">
        <f t="shared" ref="O776" si="363">+SUM(K776:N776)</f>
        <v>0</v>
      </c>
      <c r="P776" s="40">
        <v>1</v>
      </c>
      <c r="Q776" s="4">
        <f t="shared" ref="Q776" si="364">+I776*P776</f>
        <v>0</v>
      </c>
      <c r="R776" s="4">
        <f t="shared" ref="R776" si="365">+K776*P776</f>
        <v>0</v>
      </c>
      <c r="S776" s="41">
        <f t="shared" ref="S776" si="366">+O776*P776</f>
        <v>0</v>
      </c>
      <c r="T776" s="67"/>
      <c r="U776" s="67"/>
      <c r="V776" s="67"/>
      <c r="W776" s="67"/>
      <c r="X776" s="67"/>
      <c r="Y776" s="67"/>
      <c r="Z776" s="67"/>
      <c r="AA776" s="67"/>
      <c r="AB776" s="99"/>
    </row>
    <row r="777" spans="1:28" ht="18" hidden="1" outlineLevel="1" x14ac:dyDescent="0.35">
      <c r="A777" s="99"/>
      <c r="B777" s="12"/>
      <c r="C777" s="67"/>
      <c r="D777" s="2">
        <v>10</v>
      </c>
      <c r="E777" s="3">
        <f t="shared" si="332"/>
        <v>1</v>
      </c>
      <c r="F777" s="146"/>
      <c r="G777" s="49">
        <f t="shared" si="329"/>
        <v>0</v>
      </c>
      <c r="H777" s="155"/>
      <c r="I777" s="4">
        <f t="shared" si="330"/>
        <v>0</v>
      </c>
      <c r="J777" s="48" t="str">
        <f t="shared" ref="J777:J780" si="367">IFERROR(I777/G777,"-")</f>
        <v>-</v>
      </c>
      <c r="K777" s="157"/>
      <c r="L777" s="158"/>
      <c r="M777" s="158"/>
      <c r="N777" s="158"/>
      <c r="O777" s="6">
        <f t="shared" ref="O777" si="368">+SUM(K777:N777)</f>
        <v>0</v>
      </c>
      <c r="P777" s="40">
        <v>1</v>
      </c>
      <c r="Q777" s="4">
        <f t="shared" ref="Q777" si="369">+I777*P777</f>
        <v>0</v>
      </c>
      <c r="R777" s="4">
        <f t="shared" ref="R777" si="370">+K777*P777</f>
        <v>0</v>
      </c>
      <c r="S777" s="41">
        <f t="shared" ref="S777" si="371">+O777*P777</f>
        <v>0</v>
      </c>
      <c r="T777" s="67"/>
      <c r="U777" s="67"/>
      <c r="V777" s="67"/>
      <c r="W777" s="67"/>
      <c r="X777" s="67"/>
      <c r="Y777" s="67"/>
      <c r="Z777" s="67"/>
      <c r="AA777" s="67"/>
      <c r="AB777" s="99"/>
    </row>
    <row r="778" spans="1:28" ht="18" hidden="1" outlineLevel="1" x14ac:dyDescent="0.35">
      <c r="A778" s="99"/>
      <c r="B778" s="12"/>
      <c r="C778" s="67"/>
      <c r="D778" s="2">
        <v>11</v>
      </c>
      <c r="E778" s="3">
        <f t="shared" si="332"/>
        <v>1</v>
      </c>
      <c r="F778" s="146"/>
      <c r="G778" s="49">
        <f t="shared" si="329"/>
        <v>0</v>
      </c>
      <c r="H778" s="155"/>
      <c r="I778" s="4">
        <f t="shared" si="330"/>
        <v>0</v>
      </c>
      <c r="J778" s="48" t="str">
        <f t="shared" si="367"/>
        <v>-</v>
      </c>
      <c r="K778" s="157"/>
      <c r="L778" s="158"/>
      <c r="M778" s="158"/>
      <c r="N778" s="158"/>
      <c r="O778" s="6">
        <f t="shared" ref="O778" si="372">+SUM(K778:N778)</f>
        <v>0</v>
      </c>
      <c r="P778" s="40">
        <v>1</v>
      </c>
      <c r="Q778" s="4">
        <f t="shared" ref="Q778" si="373">+I778*P778</f>
        <v>0</v>
      </c>
      <c r="R778" s="4">
        <f t="shared" ref="R778" si="374">+K778*P778</f>
        <v>0</v>
      </c>
      <c r="S778" s="41">
        <f t="shared" ref="S778" si="375">+O778*P778</f>
        <v>0</v>
      </c>
      <c r="T778" s="67"/>
      <c r="U778" s="67"/>
      <c r="V778" s="67"/>
      <c r="W778" s="67"/>
      <c r="X778" s="67"/>
      <c r="Y778" s="67"/>
      <c r="Z778" s="67"/>
      <c r="AA778" s="67"/>
      <c r="AB778" s="99"/>
    </row>
    <row r="779" spans="1:28" ht="18" hidden="1" outlineLevel="1" x14ac:dyDescent="0.35">
      <c r="A779" s="99"/>
      <c r="B779" s="12"/>
      <c r="C779" s="67"/>
      <c r="D779" s="2">
        <v>12</v>
      </c>
      <c r="E779" s="3">
        <f t="shared" si="332"/>
        <v>1</v>
      </c>
      <c r="F779" s="146"/>
      <c r="G779" s="49">
        <f t="shared" si="329"/>
        <v>0</v>
      </c>
      <c r="H779" s="155"/>
      <c r="I779" s="4">
        <f t="shared" si="330"/>
        <v>0</v>
      </c>
      <c r="J779" s="48" t="str">
        <f t="shared" si="367"/>
        <v>-</v>
      </c>
      <c r="K779" s="157"/>
      <c r="L779" s="158"/>
      <c r="M779" s="158"/>
      <c r="N779" s="158"/>
      <c r="O779" s="6">
        <f t="shared" ref="O779" si="376">+SUM(K779:N779)</f>
        <v>0</v>
      </c>
      <c r="P779" s="40">
        <v>1</v>
      </c>
      <c r="Q779" s="4">
        <f t="shared" ref="Q779" si="377">+I779*P779</f>
        <v>0</v>
      </c>
      <c r="R779" s="4">
        <f t="shared" ref="R779" si="378">+K779*P779</f>
        <v>0</v>
      </c>
      <c r="S779" s="41">
        <f t="shared" ref="S779" si="379">+O779*P779</f>
        <v>0</v>
      </c>
      <c r="T779" s="67"/>
      <c r="U779" s="67"/>
      <c r="V779" s="67"/>
      <c r="W779" s="67"/>
      <c r="X779" s="67"/>
      <c r="Y779" s="67"/>
      <c r="Z779" s="67"/>
      <c r="AA779" s="67"/>
      <c r="AB779" s="99"/>
    </row>
    <row r="780" spans="1:28" ht="18" hidden="1" outlineLevel="1" x14ac:dyDescent="0.35">
      <c r="A780" s="99"/>
      <c r="B780" s="12"/>
      <c r="C780" s="67"/>
      <c r="D780" s="2">
        <v>13</v>
      </c>
      <c r="E780" s="3">
        <f t="shared" si="332"/>
        <v>1</v>
      </c>
      <c r="F780" s="146">
        <f>+E780</f>
        <v>1</v>
      </c>
      <c r="G780" s="49">
        <f t="shared" si="329"/>
        <v>0</v>
      </c>
      <c r="H780" s="156"/>
      <c r="I780" s="4">
        <f t="shared" si="330"/>
        <v>0</v>
      </c>
      <c r="J780" s="48" t="str">
        <f t="shared" si="367"/>
        <v>-</v>
      </c>
      <c r="K780" s="157"/>
      <c r="L780" s="158"/>
      <c r="M780" s="158"/>
      <c r="N780" s="158"/>
      <c r="O780" s="6">
        <f t="shared" ref="O780" si="380">+SUM(K780:N780)</f>
        <v>0</v>
      </c>
      <c r="P780" s="38">
        <f>IFERROR((_xlfn.DAYS("31/12/"&amp;YEAR(E780),E780))/G780,0)</f>
        <v>0</v>
      </c>
      <c r="Q780" s="4">
        <f t="shared" ref="Q780" si="381">+I780*P780</f>
        <v>0</v>
      </c>
      <c r="R780" s="4">
        <f t="shared" ref="R780" si="382">+K780*P780</f>
        <v>0</v>
      </c>
      <c r="S780" s="41">
        <f t="shared" ref="S780" si="383">+O780*P780</f>
        <v>0</v>
      </c>
      <c r="T780" s="67"/>
      <c r="U780" s="67"/>
      <c r="V780" s="67"/>
      <c r="W780" s="67"/>
      <c r="X780" s="67"/>
      <c r="Y780" s="67"/>
      <c r="Z780" s="67"/>
      <c r="AA780" s="67"/>
      <c r="AB780" s="99"/>
    </row>
    <row r="781" spans="1:28" ht="18" hidden="1" outlineLevel="1" x14ac:dyDescent="0.35">
      <c r="A781" s="99"/>
      <c r="B781" s="12"/>
      <c r="C781" s="67"/>
      <c r="D781" s="42" t="s">
        <v>164</v>
      </c>
      <c r="E781" s="8"/>
      <c r="F781" s="8"/>
      <c r="G781" s="50">
        <f>SUM(G767:G780)</f>
        <v>0</v>
      </c>
      <c r="H781" s="5"/>
      <c r="I781" s="5">
        <f>SUM(I767:I780)</f>
        <v>0</v>
      </c>
      <c r="J781" s="48" t="str">
        <f>IFERROR(I781/G781,"-")</f>
        <v>-</v>
      </c>
      <c r="K781" s="5">
        <f>SUM(K767:K780)</f>
        <v>0</v>
      </c>
      <c r="L781" s="5">
        <f t="shared" ref="L781:O781" si="384">SUM(L767:L780)</f>
        <v>0</v>
      </c>
      <c r="M781" s="5">
        <f t="shared" si="384"/>
        <v>0</v>
      </c>
      <c r="N781" s="5">
        <f t="shared" si="384"/>
        <v>0</v>
      </c>
      <c r="O781" s="5">
        <f t="shared" si="384"/>
        <v>0</v>
      </c>
      <c r="P781" s="42">
        <f>+SUMPRODUCT(G767:G780,P767:P780)</f>
        <v>0</v>
      </c>
      <c r="Q781" s="9">
        <f>SUM(Q767:Q780)</f>
        <v>0</v>
      </c>
      <c r="R781" s="9">
        <f t="shared" ref="R781:S781" si="385">SUM(R767:R780)</f>
        <v>0</v>
      </c>
      <c r="S781" s="10">
        <f t="shared" si="385"/>
        <v>0</v>
      </c>
      <c r="T781" s="67"/>
      <c r="U781" s="67"/>
      <c r="V781" s="67"/>
      <c r="W781" s="67"/>
      <c r="X781" s="67"/>
      <c r="Y781" s="67"/>
      <c r="Z781" s="67"/>
      <c r="AA781" s="67"/>
      <c r="AB781" s="99"/>
    </row>
    <row r="782" spans="1:28" ht="18" hidden="1" outlineLevel="1" x14ac:dyDescent="0.35">
      <c r="A782" s="99"/>
      <c r="B782" s="12"/>
      <c r="C782" s="67"/>
      <c r="D782" s="25" t="s">
        <v>150</v>
      </c>
      <c r="E782" s="1"/>
      <c r="F782" s="1"/>
      <c r="G782" s="1"/>
      <c r="H782" s="1"/>
      <c r="I782" s="1"/>
      <c r="J782" s="1"/>
      <c r="K782" s="51" t="str">
        <f>IFERROR(K781/$O781,"-")</f>
        <v>-</v>
      </c>
      <c r="L782" s="51" t="str">
        <f>IFERROR(L781/$O781,"-")</f>
        <v>-</v>
      </c>
      <c r="M782" s="51" t="str">
        <f>IFERROR(M781/$O781,"-")</f>
        <v>-</v>
      </c>
      <c r="N782" s="51" t="str">
        <f>IFERROR(N781/$O781,"-")</f>
        <v>-</v>
      </c>
      <c r="O782" s="51" t="str">
        <f>IFERROR(O781/$O781,"-")</f>
        <v>-</v>
      </c>
      <c r="P782" s="43"/>
      <c r="Q782" s="2"/>
      <c r="R782" s="2"/>
      <c r="S782" s="44"/>
      <c r="T782" s="67"/>
      <c r="U782" s="67"/>
      <c r="V782" s="67"/>
      <c r="W782" s="67"/>
      <c r="X782" s="67"/>
      <c r="Y782" s="67"/>
      <c r="Z782" s="67"/>
      <c r="AA782" s="67"/>
      <c r="AB782" s="99"/>
    </row>
    <row r="783" spans="1:28" ht="18" hidden="1" outlineLevel="1" x14ac:dyDescent="0.35">
      <c r="A783" s="99"/>
      <c r="B783" s="12"/>
      <c r="C783" s="67"/>
      <c r="D783" s="67"/>
      <c r="E783" s="67"/>
      <c r="F783" s="67"/>
      <c r="G783" s="67"/>
      <c r="H783" s="67"/>
      <c r="I783" s="67"/>
      <c r="J783" s="67"/>
      <c r="K783" s="67"/>
      <c r="L783" s="67"/>
      <c r="M783" s="67"/>
      <c r="N783" s="67"/>
      <c r="O783" s="67"/>
      <c r="P783" s="67"/>
      <c r="Q783" s="67"/>
      <c r="R783" s="67"/>
      <c r="S783" s="67"/>
      <c r="T783" s="67"/>
      <c r="U783" s="67"/>
      <c r="V783" s="67"/>
      <c r="W783" s="67"/>
      <c r="X783" s="67"/>
      <c r="Y783" s="67"/>
      <c r="Z783" s="67"/>
      <c r="AA783" s="67"/>
      <c r="AB783" s="99"/>
    </row>
    <row r="784" spans="1:28" ht="18" collapsed="1" x14ac:dyDescent="0.35">
      <c r="A784" s="99"/>
      <c r="B784" s="12"/>
      <c r="C784" s="62" t="s">
        <v>165</v>
      </c>
      <c r="D784" s="12"/>
      <c r="E784" s="12"/>
      <c r="F784" s="12"/>
      <c r="G784" s="12"/>
      <c r="H784" s="12"/>
      <c r="I784" s="12"/>
      <c r="J784" s="12"/>
      <c r="K784" s="12"/>
      <c r="L784" s="12"/>
      <c r="M784" s="12"/>
      <c r="N784" s="12"/>
      <c r="O784" s="12"/>
      <c r="P784" s="12"/>
      <c r="Q784" s="12"/>
      <c r="R784" s="12"/>
      <c r="S784" s="12"/>
      <c r="T784" s="12"/>
      <c r="U784" s="12"/>
      <c r="V784" s="12"/>
      <c r="W784" s="12"/>
      <c r="X784" s="12"/>
      <c r="Y784" s="12"/>
      <c r="Z784" s="12"/>
      <c r="AA784" s="12"/>
      <c r="AB784" s="99"/>
    </row>
    <row r="785" spans="1:29" ht="9.6" hidden="1" customHeight="1" outlineLevel="1" x14ac:dyDescent="0.35">
      <c r="A785" s="99"/>
      <c r="B785" s="12"/>
      <c r="C785" s="67"/>
      <c r="D785" s="67"/>
      <c r="E785" s="67"/>
      <c r="F785" s="67"/>
      <c r="G785" s="67"/>
      <c r="H785" s="67"/>
      <c r="I785" s="67"/>
      <c r="J785" s="67"/>
      <c r="K785" s="67"/>
      <c r="L785" s="67"/>
      <c r="M785" s="67"/>
      <c r="N785" s="67"/>
      <c r="O785" s="67"/>
      <c r="P785" s="67"/>
      <c r="Q785" s="67"/>
      <c r="R785" s="67"/>
      <c r="S785" s="67"/>
      <c r="T785" s="67"/>
      <c r="U785" s="67"/>
      <c r="V785" s="67"/>
      <c r="W785" s="67"/>
      <c r="X785" s="67"/>
      <c r="Y785" s="67"/>
      <c r="Z785" s="67"/>
      <c r="AA785" s="67"/>
      <c r="AB785" s="99"/>
    </row>
    <row r="786" spans="1:29" ht="18" hidden="1" outlineLevel="1" x14ac:dyDescent="0.35">
      <c r="A786" s="99"/>
      <c r="B786" s="12"/>
      <c r="C786" s="67"/>
      <c r="D786" s="163" t="s">
        <v>98</v>
      </c>
      <c r="E786" s="164"/>
      <c r="F786" s="164"/>
      <c r="G786" s="164"/>
      <c r="H786" s="67"/>
      <c r="I786" s="161" t="s">
        <v>97</v>
      </c>
      <c r="J786" s="162"/>
      <c r="K786" s="162"/>
      <c r="L786" s="67"/>
      <c r="M786" s="67"/>
      <c r="N786" s="67"/>
      <c r="O786" s="67"/>
      <c r="P786" s="67"/>
      <c r="Q786" s="149" t="s">
        <v>152</v>
      </c>
      <c r="R786" s="150"/>
      <c r="S786" s="150"/>
      <c r="T786" s="150"/>
      <c r="U786" s="67"/>
      <c r="V786" s="149" t="s">
        <v>153</v>
      </c>
      <c r="W786" s="150"/>
      <c r="X786" s="150"/>
      <c r="Y786" s="67"/>
      <c r="Z786" s="67"/>
      <c r="AA786" s="67"/>
      <c r="AB786" s="99"/>
      <c r="AC786" s="67">
        <v>22</v>
      </c>
    </row>
    <row r="787" spans="1:29" ht="18" hidden="1" outlineLevel="1" x14ac:dyDescent="0.35">
      <c r="A787" s="99"/>
      <c r="B787" s="12"/>
      <c r="C787" s="67"/>
      <c r="D787" s="1" t="s">
        <v>154</v>
      </c>
      <c r="E787" s="200" t="s">
        <v>155</v>
      </c>
      <c r="F787" s="167" t="s">
        <v>156</v>
      </c>
      <c r="G787" s="165"/>
      <c r="H787" s="67"/>
      <c r="I787" s="152">
        <v>1</v>
      </c>
      <c r="J787" s="421" t="s">
        <v>101</v>
      </c>
      <c r="K787" s="422"/>
      <c r="L787" s="67"/>
      <c r="M787" s="67"/>
      <c r="N787" s="67"/>
      <c r="O787" s="67"/>
      <c r="P787" s="67"/>
      <c r="Q787" s="419" t="s">
        <v>106</v>
      </c>
      <c r="R787" s="419"/>
      <c r="S787" s="298" t="str">
        <f>IFERROR(S809/Q809,"-")</f>
        <v>-</v>
      </c>
      <c r="T787" s="299" t="s">
        <v>107</v>
      </c>
      <c r="U787" s="67"/>
      <c r="V787" s="8" t="s">
        <v>108</v>
      </c>
      <c r="W787" s="300">
        <f>IF(E787="No n'hi ha",0,VLOOKUP(E787,llistes!$L$5:$Q$11,5,0))</f>
        <v>0</v>
      </c>
      <c r="X787" s="301" t="s">
        <v>109</v>
      </c>
      <c r="Y787" s="67"/>
      <c r="Z787" s="67"/>
      <c r="AA787" s="67"/>
      <c r="AB787" s="99"/>
    </row>
    <row r="788" spans="1:29" ht="18" hidden="1" outlineLevel="1" x14ac:dyDescent="0.35">
      <c r="A788" s="99"/>
      <c r="B788" s="12"/>
      <c r="C788" s="67"/>
      <c r="D788" s="1" t="s">
        <v>157</v>
      </c>
      <c r="E788" s="201" t="s">
        <v>145</v>
      </c>
      <c r="F788" s="199" t="s">
        <v>158</v>
      </c>
      <c r="G788" s="166"/>
      <c r="H788" s="67"/>
      <c r="I788" s="154">
        <v>2</v>
      </c>
      <c r="J788" s="421" t="s">
        <v>101</v>
      </c>
      <c r="K788" s="422"/>
      <c r="L788" s="67"/>
      <c r="M788" s="67"/>
      <c r="N788" s="67"/>
      <c r="O788" s="67"/>
      <c r="P788" s="67"/>
      <c r="Q788" s="415" t="s">
        <v>111</v>
      </c>
      <c r="R788" s="415"/>
      <c r="S788" s="47">
        <f>IFERROR(S809/P809,0)</f>
        <v>0</v>
      </c>
      <c r="T788" t="s">
        <v>112</v>
      </c>
      <c r="U788" s="67"/>
      <c r="V788" s="1" t="s">
        <v>113</v>
      </c>
      <c r="W788" s="5">
        <f>+W787*Q809</f>
        <v>0</v>
      </c>
      <c r="X788" s="268" t="s">
        <v>114</v>
      </c>
      <c r="Y788" s="67"/>
      <c r="Z788" s="67"/>
      <c r="AA788" s="67"/>
      <c r="AB788" s="99"/>
    </row>
    <row r="789" spans="1:29" ht="18" hidden="1" outlineLevel="1" x14ac:dyDescent="0.35">
      <c r="A789" s="99"/>
      <c r="B789" s="12"/>
      <c r="C789" s="67"/>
      <c r="D789" s="1" t="s">
        <v>159</v>
      </c>
      <c r="E789" s="168">
        <f>IF(E787="No n'hi ha",0,VLOOKUP(E788,_xlfn.IFS(E787="Gas Natural",llistes!$F$4:$H$4,E787="Gasoil C",llistes!$F$7:$H$8,E787="GLP",llistes!$F$11:$H$15,E787="Biomassa",llistes!$F$18:$H$24,E787="No n'hi ha",llistes!$F$26:$H$26),2,0))</f>
        <v>0</v>
      </c>
      <c r="F789" s="67"/>
      <c r="G789" s="67"/>
      <c r="H789" s="67"/>
      <c r="I789" s="154">
        <v>3</v>
      </c>
      <c r="J789" s="421" t="s">
        <v>101</v>
      </c>
      <c r="K789" s="422"/>
      <c r="L789" s="67"/>
      <c r="M789" s="67"/>
      <c r="N789" s="67"/>
      <c r="O789" s="67"/>
      <c r="P789" s="67"/>
      <c r="Q789" s="419" t="s">
        <v>116</v>
      </c>
      <c r="R789" s="419"/>
      <c r="S789" s="302" t="str" cm="1">
        <f t="array" aca="1" ref="S789" ca="1">IFERROR(Q809/INDIRECT("'Introducció dades Grals'!G"&amp;AC786),"-")</f>
        <v>-</v>
      </c>
      <c r="T789" s="303" t="s">
        <v>117</v>
      </c>
      <c r="U789" s="67"/>
      <c r="V789" s="1" t="s">
        <v>118</v>
      </c>
      <c r="W789" s="7" t="str" cm="1">
        <f t="array" aca="1" ref="W789" ca="1">IFERROR(W788/INDIRECT("'Introducció dades Grals'!G"&amp;AC786),"-")</f>
        <v>-</v>
      </c>
      <c r="X789" s="268" t="s">
        <v>119</v>
      </c>
      <c r="Y789" s="67"/>
      <c r="Z789" s="67"/>
      <c r="AA789" s="67"/>
      <c r="AB789" s="99"/>
    </row>
    <row r="790" spans="1:29" ht="18" hidden="1" outlineLevel="1" x14ac:dyDescent="0.35">
      <c r="A790" s="99"/>
      <c r="B790" s="12"/>
      <c r="C790" s="67"/>
      <c r="D790" s="67"/>
      <c r="E790" s="67"/>
      <c r="F790" s="67"/>
      <c r="G790" s="67"/>
      <c r="H790" s="67"/>
      <c r="I790" s="152">
        <v>4</v>
      </c>
      <c r="J790" s="416" t="s">
        <v>101</v>
      </c>
      <c r="K790" s="417"/>
      <c r="L790" s="67"/>
      <c r="M790" s="67"/>
      <c r="N790" s="67"/>
      <c r="O790" s="67"/>
      <c r="P790" s="67"/>
      <c r="Q790" s="415" t="s">
        <v>121</v>
      </c>
      <c r="R790" s="415"/>
      <c r="S790" s="47" t="str" cm="1">
        <f t="array" aca="1" ref="S790" ca="1">IFERROR(Q809/INDIRECT("'Introducció dades Grals'!I"&amp;AC786),"-")</f>
        <v>-</v>
      </c>
      <c r="T790" s="11" t="s">
        <v>122</v>
      </c>
      <c r="U790" s="67"/>
      <c r="V790" s="67"/>
      <c r="W790" s="67"/>
      <c r="X790" s="67"/>
      <c r="Y790" s="67"/>
      <c r="Z790" s="67"/>
      <c r="AA790" s="67"/>
      <c r="AB790" s="99"/>
    </row>
    <row r="791" spans="1:29" ht="18" hidden="1" outlineLevel="1" x14ac:dyDescent="0.35">
      <c r="A791" s="99"/>
      <c r="B791" s="12"/>
      <c r="C791" s="67"/>
      <c r="D791" s="67"/>
      <c r="E791" s="67"/>
      <c r="F791" s="67"/>
      <c r="G791" s="67"/>
      <c r="H791" s="67"/>
      <c r="I791" s="67"/>
      <c r="J791" s="67"/>
      <c r="K791" s="67"/>
      <c r="L791" s="67"/>
      <c r="M791" s="67"/>
      <c r="N791" s="67"/>
      <c r="O791" s="67"/>
      <c r="P791" s="67"/>
      <c r="Q791" s="67"/>
      <c r="R791" s="67"/>
      <c r="S791" s="67"/>
      <c r="T791" s="67"/>
      <c r="U791" s="67"/>
      <c r="V791" s="67"/>
      <c r="W791" s="67"/>
      <c r="X791" s="67"/>
      <c r="Y791" s="67"/>
      <c r="Z791" s="67"/>
      <c r="AA791" s="67"/>
      <c r="AB791" s="99"/>
    </row>
    <row r="792" spans="1:29" ht="18" hidden="1" outlineLevel="1" x14ac:dyDescent="0.35">
      <c r="A792" s="99"/>
      <c r="B792" s="12"/>
      <c r="C792" s="67"/>
      <c r="D792" s="147" t="s">
        <v>126</v>
      </c>
      <c r="E792" s="148"/>
      <c r="F792" s="148"/>
      <c r="G792" s="148"/>
      <c r="H792" s="148"/>
      <c r="I792" s="148"/>
      <c r="J792" s="148"/>
      <c r="K792" s="148"/>
      <c r="L792" s="148"/>
      <c r="M792" s="148"/>
      <c r="N792" s="148"/>
      <c r="O792" s="148"/>
      <c r="P792" s="423" t="s">
        <v>166</v>
      </c>
      <c r="Q792" s="423"/>
      <c r="R792" s="423"/>
      <c r="S792" s="423"/>
      <c r="T792" s="67"/>
      <c r="U792" s="67"/>
      <c r="V792" s="67"/>
      <c r="W792" s="67"/>
      <c r="X792" s="67"/>
      <c r="Y792" s="67"/>
      <c r="Z792" s="67"/>
      <c r="AA792" s="67"/>
      <c r="AB792" s="99"/>
    </row>
    <row r="793" spans="1:29" s="159" customFormat="1" ht="28.8" hidden="1" outlineLevel="1" x14ac:dyDescent="0.35">
      <c r="A793" s="99"/>
      <c r="B793" s="12"/>
      <c r="C793" s="67"/>
      <c r="D793" s="188" t="s">
        <v>128</v>
      </c>
      <c r="E793" s="188" t="s">
        <v>129</v>
      </c>
      <c r="F793" s="188" t="s">
        <v>130</v>
      </c>
      <c r="G793" s="188" t="s">
        <v>131</v>
      </c>
      <c r="H793" s="188" t="s">
        <v>160</v>
      </c>
      <c r="I793" s="188" t="s">
        <v>161</v>
      </c>
      <c r="J793" s="188"/>
      <c r="K793" s="188" t="s">
        <v>106</v>
      </c>
      <c r="L793" s="188" t="s">
        <v>162</v>
      </c>
      <c r="M793" s="188" t="s">
        <v>137</v>
      </c>
      <c r="N793" s="188" t="s">
        <v>138</v>
      </c>
      <c r="O793" s="188" t="s">
        <v>139</v>
      </c>
      <c r="P793" s="193" t="s">
        <v>163</v>
      </c>
      <c r="Q793" s="193" t="s">
        <v>141</v>
      </c>
      <c r="R793" s="193" t="s">
        <v>142</v>
      </c>
      <c r="S793" s="193" t="s">
        <v>143</v>
      </c>
      <c r="U793" s="159" t="e" vm="1">
        <v>#VALUE!</v>
      </c>
      <c r="V793" s="426" t="s">
        <v>144</v>
      </c>
      <c r="W793" s="426"/>
      <c r="X793" s="426"/>
      <c r="Y793" s="426"/>
      <c r="Z793" s="426"/>
      <c r="AB793" s="99"/>
    </row>
    <row r="794" spans="1:29" s="160" customFormat="1" ht="18" hidden="1" outlineLevel="1" x14ac:dyDescent="0.35">
      <c r="A794" s="99"/>
      <c r="B794" s="12"/>
      <c r="C794" s="67"/>
      <c r="D794" s="194"/>
      <c r="E794" s="195"/>
      <c r="F794" s="195"/>
      <c r="G794" s="194"/>
      <c r="H794" s="188" t="str">
        <f>+E788</f>
        <v>kWh</v>
      </c>
      <c r="I794" s="196" t="s">
        <v>145</v>
      </c>
      <c r="J794" s="196" t="s">
        <v>146</v>
      </c>
      <c r="K794" s="196" t="s">
        <v>147</v>
      </c>
      <c r="L794" s="196" t="s">
        <v>147</v>
      </c>
      <c r="M794" s="196" t="s">
        <v>147</v>
      </c>
      <c r="N794" s="196" t="s">
        <v>147</v>
      </c>
      <c r="O794" s="196" t="s">
        <v>147</v>
      </c>
      <c r="P794" s="197" t="s">
        <v>148</v>
      </c>
      <c r="Q794" s="198" t="s">
        <v>145</v>
      </c>
      <c r="R794" s="198" t="s">
        <v>147</v>
      </c>
      <c r="S794" s="198" t="s">
        <v>147</v>
      </c>
      <c r="U794" s="67"/>
      <c r="V794" s="67"/>
      <c r="W794" s="67"/>
      <c r="X794" s="67"/>
      <c r="Y794" s="67"/>
      <c r="Z794" s="67"/>
      <c r="AB794" s="99"/>
    </row>
    <row r="795" spans="1:29" ht="18" hidden="1" outlineLevel="1" x14ac:dyDescent="0.35">
      <c r="A795" s="99"/>
      <c r="B795" s="12"/>
      <c r="C795" s="67"/>
      <c r="D795" s="2">
        <v>0</v>
      </c>
      <c r="E795" s="145"/>
      <c r="F795" s="145">
        <f>+E795</f>
        <v>0</v>
      </c>
      <c r="G795" s="49">
        <f>IF(F795-E795=0,0,F795-E795+1)</f>
        <v>0</v>
      </c>
      <c r="H795" s="155"/>
      <c r="I795" s="4">
        <f>+H795*$E$789</f>
        <v>0</v>
      </c>
      <c r="J795" s="48" t="str">
        <f>IFERROR(I795/G795,"-")</f>
        <v>-</v>
      </c>
      <c r="K795" s="157"/>
      <c r="L795" s="157"/>
      <c r="M795" s="157"/>
      <c r="N795" s="157"/>
      <c r="O795" s="6">
        <f t="shared" ref="O795:O796" si="386">+SUM(K795:N795)</f>
        <v>0</v>
      </c>
      <c r="P795" s="38">
        <f>IFERROR((_xlfn.DAYS(F795,"1/1/"&amp;YEAR(F795))+1)/G795,0)</f>
        <v>0</v>
      </c>
      <c r="Q795" s="4">
        <f t="shared" ref="Q795:Q796" si="387">+I795*P795</f>
        <v>0</v>
      </c>
      <c r="R795" s="4">
        <f t="shared" ref="R795:R796" si="388">+K795*P795</f>
        <v>0</v>
      </c>
      <c r="S795" s="39">
        <f t="shared" ref="S795:S796" si="389">+O795*P795</f>
        <v>0</v>
      </c>
      <c r="T795" s="160"/>
      <c r="U795" s="67"/>
      <c r="V795" s="67"/>
      <c r="W795" s="67"/>
      <c r="X795" s="67"/>
      <c r="Y795" s="67"/>
      <c r="Z795" s="67"/>
      <c r="AA795" s="67"/>
      <c r="AB795" s="99"/>
    </row>
    <row r="796" spans="1:29" ht="18" hidden="1" outlineLevel="1" x14ac:dyDescent="0.35">
      <c r="A796" s="99"/>
      <c r="B796" s="12"/>
      <c r="C796" s="67"/>
      <c r="D796" s="2">
        <v>1</v>
      </c>
      <c r="E796" s="3">
        <f>+F795+1</f>
        <v>1</v>
      </c>
      <c r="F796" s="145"/>
      <c r="G796" s="49">
        <f t="shared" ref="G796:G808" si="390">IF(F796-E796=0,0,F796-E796+1)</f>
        <v>0</v>
      </c>
      <c r="H796" s="155"/>
      <c r="I796" s="4">
        <f t="shared" ref="I796:I808" si="391">+H796*$E$789</f>
        <v>0</v>
      </c>
      <c r="J796" s="48" t="str">
        <f t="shared" ref="J796" si="392">IFERROR(I796/G796,"-")</f>
        <v>-</v>
      </c>
      <c r="K796" s="157"/>
      <c r="L796" s="157"/>
      <c r="M796" s="157"/>
      <c r="N796" s="157"/>
      <c r="O796" s="6">
        <f t="shared" si="386"/>
        <v>0</v>
      </c>
      <c r="P796" s="38">
        <v>1</v>
      </c>
      <c r="Q796" s="4">
        <f t="shared" si="387"/>
        <v>0</v>
      </c>
      <c r="R796" s="4">
        <f t="shared" si="388"/>
        <v>0</v>
      </c>
      <c r="S796" s="39">
        <f t="shared" si="389"/>
        <v>0</v>
      </c>
      <c r="T796" s="160"/>
      <c r="U796" s="67"/>
      <c r="V796" s="67"/>
      <c r="W796" s="67"/>
      <c r="X796" s="67"/>
      <c r="Y796" s="67"/>
      <c r="Z796" s="67"/>
      <c r="AA796" s="67"/>
      <c r="AB796" s="99"/>
    </row>
    <row r="797" spans="1:29" ht="18" hidden="1" outlineLevel="1" x14ac:dyDescent="0.35">
      <c r="A797" s="99"/>
      <c r="B797" s="12"/>
      <c r="C797" s="67"/>
      <c r="D797" s="2">
        <v>2</v>
      </c>
      <c r="E797" s="3">
        <f t="shared" ref="E797:E808" si="393">+F796+1</f>
        <v>1</v>
      </c>
      <c r="F797" s="146"/>
      <c r="G797" s="49">
        <f t="shared" si="390"/>
        <v>0</v>
      </c>
      <c r="H797" s="156"/>
      <c r="I797" s="4">
        <f t="shared" si="391"/>
        <v>0</v>
      </c>
      <c r="J797" s="48" t="str">
        <f t="shared" ref="J797:J800" si="394">IFERROR(I797/G797,"-")</f>
        <v>-</v>
      </c>
      <c r="K797" s="158"/>
      <c r="L797" s="158"/>
      <c r="M797" s="158"/>
      <c r="N797" s="158"/>
      <c r="O797" s="6">
        <f t="shared" ref="O797" si="395">+SUM(K797:N797)</f>
        <v>0</v>
      </c>
      <c r="P797" s="40">
        <v>1</v>
      </c>
      <c r="Q797" s="4">
        <f t="shared" ref="Q797" si="396">+I797*P797</f>
        <v>0</v>
      </c>
      <c r="R797" s="4">
        <f t="shared" ref="R797" si="397">+K797*P797</f>
        <v>0</v>
      </c>
      <c r="S797" s="41">
        <f t="shared" ref="S797" si="398">+O797*P797</f>
        <v>0</v>
      </c>
      <c r="T797" s="160"/>
      <c r="U797" s="67"/>
      <c r="V797" s="67"/>
      <c r="W797" s="67"/>
      <c r="X797" s="67"/>
      <c r="Y797" s="67"/>
      <c r="Z797" s="67"/>
      <c r="AA797" s="67"/>
      <c r="AB797" s="99"/>
    </row>
    <row r="798" spans="1:29" ht="18" hidden="1" outlineLevel="1" x14ac:dyDescent="0.35">
      <c r="A798" s="99"/>
      <c r="B798" s="12"/>
      <c r="C798" s="67"/>
      <c r="D798" s="2">
        <v>3</v>
      </c>
      <c r="E798" s="3">
        <f t="shared" si="393"/>
        <v>1</v>
      </c>
      <c r="F798" s="146"/>
      <c r="G798" s="49">
        <f t="shared" si="390"/>
        <v>0</v>
      </c>
      <c r="H798" s="156"/>
      <c r="I798" s="4">
        <f t="shared" si="391"/>
        <v>0</v>
      </c>
      <c r="J798" s="48" t="str">
        <f t="shared" si="394"/>
        <v>-</v>
      </c>
      <c r="K798" s="158"/>
      <c r="L798" s="158"/>
      <c r="M798" s="158"/>
      <c r="N798" s="158"/>
      <c r="O798" s="6">
        <f t="shared" ref="O798" si="399">+SUM(K798:N798)</f>
        <v>0</v>
      </c>
      <c r="P798" s="40">
        <v>1</v>
      </c>
      <c r="Q798" s="4">
        <f t="shared" ref="Q798" si="400">+I798*P798</f>
        <v>0</v>
      </c>
      <c r="R798" s="4">
        <f t="shared" ref="R798" si="401">+K798*P798</f>
        <v>0</v>
      </c>
      <c r="S798" s="41">
        <f t="shared" ref="S798" si="402">+O798*P798</f>
        <v>0</v>
      </c>
      <c r="T798" s="67"/>
      <c r="U798" s="67"/>
      <c r="V798" s="67"/>
      <c r="W798" s="67"/>
      <c r="X798" s="67"/>
      <c r="Y798" s="67"/>
      <c r="Z798" s="67"/>
      <c r="AA798" s="67"/>
      <c r="AB798" s="99"/>
    </row>
    <row r="799" spans="1:29" ht="18" hidden="1" outlineLevel="1" x14ac:dyDescent="0.35">
      <c r="A799" s="99"/>
      <c r="B799" s="12"/>
      <c r="C799" s="67"/>
      <c r="D799" s="2">
        <v>4</v>
      </c>
      <c r="E799" s="3">
        <f t="shared" si="393"/>
        <v>1</v>
      </c>
      <c r="F799" s="146"/>
      <c r="G799" s="49">
        <f t="shared" si="390"/>
        <v>0</v>
      </c>
      <c r="H799" s="156"/>
      <c r="I799" s="4">
        <f t="shared" si="391"/>
        <v>0</v>
      </c>
      <c r="J799" s="48" t="str">
        <f t="shared" si="394"/>
        <v>-</v>
      </c>
      <c r="K799" s="158"/>
      <c r="L799" s="158"/>
      <c r="M799" s="158"/>
      <c r="N799" s="158"/>
      <c r="O799" s="6">
        <f t="shared" ref="O799" si="403">+SUM(K799:N799)</f>
        <v>0</v>
      </c>
      <c r="P799" s="40">
        <v>1</v>
      </c>
      <c r="Q799" s="4">
        <f t="shared" ref="Q799" si="404">+I799*P799</f>
        <v>0</v>
      </c>
      <c r="R799" s="4">
        <f t="shared" ref="R799" si="405">+K799*P799</f>
        <v>0</v>
      </c>
      <c r="S799" s="41">
        <f t="shared" ref="S799" si="406">+O799*P799</f>
        <v>0</v>
      </c>
      <c r="T799" s="67"/>
      <c r="U799" s="67"/>
      <c r="V799" s="67"/>
      <c r="W799" s="67"/>
      <c r="X799" s="67"/>
      <c r="Y799" s="67"/>
      <c r="Z799" s="67"/>
      <c r="AA799" s="67"/>
      <c r="AB799" s="99"/>
    </row>
    <row r="800" spans="1:29" ht="18" hidden="1" outlineLevel="1" x14ac:dyDescent="0.35">
      <c r="A800" s="99"/>
      <c r="B800" s="12"/>
      <c r="C800" s="67"/>
      <c r="D800" s="2">
        <v>5</v>
      </c>
      <c r="E800" s="3">
        <f t="shared" si="393"/>
        <v>1</v>
      </c>
      <c r="F800" s="146"/>
      <c r="G800" s="49">
        <f t="shared" si="390"/>
        <v>0</v>
      </c>
      <c r="H800" s="156"/>
      <c r="I800" s="4">
        <f t="shared" si="391"/>
        <v>0</v>
      </c>
      <c r="J800" s="48" t="str">
        <f t="shared" si="394"/>
        <v>-</v>
      </c>
      <c r="K800" s="158"/>
      <c r="L800" s="158"/>
      <c r="M800" s="158"/>
      <c r="N800" s="158"/>
      <c r="O800" s="6">
        <f t="shared" ref="O800" si="407">+SUM(K800:N800)</f>
        <v>0</v>
      </c>
      <c r="P800" s="40">
        <v>1</v>
      </c>
      <c r="Q800" s="4">
        <f t="shared" ref="Q800" si="408">+I800*P800</f>
        <v>0</v>
      </c>
      <c r="R800" s="4">
        <f t="shared" ref="R800" si="409">+K800*P800</f>
        <v>0</v>
      </c>
      <c r="S800" s="41">
        <f t="shared" ref="S800" si="410">+O800*P800</f>
        <v>0</v>
      </c>
      <c r="T800" s="67"/>
      <c r="U800" s="67"/>
      <c r="V800" s="67"/>
      <c r="W800" s="67"/>
      <c r="X800" s="67"/>
      <c r="Y800" s="67"/>
      <c r="Z800" s="67"/>
      <c r="AA800" s="67"/>
      <c r="AB800" s="99"/>
    </row>
    <row r="801" spans="1:29" ht="18" hidden="1" outlineLevel="1" x14ac:dyDescent="0.35">
      <c r="A801" s="99"/>
      <c r="B801" s="12"/>
      <c r="C801" s="67"/>
      <c r="D801" s="2">
        <v>6</v>
      </c>
      <c r="E801" s="3">
        <f t="shared" si="393"/>
        <v>1</v>
      </c>
      <c r="F801" s="146"/>
      <c r="G801" s="49">
        <f t="shared" si="390"/>
        <v>0</v>
      </c>
      <c r="H801" s="156"/>
      <c r="I801" s="4">
        <f t="shared" si="391"/>
        <v>0</v>
      </c>
      <c r="J801" s="48" t="str">
        <f t="shared" ref="J801:J804" si="411">IFERROR(I801/G801,"-")</f>
        <v>-</v>
      </c>
      <c r="K801" s="158"/>
      <c r="L801" s="158"/>
      <c r="M801" s="158"/>
      <c r="N801" s="158"/>
      <c r="O801" s="6">
        <f t="shared" ref="O801" si="412">+SUM(K801:N801)</f>
        <v>0</v>
      </c>
      <c r="P801" s="40">
        <v>1</v>
      </c>
      <c r="Q801" s="4">
        <f t="shared" ref="Q801" si="413">+I801*P801</f>
        <v>0</v>
      </c>
      <c r="R801" s="4">
        <f t="shared" ref="R801" si="414">+K801*P801</f>
        <v>0</v>
      </c>
      <c r="S801" s="41">
        <f t="shared" ref="S801" si="415">+O801*P801</f>
        <v>0</v>
      </c>
      <c r="T801" s="67"/>
      <c r="U801" s="67"/>
      <c r="V801" s="67"/>
      <c r="W801" s="67"/>
      <c r="X801" s="67"/>
      <c r="Y801" s="67"/>
      <c r="Z801" s="67"/>
      <c r="AA801" s="67"/>
      <c r="AB801" s="99"/>
    </row>
    <row r="802" spans="1:29" ht="18" hidden="1" outlineLevel="1" x14ac:dyDescent="0.35">
      <c r="A802" s="99"/>
      <c r="B802" s="12"/>
      <c r="C802" s="67"/>
      <c r="D802" s="2">
        <v>7</v>
      </c>
      <c r="E802" s="3">
        <f t="shared" si="393"/>
        <v>1</v>
      </c>
      <c r="F802" s="146"/>
      <c r="G802" s="49">
        <f t="shared" si="390"/>
        <v>0</v>
      </c>
      <c r="H802" s="156"/>
      <c r="I802" s="4">
        <f t="shared" si="391"/>
        <v>0</v>
      </c>
      <c r="J802" s="48" t="str">
        <f t="shared" si="411"/>
        <v>-</v>
      </c>
      <c r="K802" s="158"/>
      <c r="L802" s="158"/>
      <c r="M802" s="158"/>
      <c r="N802" s="158"/>
      <c r="O802" s="6">
        <f t="shared" ref="O802" si="416">+SUM(K802:N802)</f>
        <v>0</v>
      </c>
      <c r="P802" s="40">
        <v>1</v>
      </c>
      <c r="Q802" s="4">
        <f t="shared" ref="Q802" si="417">+I802*P802</f>
        <v>0</v>
      </c>
      <c r="R802" s="4">
        <f t="shared" ref="R802" si="418">+K802*P802</f>
        <v>0</v>
      </c>
      <c r="S802" s="41">
        <f t="shared" ref="S802" si="419">+O802*P802</f>
        <v>0</v>
      </c>
      <c r="T802" s="67"/>
      <c r="U802" s="67"/>
      <c r="V802" s="67"/>
      <c r="W802" s="67"/>
      <c r="X802" s="67"/>
      <c r="Y802" s="67"/>
      <c r="Z802" s="67"/>
      <c r="AA802" s="67"/>
      <c r="AB802" s="99"/>
    </row>
    <row r="803" spans="1:29" ht="18" hidden="1" outlineLevel="1" x14ac:dyDescent="0.35">
      <c r="A803" s="99"/>
      <c r="B803" s="12"/>
      <c r="C803" s="67"/>
      <c r="D803" s="2">
        <v>8</v>
      </c>
      <c r="E803" s="3">
        <f t="shared" si="393"/>
        <v>1</v>
      </c>
      <c r="F803" s="146"/>
      <c r="G803" s="49">
        <f t="shared" si="390"/>
        <v>0</v>
      </c>
      <c r="H803" s="156"/>
      <c r="I803" s="4">
        <f t="shared" si="391"/>
        <v>0</v>
      </c>
      <c r="J803" s="48" t="str">
        <f t="shared" si="411"/>
        <v>-</v>
      </c>
      <c r="K803" s="158"/>
      <c r="L803" s="158"/>
      <c r="M803" s="158"/>
      <c r="N803" s="158"/>
      <c r="O803" s="6">
        <f t="shared" ref="O803" si="420">+SUM(K803:N803)</f>
        <v>0</v>
      </c>
      <c r="P803" s="40">
        <v>1</v>
      </c>
      <c r="Q803" s="4">
        <f t="shared" ref="Q803" si="421">+I803*P803</f>
        <v>0</v>
      </c>
      <c r="R803" s="4">
        <f t="shared" ref="R803" si="422">+K803*P803</f>
        <v>0</v>
      </c>
      <c r="S803" s="41">
        <f t="shared" ref="S803" si="423">+O803*P803</f>
        <v>0</v>
      </c>
      <c r="T803" s="67"/>
      <c r="U803" s="67"/>
      <c r="V803" s="67"/>
      <c r="W803" s="67"/>
      <c r="X803" s="67"/>
      <c r="Y803" s="67"/>
      <c r="Z803" s="67"/>
      <c r="AA803" s="67"/>
      <c r="AB803" s="99"/>
    </row>
    <row r="804" spans="1:29" ht="18" hidden="1" outlineLevel="1" x14ac:dyDescent="0.35">
      <c r="A804" s="99"/>
      <c r="B804" s="12"/>
      <c r="C804" s="67"/>
      <c r="D804" s="2">
        <v>9</v>
      </c>
      <c r="E804" s="3">
        <f t="shared" si="393"/>
        <v>1</v>
      </c>
      <c r="F804" s="146"/>
      <c r="G804" s="49">
        <f t="shared" si="390"/>
        <v>0</v>
      </c>
      <c r="H804" s="156"/>
      <c r="I804" s="4">
        <f t="shared" si="391"/>
        <v>0</v>
      </c>
      <c r="J804" s="48" t="str">
        <f t="shared" si="411"/>
        <v>-</v>
      </c>
      <c r="K804" s="158"/>
      <c r="L804" s="158"/>
      <c r="M804" s="158"/>
      <c r="N804" s="158"/>
      <c r="O804" s="6">
        <f t="shared" ref="O804" si="424">+SUM(K804:N804)</f>
        <v>0</v>
      </c>
      <c r="P804" s="40">
        <v>1</v>
      </c>
      <c r="Q804" s="4">
        <f t="shared" ref="Q804" si="425">+I804*P804</f>
        <v>0</v>
      </c>
      <c r="R804" s="4">
        <f t="shared" ref="R804" si="426">+K804*P804</f>
        <v>0</v>
      </c>
      <c r="S804" s="41">
        <f t="shared" ref="S804" si="427">+O804*P804</f>
        <v>0</v>
      </c>
      <c r="T804" s="67"/>
      <c r="U804" s="67"/>
      <c r="V804" s="67"/>
      <c r="W804" s="67"/>
      <c r="X804" s="67"/>
      <c r="Y804" s="67"/>
      <c r="Z804" s="67"/>
      <c r="AA804" s="67"/>
      <c r="AB804" s="99"/>
    </row>
    <row r="805" spans="1:29" ht="18" hidden="1" outlineLevel="1" x14ac:dyDescent="0.35">
      <c r="A805" s="99"/>
      <c r="B805" s="12"/>
      <c r="C805" s="67"/>
      <c r="D805" s="2">
        <v>10</v>
      </c>
      <c r="E805" s="3">
        <f t="shared" si="393"/>
        <v>1</v>
      </c>
      <c r="F805" s="146"/>
      <c r="G805" s="49">
        <f t="shared" si="390"/>
        <v>0</v>
      </c>
      <c r="H805" s="156"/>
      <c r="I805" s="4">
        <f t="shared" si="391"/>
        <v>0</v>
      </c>
      <c r="J805" s="48" t="str">
        <f t="shared" ref="J805:J808" si="428">IFERROR(I805/G805,"-")</f>
        <v>-</v>
      </c>
      <c r="K805" s="158"/>
      <c r="L805" s="158"/>
      <c r="M805" s="158"/>
      <c r="N805" s="158"/>
      <c r="O805" s="6">
        <f t="shared" ref="O805:O808" si="429">+SUM(K805:N805)</f>
        <v>0</v>
      </c>
      <c r="P805" s="40">
        <v>1</v>
      </c>
      <c r="Q805" s="4">
        <f t="shared" ref="Q805:Q808" si="430">+I805*P805</f>
        <v>0</v>
      </c>
      <c r="R805" s="4">
        <f t="shared" ref="R805:R808" si="431">+K805*P805</f>
        <v>0</v>
      </c>
      <c r="S805" s="41">
        <f t="shared" ref="S805:S808" si="432">+O805*P805</f>
        <v>0</v>
      </c>
      <c r="T805" s="67"/>
      <c r="U805" s="67"/>
      <c r="V805" s="67"/>
      <c r="W805" s="67"/>
      <c r="X805" s="67"/>
      <c r="Y805" s="67"/>
      <c r="Z805" s="67"/>
      <c r="AA805" s="67"/>
      <c r="AB805" s="99"/>
    </row>
    <row r="806" spans="1:29" ht="18" hidden="1" outlineLevel="1" x14ac:dyDescent="0.35">
      <c r="A806" s="99"/>
      <c r="B806" s="12"/>
      <c r="C806" s="67"/>
      <c r="D806" s="2">
        <v>11</v>
      </c>
      <c r="E806" s="3">
        <f t="shared" si="393"/>
        <v>1</v>
      </c>
      <c r="F806" s="146"/>
      <c r="G806" s="49">
        <f t="shared" si="390"/>
        <v>0</v>
      </c>
      <c r="H806" s="156"/>
      <c r="I806" s="4">
        <f t="shared" si="391"/>
        <v>0</v>
      </c>
      <c r="J806" s="48" t="str">
        <f t="shared" si="428"/>
        <v>-</v>
      </c>
      <c r="K806" s="158"/>
      <c r="L806" s="158"/>
      <c r="M806" s="158"/>
      <c r="N806" s="158"/>
      <c r="O806" s="6">
        <f t="shared" si="429"/>
        <v>0</v>
      </c>
      <c r="P806" s="40">
        <v>1</v>
      </c>
      <c r="Q806" s="4">
        <f t="shared" si="430"/>
        <v>0</v>
      </c>
      <c r="R806" s="4">
        <f t="shared" si="431"/>
        <v>0</v>
      </c>
      <c r="S806" s="41">
        <f t="shared" si="432"/>
        <v>0</v>
      </c>
      <c r="T806" s="67"/>
      <c r="U806" s="67"/>
      <c r="V806" s="67"/>
      <c r="W806" s="67"/>
      <c r="X806" s="67"/>
      <c r="Y806" s="67"/>
      <c r="Z806" s="67"/>
      <c r="AA806" s="67"/>
      <c r="AB806" s="99"/>
    </row>
    <row r="807" spans="1:29" ht="18" hidden="1" outlineLevel="1" x14ac:dyDescent="0.35">
      <c r="A807" s="99"/>
      <c r="B807" s="12"/>
      <c r="C807" s="67"/>
      <c r="D807" s="2">
        <v>12</v>
      </c>
      <c r="E807" s="3">
        <f t="shared" si="393"/>
        <v>1</v>
      </c>
      <c r="F807" s="146"/>
      <c r="G807" s="49">
        <f t="shared" si="390"/>
        <v>0</v>
      </c>
      <c r="H807" s="156"/>
      <c r="I807" s="4">
        <f t="shared" si="391"/>
        <v>0</v>
      </c>
      <c r="J807" s="48" t="str">
        <f t="shared" si="428"/>
        <v>-</v>
      </c>
      <c r="K807" s="158"/>
      <c r="L807" s="158"/>
      <c r="M807" s="158"/>
      <c r="N807" s="158"/>
      <c r="O807" s="6">
        <f t="shared" si="429"/>
        <v>0</v>
      </c>
      <c r="P807" s="40">
        <v>1</v>
      </c>
      <c r="Q807" s="4">
        <f t="shared" si="430"/>
        <v>0</v>
      </c>
      <c r="R807" s="4">
        <f t="shared" si="431"/>
        <v>0</v>
      </c>
      <c r="S807" s="41">
        <f t="shared" si="432"/>
        <v>0</v>
      </c>
      <c r="T807" s="67"/>
      <c r="U807" s="67"/>
      <c r="V807" s="67"/>
      <c r="W807" s="67"/>
      <c r="X807" s="67"/>
      <c r="Y807" s="67"/>
      <c r="Z807" s="67"/>
      <c r="AA807" s="67"/>
      <c r="AB807" s="99"/>
    </row>
    <row r="808" spans="1:29" ht="18" hidden="1" outlineLevel="1" x14ac:dyDescent="0.35">
      <c r="A808" s="99"/>
      <c r="B808" s="12"/>
      <c r="C808" s="67"/>
      <c r="D808" s="2">
        <v>13</v>
      </c>
      <c r="E808" s="3">
        <f t="shared" si="393"/>
        <v>1</v>
      </c>
      <c r="F808" s="146">
        <f>+E808</f>
        <v>1</v>
      </c>
      <c r="G808" s="49">
        <f t="shared" si="390"/>
        <v>0</v>
      </c>
      <c r="H808" s="156"/>
      <c r="I808" s="4">
        <f t="shared" si="391"/>
        <v>0</v>
      </c>
      <c r="J808" s="48" t="str">
        <f t="shared" si="428"/>
        <v>-</v>
      </c>
      <c r="K808" s="158"/>
      <c r="L808" s="158"/>
      <c r="M808" s="158"/>
      <c r="N808" s="158"/>
      <c r="O808" s="6">
        <f t="shared" si="429"/>
        <v>0</v>
      </c>
      <c r="P808" s="38">
        <f>IFERROR((_xlfn.DAYS("31/12/"&amp;YEAR(E808),E808))/G808,0)</f>
        <v>0</v>
      </c>
      <c r="Q808" s="4">
        <f t="shared" si="430"/>
        <v>0</v>
      </c>
      <c r="R808" s="4">
        <f t="shared" si="431"/>
        <v>0</v>
      </c>
      <c r="S808" s="41">
        <f t="shared" si="432"/>
        <v>0</v>
      </c>
      <c r="T808" s="67"/>
      <c r="U808" s="67"/>
      <c r="V808" s="67"/>
      <c r="W808" s="67"/>
      <c r="X808" s="67"/>
      <c r="Y808" s="67"/>
      <c r="Z808" s="67"/>
      <c r="AA808" s="67"/>
      <c r="AB808" s="99"/>
    </row>
    <row r="809" spans="1:29" ht="18" hidden="1" outlineLevel="1" x14ac:dyDescent="0.35">
      <c r="A809" s="99"/>
      <c r="B809" s="12"/>
      <c r="C809" s="67"/>
      <c r="D809" s="42" t="s">
        <v>164</v>
      </c>
      <c r="E809" s="8"/>
      <c r="F809" s="8"/>
      <c r="G809" s="50">
        <f>SUM(G795:G808)</f>
        <v>0</v>
      </c>
      <c r="H809" s="1"/>
      <c r="I809" s="5">
        <f>SUM(I795:I808)</f>
        <v>0</v>
      </c>
      <c r="J809" s="48" t="str">
        <f>IFERROR(I809/G809,"-")</f>
        <v>-</v>
      </c>
      <c r="K809" s="5">
        <f>SUM(K795:K808)</f>
        <v>0</v>
      </c>
      <c r="L809" s="5">
        <f t="shared" ref="L809:O809" si="433">SUM(L795:L808)</f>
        <v>0</v>
      </c>
      <c r="M809" s="5">
        <f t="shared" si="433"/>
        <v>0</v>
      </c>
      <c r="N809" s="5">
        <f t="shared" si="433"/>
        <v>0</v>
      </c>
      <c r="O809" s="5">
        <f t="shared" si="433"/>
        <v>0</v>
      </c>
      <c r="P809" s="42">
        <f>+SUMPRODUCT(G795:G808,P795:P808)</f>
        <v>0</v>
      </c>
      <c r="Q809" s="9">
        <f>SUM(Q795:Q808)</f>
        <v>0</v>
      </c>
      <c r="R809" s="9">
        <f t="shared" ref="R809:S809" si="434">SUM(R795:R808)</f>
        <v>0</v>
      </c>
      <c r="S809" s="10">
        <f t="shared" si="434"/>
        <v>0</v>
      </c>
      <c r="T809" s="67"/>
      <c r="U809" s="67"/>
      <c r="V809" s="67"/>
      <c r="W809" s="67"/>
      <c r="X809" s="67"/>
      <c r="Y809" s="67"/>
      <c r="Z809" s="67"/>
      <c r="AA809" s="67"/>
      <c r="AB809" s="99"/>
    </row>
    <row r="810" spans="1:29" ht="18" hidden="1" outlineLevel="1" x14ac:dyDescent="0.35">
      <c r="A810" s="99"/>
      <c r="B810" s="12"/>
      <c r="C810" s="67"/>
      <c r="D810" s="25" t="s">
        <v>150</v>
      </c>
      <c r="E810" s="1"/>
      <c r="F810" s="1"/>
      <c r="G810" s="1"/>
      <c r="H810" s="1"/>
      <c r="I810" s="1"/>
      <c r="J810" s="1"/>
      <c r="K810" s="51" t="str">
        <f>IFERROR(K809/$O809,"-")</f>
        <v>-</v>
      </c>
      <c r="L810" s="51" t="str">
        <f>IFERROR(L809/$O809,"-")</f>
        <v>-</v>
      </c>
      <c r="M810" s="51" t="str">
        <f>IFERROR(M809/$O809,"-")</f>
        <v>-</v>
      </c>
      <c r="N810" s="51" t="str">
        <f>IFERROR(N809/$O809,"-")</f>
        <v>-</v>
      </c>
      <c r="O810" s="51" t="str">
        <f>IFERROR(O809/$O809,"-")</f>
        <v>-</v>
      </c>
      <c r="P810" s="43"/>
      <c r="Q810" s="2"/>
      <c r="R810" s="2"/>
      <c r="S810" s="44"/>
      <c r="T810" s="67"/>
      <c r="U810" s="67"/>
      <c r="V810" s="67"/>
      <c r="W810" s="67"/>
      <c r="X810" s="67"/>
      <c r="Y810" s="67"/>
      <c r="Z810" s="67"/>
      <c r="AA810" s="67"/>
      <c r="AB810" s="99"/>
    </row>
    <row r="811" spans="1:29" ht="18" hidden="1" outlineLevel="1" x14ac:dyDescent="0.35">
      <c r="A811" s="99"/>
      <c r="B811" s="12"/>
      <c r="C811" s="67"/>
      <c r="D811" s="67"/>
      <c r="E811" s="67"/>
      <c r="F811" s="67"/>
      <c r="G811" s="67"/>
      <c r="H811" s="67"/>
      <c r="I811" s="67"/>
      <c r="J811" s="67"/>
      <c r="K811" s="67"/>
      <c r="L811" s="67"/>
      <c r="M811" s="67"/>
      <c r="N811" s="67"/>
      <c r="O811" s="67"/>
      <c r="P811" s="67"/>
      <c r="Q811" s="67"/>
      <c r="R811" s="67"/>
      <c r="S811" s="67"/>
      <c r="T811" s="67"/>
      <c r="U811" s="67"/>
      <c r="V811" s="67"/>
      <c r="W811" s="67"/>
      <c r="X811" s="67"/>
      <c r="Y811" s="67"/>
      <c r="Z811" s="67"/>
      <c r="AA811" s="67"/>
      <c r="AB811" s="99"/>
    </row>
    <row r="812" spans="1:29" ht="18" collapsed="1" x14ac:dyDescent="0.35">
      <c r="A812" s="99"/>
      <c r="B812" s="12"/>
      <c r="C812" s="62" t="s">
        <v>167</v>
      </c>
      <c r="D812" s="12"/>
      <c r="E812" s="12"/>
      <c r="F812" s="12"/>
      <c r="G812" s="12"/>
      <c r="H812" s="12"/>
      <c r="I812" s="12"/>
      <c r="J812" s="12"/>
      <c r="K812" s="12"/>
      <c r="L812" s="12"/>
      <c r="M812" s="12"/>
      <c r="N812" s="12"/>
      <c r="O812" s="12"/>
      <c r="P812" s="12"/>
      <c r="Q812" s="12"/>
      <c r="R812" s="12"/>
      <c r="S812" s="12"/>
      <c r="T812" s="12"/>
      <c r="U812" s="12"/>
      <c r="V812" s="12"/>
      <c r="W812" s="12"/>
      <c r="X812" s="12"/>
      <c r="Y812" s="12"/>
      <c r="Z812" s="12"/>
      <c r="AA812" s="12"/>
      <c r="AB812" s="99"/>
    </row>
    <row r="813" spans="1:29" ht="9.6" hidden="1" customHeight="1" outlineLevel="1" x14ac:dyDescent="0.35">
      <c r="A813" s="99"/>
      <c r="B813" s="12"/>
      <c r="C813" s="67"/>
      <c r="D813" s="67"/>
      <c r="E813" s="67"/>
      <c r="F813" s="67"/>
      <c r="G813" s="67"/>
      <c r="H813" s="67"/>
      <c r="I813" s="67"/>
      <c r="J813" s="67"/>
      <c r="K813" s="67"/>
      <c r="L813" s="67"/>
      <c r="M813" s="67"/>
      <c r="N813" s="67"/>
      <c r="O813" s="67"/>
      <c r="P813" s="67"/>
      <c r="Q813" s="67"/>
      <c r="R813" s="67"/>
      <c r="S813" s="67"/>
      <c r="T813" s="67"/>
      <c r="U813" s="67"/>
      <c r="V813" s="67"/>
      <c r="W813" s="67"/>
      <c r="X813" s="67"/>
      <c r="Y813" s="67"/>
      <c r="Z813" s="67"/>
      <c r="AA813" s="67"/>
      <c r="AB813" s="99"/>
    </row>
    <row r="814" spans="1:29" ht="18" hidden="1" outlineLevel="1" x14ac:dyDescent="0.35">
      <c r="A814" s="99"/>
      <c r="B814" s="12"/>
      <c r="C814" s="67"/>
      <c r="D814" s="163" t="s">
        <v>98</v>
      </c>
      <c r="E814" s="164"/>
      <c r="F814" s="164"/>
      <c r="G814" s="164"/>
      <c r="H814" s="67"/>
      <c r="I814" s="161" t="s">
        <v>97</v>
      </c>
      <c r="J814" s="162"/>
      <c r="K814" s="162"/>
      <c r="L814" s="67"/>
      <c r="M814" s="67"/>
      <c r="N814" s="67"/>
      <c r="O814" s="67"/>
      <c r="P814" s="67"/>
      <c r="Q814" s="149" t="s">
        <v>152</v>
      </c>
      <c r="R814" s="150"/>
      <c r="S814" s="150"/>
      <c r="T814" s="150"/>
      <c r="U814" s="67"/>
      <c r="V814" s="149" t="s">
        <v>153</v>
      </c>
      <c r="W814" s="150"/>
      <c r="X814" s="150"/>
      <c r="Y814" s="67"/>
      <c r="Z814" s="67"/>
      <c r="AA814" s="67"/>
      <c r="AB814" s="99"/>
      <c r="AC814" s="67">
        <v>22</v>
      </c>
    </row>
    <row r="815" spans="1:29" ht="18" hidden="1" outlineLevel="1" x14ac:dyDescent="0.35">
      <c r="A815" s="99"/>
      <c r="B815" s="12"/>
      <c r="C815" s="67"/>
      <c r="D815" s="1" t="s">
        <v>154</v>
      </c>
      <c r="E815" s="200" t="s">
        <v>155</v>
      </c>
      <c r="F815" s="167" t="s">
        <v>156</v>
      </c>
      <c r="G815" s="165"/>
      <c r="H815" s="67"/>
      <c r="I815" s="152">
        <v>1</v>
      </c>
      <c r="J815" s="421" t="s">
        <v>101</v>
      </c>
      <c r="K815" s="422"/>
      <c r="L815" s="67"/>
      <c r="M815" s="67"/>
      <c r="N815" s="67"/>
      <c r="O815" s="67"/>
      <c r="P815" s="67"/>
      <c r="Q815" s="419" t="s">
        <v>106</v>
      </c>
      <c r="R815" s="419"/>
      <c r="S815" s="298" t="str">
        <f>IFERROR(S837/Q837,"-")</f>
        <v>-</v>
      </c>
      <c r="T815" s="299" t="s">
        <v>107</v>
      </c>
      <c r="U815" s="67"/>
      <c r="V815" s="8" t="s">
        <v>108</v>
      </c>
      <c r="W815" s="300">
        <f>IF(E815="No n'hi ha",0,VLOOKUP(E815,llistes!$L$5:$Q$11,5,0))</f>
        <v>0</v>
      </c>
      <c r="X815" s="301" t="s">
        <v>109</v>
      </c>
      <c r="Y815" s="67"/>
      <c r="Z815" s="67"/>
      <c r="AA815" s="67"/>
      <c r="AB815" s="99"/>
    </row>
    <row r="816" spans="1:29" ht="18" hidden="1" outlineLevel="1" x14ac:dyDescent="0.35">
      <c r="A816" s="99"/>
      <c r="B816" s="12"/>
      <c r="C816" s="67"/>
      <c r="D816" s="1" t="s">
        <v>157</v>
      </c>
      <c r="E816" s="201" t="s">
        <v>145</v>
      </c>
      <c r="F816" s="199" t="s">
        <v>158</v>
      </c>
      <c r="G816" s="166"/>
      <c r="H816" s="67"/>
      <c r="I816" s="154">
        <v>2</v>
      </c>
      <c r="J816" s="421" t="s">
        <v>101</v>
      </c>
      <c r="K816" s="422"/>
      <c r="L816" s="67"/>
      <c r="M816" s="67"/>
      <c r="N816" s="67"/>
      <c r="O816" s="67"/>
      <c r="P816" s="67"/>
      <c r="Q816" s="415" t="s">
        <v>111</v>
      </c>
      <c r="R816" s="415"/>
      <c r="S816" s="47">
        <f>IFERROR(S837/P837,0)</f>
        <v>0</v>
      </c>
      <c r="T816" t="s">
        <v>112</v>
      </c>
      <c r="U816" s="67"/>
      <c r="V816" s="1" t="s">
        <v>113</v>
      </c>
      <c r="W816" s="5">
        <f>+W815*Q837</f>
        <v>0</v>
      </c>
      <c r="X816" s="268" t="s">
        <v>114</v>
      </c>
      <c r="Y816" s="67"/>
      <c r="Z816" s="67"/>
      <c r="AA816" s="67"/>
      <c r="AB816" s="99"/>
    </row>
    <row r="817" spans="1:28" ht="18" hidden="1" outlineLevel="1" x14ac:dyDescent="0.35">
      <c r="A817" s="99"/>
      <c r="B817" s="12"/>
      <c r="C817" s="67"/>
      <c r="D817" s="1" t="s">
        <v>159</v>
      </c>
      <c r="E817" s="168">
        <f>IF(E815="No n'hi ha",0,VLOOKUP(E816,_xlfn.IFS(E815="Gas Natural",llistes!$F$4:$H$4,E815="Gasoil C",llistes!$F$7:$H$8,E815="GLP",llistes!$F$11:$H$15,E815="Biomassa",llistes!$F$18:$H$24,E815="No n'hi ha",llistes!$F$26:$H$26),2,0))</f>
        <v>0</v>
      </c>
      <c r="F817" s="67"/>
      <c r="G817" s="67"/>
      <c r="H817" s="67"/>
      <c r="I817" s="154">
        <v>3</v>
      </c>
      <c r="J817" s="421" t="s">
        <v>101</v>
      </c>
      <c r="K817" s="422"/>
      <c r="L817" s="67"/>
      <c r="M817" s="67"/>
      <c r="N817" s="67"/>
      <c r="O817" s="67"/>
      <c r="P817" s="67"/>
      <c r="Q817" s="419" t="s">
        <v>116</v>
      </c>
      <c r="R817" s="419"/>
      <c r="S817" s="302" t="str" cm="1">
        <f t="array" aca="1" ref="S817" ca="1">IFERROR(Q837/INDIRECT("'Introducció dades Grals'!G"&amp;AC814),"-")</f>
        <v>-</v>
      </c>
      <c r="T817" s="303" t="s">
        <v>117</v>
      </c>
      <c r="U817" s="67"/>
      <c r="V817" s="1" t="s">
        <v>118</v>
      </c>
      <c r="W817" s="7" t="str" cm="1">
        <f t="array" aca="1" ref="W817" ca="1">IFERROR(W816/INDIRECT("'Introducció dades Grals'!G"&amp;AC814),"-")</f>
        <v>-</v>
      </c>
      <c r="X817" s="268" t="s">
        <v>119</v>
      </c>
      <c r="Y817" s="67"/>
      <c r="Z817" s="67"/>
      <c r="AA817" s="67"/>
      <c r="AB817" s="99"/>
    </row>
    <row r="818" spans="1:28" ht="18" hidden="1" outlineLevel="1" x14ac:dyDescent="0.35">
      <c r="A818" s="99"/>
      <c r="B818" s="12"/>
      <c r="C818" s="67"/>
      <c r="D818" s="67"/>
      <c r="E818" s="67"/>
      <c r="F818" s="67"/>
      <c r="G818" s="67"/>
      <c r="H818" s="67"/>
      <c r="I818" s="152">
        <v>4</v>
      </c>
      <c r="J818" s="416" t="s">
        <v>101</v>
      </c>
      <c r="K818" s="417"/>
      <c r="L818" s="67"/>
      <c r="M818" s="67"/>
      <c r="N818" s="67"/>
      <c r="O818" s="67"/>
      <c r="P818" s="67"/>
      <c r="Q818" s="415" t="s">
        <v>121</v>
      </c>
      <c r="R818" s="415"/>
      <c r="S818" s="47" t="str" cm="1">
        <f t="array" aca="1" ref="S818" ca="1">IFERROR(Q837/INDIRECT("'Introducció dades Grals'!I"&amp;AC814),"-")</f>
        <v>-</v>
      </c>
      <c r="T818" s="11" t="s">
        <v>122</v>
      </c>
      <c r="U818" s="67"/>
      <c r="V818" s="67"/>
      <c r="W818" s="67"/>
      <c r="X818" s="67"/>
      <c r="Y818" s="67"/>
      <c r="Z818" s="67"/>
      <c r="AA818" s="67"/>
      <c r="AB818" s="99"/>
    </row>
    <row r="819" spans="1:28" ht="18" hidden="1" outlineLevel="1" x14ac:dyDescent="0.35">
      <c r="A819" s="99"/>
      <c r="B819" s="12"/>
      <c r="C819" s="67"/>
      <c r="D819" s="67"/>
      <c r="E819" s="67"/>
      <c r="F819" s="67"/>
      <c r="G819" s="67"/>
      <c r="H819" s="67"/>
      <c r="I819" s="67"/>
      <c r="J819" s="67"/>
      <c r="K819" s="67"/>
      <c r="L819" s="67"/>
      <c r="M819" s="67"/>
      <c r="N819" s="67"/>
      <c r="O819" s="67"/>
      <c r="P819" s="67"/>
      <c r="Q819" s="67"/>
      <c r="R819" s="67"/>
      <c r="S819" s="67"/>
      <c r="T819" s="67"/>
      <c r="U819" s="67"/>
      <c r="V819" s="67"/>
      <c r="W819" s="67"/>
      <c r="X819" s="67"/>
      <c r="Y819" s="67"/>
      <c r="Z819" s="67"/>
      <c r="AA819" s="67"/>
      <c r="AB819" s="99"/>
    </row>
    <row r="820" spans="1:28" ht="18" hidden="1" outlineLevel="1" x14ac:dyDescent="0.35">
      <c r="A820" s="99"/>
      <c r="B820" s="12"/>
      <c r="C820" s="67"/>
      <c r="D820" s="147" t="s">
        <v>126</v>
      </c>
      <c r="E820" s="148"/>
      <c r="F820" s="148"/>
      <c r="G820" s="148"/>
      <c r="H820" s="148"/>
      <c r="I820" s="148"/>
      <c r="J820" s="148"/>
      <c r="K820" s="148"/>
      <c r="L820" s="148"/>
      <c r="M820" s="148"/>
      <c r="N820" s="148"/>
      <c r="O820" s="148"/>
      <c r="P820" s="423" t="s">
        <v>166</v>
      </c>
      <c r="Q820" s="423"/>
      <c r="R820" s="423"/>
      <c r="S820" s="423"/>
      <c r="T820" s="67"/>
      <c r="U820" s="67"/>
      <c r="V820" s="67"/>
      <c r="W820" s="67"/>
      <c r="X820" s="67"/>
      <c r="Y820" s="67"/>
      <c r="Z820" s="67"/>
      <c r="AA820" s="67"/>
      <c r="AB820" s="99"/>
    </row>
    <row r="821" spans="1:28" s="159" customFormat="1" ht="28.8" hidden="1" outlineLevel="1" x14ac:dyDescent="0.35">
      <c r="A821" s="99"/>
      <c r="B821" s="12"/>
      <c r="C821" s="67"/>
      <c r="D821" s="188" t="s">
        <v>128</v>
      </c>
      <c r="E821" s="188" t="s">
        <v>129</v>
      </c>
      <c r="F821" s="188" t="s">
        <v>130</v>
      </c>
      <c r="G821" s="188" t="s">
        <v>131</v>
      </c>
      <c r="H821" s="188" t="s">
        <v>160</v>
      </c>
      <c r="I821" s="188" t="s">
        <v>161</v>
      </c>
      <c r="J821" s="188"/>
      <c r="K821" s="188" t="s">
        <v>106</v>
      </c>
      <c r="L821" s="188" t="s">
        <v>162</v>
      </c>
      <c r="M821" s="188" t="s">
        <v>137</v>
      </c>
      <c r="N821" s="188" t="s">
        <v>138</v>
      </c>
      <c r="O821" s="188" t="s">
        <v>139</v>
      </c>
      <c r="P821" s="193" t="s">
        <v>163</v>
      </c>
      <c r="Q821" s="193" t="s">
        <v>141</v>
      </c>
      <c r="R821" s="193" t="s">
        <v>142</v>
      </c>
      <c r="S821" s="193" t="s">
        <v>143</v>
      </c>
      <c r="U821" s="159" t="e" vm="1">
        <v>#VALUE!</v>
      </c>
      <c r="V821" s="426" t="s">
        <v>144</v>
      </c>
      <c r="W821" s="426"/>
      <c r="X821" s="426"/>
      <c r="Y821" s="426"/>
      <c r="Z821" s="426"/>
      <c r="AB821" s="99"/>
    </row>
    <row r="822" spans="1:28" s="160" customFormat="1" ht="18" hidden="1" outlineLevel="1" x14ac:dyDescent="0.35">
      <c r="A822" s="99"/>
      <c r="B822" s="12"/>
      <c r="C822" s="67"/>
      <c r="D822" s="194"/>
      <c r="E822" s="195"/>
      <c r="F822" s="195"/>
      <c r="G822" s="194"/>
      <c r="H822" s="188" t="str">
        <f>+E816</f>
        <v>kWh</v>
      </c>
      <c r="I822" s="196" t="s">
        <v>145</v>
      </c>
      <c r="J822" s="196" t="s">
        <v>146</v>
      </c>
      <c r="K822" s="196" t="s">
        <v>147</v>
      </c>
      <c r="L822" s="196" t="s">
        <v>147</v>
      </c>
      <c r="M822" s="196" t="s">
        <v>147</v>
      </c>
      <c r="N822" s="196" t="s">
        <v>147</v>
      </c>
      <c r="O822" s="196" t="s">
        <v>147</v>
      </c>
      <c r="P822" s="197" t="s">
        <v>148</v>
      </c>
      <c r="Q822" s="198" t="s">
        <v>145</v>
      </c>
      <c r="R822" s="198" t="s">
        <v>147</v>
      </c>
      <c r="S822" s="198" t="s">
        <v>147</v>
      </c>
      <c r="U822" s="67"/>
      <c r="V822" s="67"/>
      <c r="W822" s="67"/>
      <c r="X822" s="67"/>
      <c r="Y822" s="67"/>
      <c r="Z822" s="67"/>
      <c r="AB822" s="99"/>
    </row>
    <row r="823" spans="1:28" ht="18" hidden="1" outlineLevel="1" x14ac:dyDescent="0.35">
      <c r="A823" s="99"/>
      <c r="B823" s="12"/>
      <c r="C823" s="67"/>
      <c r="D823" s="2">
        <v>0</v>
      </c>
      <c r="E823" s="145"/>
      <c r="F823" s="145">
        <f>+E823</f>
        <v>0</v>
      </c>
      <c r="G823" s="49">
        <f>IF(F823-E823=0,0,F823-E823+1)</f>
        <v>0</v>
      </c>
      <c r="H823" s="155"/>
      <c r="I823" s="4">
        <f>+H823*$E$817</f>
        <v>0</v>
      </c>
      <c r="J823" s="48" t="str">
        <f>IFERROR(I823/G823,"-")</f>
        <v>-</v>
      </c>
      <c r="K823" s="157"/>
      <c r="L823" s="157"/>
      <c r="M823" s="157"/>
      <c r="N823" s="157"/>
      <c r="O823" s="6">
        <f t="shared" ref="O823:O836" si="435">+SUM(K823:N823)</f>
        <v>0</v>
      </c>
      <c r="P823" s="38">
        <f>IFERROR((_xlfn.DAYS(F823,"1/1/"&amp;YEAR(F823))+1)/G823,0)</f>
        <v>0</v>
      </c>
      <c r="Q823" s="4">
        <f t="shared" ref="Q823:Q836" si="436">+I823*P823</f>
        <v>0</v>
      </c>
      <c r="R823" s="4">
        <f t="shared" ref="R823:R836" si="437">+K823*P823</f>
        <v>0</v>
      </c>
      <c r="S823" s="39">
        <f t="shared" ref="S823:S836" si="438">+O823*P823</f>
        <v>0</v>
      </c>
      <c r="T823" s="160"/>
      <c r="U823" s="67"/>
      <c r="V823" s="67"/>
      <c r="W823" s="67"/>
      <c r="X823" s="67"/>
      <c r="Y823" s="67"/>
      <c r="Z823" s="67"/>
      <c r="AA823" s="67"/>
      <c r="AB823" s="99"/>
    </row>
    <row r="824" spans="1:28" ht="18" hidden="1" outlineLevel="1" x14ac:dyDescent="0.35">
      <c r="A824" s="99"/>
      <c r="B824" s="12"/>
      <c r="C824" s="67"/>
      <c r="D824" s="2">
        <v>1</v>
      </c>
      <c r="E824" s="3">
        <f>+F823+1</f>
        <v>1</v>
      </c>
      <c r="F824" s="145"/>
      <c r="G824" s="49">
        <f t="shared" ref="G824:G836" si="439">IF(F824-E824=0,0,F824-E824+1)</f>
        <v>0</v>
      </c>
      <c r="H824" s="155"/>
      <c r="I824" s="4">
        <f t="shared" ref="I824:I836" si="440">+H824*$E$817</f>
        <v>0</v>
      </c>
      <c r="J824" s="48" t="str">
        <f t="shared" ref="J824:J836" si="441">IFERROR(I824/G824,"-")</f>
        <v>-</v>
      </c>
      <c r="K824" s="157"/>
      <c r="L824" s="157"/>
      <c r="M824" s="157"/>
      <c r="N824" s="157"/>
      <c r="O824" s="6">
        <f t="shared" si="435"/>
        <v>0</v>
      </c>
      <c r="P824" s="38">
        <v>1</v>
      </c>
      <c r="Q824" s="4">
        <f t="shared" si="436"/>
        <v>0</v>
      </c>
      <c r="R824" s="4">
        <f t="shared" si="437"/>
        <v>0</v>
      </c>
      <c r="S824" s="39">
        <f t="shared" si="438"/>
        <v>0</v>
      </c>
      <c r="T824" s="160"/>
      <c r="U824" s="67"/>
      <c r="V824" s="67"/>
      <c r="W824" s="67"/>
      <c r="X824" s="67"/>
      <c r="Y824" s="67"/>
      <c r="Z824" s="67"/>
      <c r="AA824" s="67"/>
      <c r="AB824" s="99"/>
    </row>
    <row r="825" spans="1:28" ht="18" hidden="1" outlineLevel="1" x14ac:dyDescent="0.35">
      <c r="A825" s="99"/>
      <c r="B825" s="12"/>
      <c r="C825" s="67"/>
      <c r="D825" s="2">
        <v>2</v>
      </c>
      <c r="E825" s="3">
        <f t="shared" ref="E825:E836" si="442">+F824+1</f>
        <v>1</v>
      </c>
      <c r="F825" s="146"/>
      <c r="G825" s="49">
        <f t="shared" si="439"/>
        <v>0</v>
      </c>
      <c r="H825" s="156"/>
      <c r="I825" s="4">
        <f t="shared" si="440"/>
        <v>0</v>
      </c>
      <c r="J825" s="48" t="str">
        <f t="shared" si="441"/>
        <v>-</v>
      </c>
      <c r="K825" s="158"/>
      <c r="L825" s="158"/>
      <c r="M825" s="158"/>
      <c r="N825" s="158"/>
      <c r="O825" s="6">
        <f t="shared" si="435"/>
        <v>0</v>
      </c>
      <c r="P825" s="40">
        <v>1</v>
      </c>
      <c r="Q825" s="4">
        <f t="shared" si="436"/>
        <v>0</v>
      </c>
      <c r="R825" s="4">
        <f t="shared" si="437"/>
        <v>0</v>
      </c>
      <c r="S825" s="41">
        <f t="shared" si="438"/>
        <v>0</v>
      </c>
      <c r="T825" s="160"/>
      <c r="U825" s="67"/>
      <c r="V825" s="67"/>
      <c r="W825" s="67"/>
      <c r="X825" s="67"/>
      <c r="Y825" s="67"/>
      <c r="Z825" s="67"/>
      <c r="AA825" s="67"/>
      <c r="AB825" s="99"/>
    </row>
    <row r="826" spans="1:28" ht="18" hidden="1" outlineLevel="1" x14ac:dyDescent="0.35">
      <c r="A826" s="99"/>
      <c r="B826" s="12"/>
      <c r="C826" s="67"/>
      <c r="D826" s="2">
        <v>3</v>
      </c>
      <c r="E826" s="3">
        <f t="shared" si="442"/>
        <v>1</v>
      </c>
      <c r="F826" s="146"/>
      <c r="G826" s="49">
        <f t="shared" si="439"/>
        <v>0</v>
      </c>
      <c r="H826" s="156"/>
      <c r="I826" s="4">
        <f t="shared" si="440"/>
        <v>0</v>
      </c>
      <c r="J826" s="48" t="str">
        <f t="shared" si="441"/>
        <v>-</v>
      </c>
      <c r="K826" s="158"/>
      <c r="L826" s="158"/>
      <c r="M826" s="158"/>
      <c r="N826" s="158"/>
      <c r="O826" s="6">
        <f t="shared" si="435"/>
        <v>0</v>
      </c>
      <c r="P826" s="40">
        <v>1</v>
      </c>
      <c r="Q826" s="4">
        <f t="shared" si="436"/>
        <v>0</v>
      </c>
      <c r="R826" s="4">
        <f t="shared" si="437"/>
        <v>0</v>
      </c>
      <c r="S826" s="41">
        <f t="shared" si="438"/>
        <v>0</v>
      </c>
      <c r="T826" s="67"/>
      <c r="U826" s="67"/>
      <c r="V826" s="67"/>
      <c r="W826" s="67"/>
      <c r="X826" s="67"/>
      <c r="Y826" s="67"/>
      <c r="Z826" s="67"/>
      <c r="AA826" s="67"/>
      <c r="AB826" s="99"/>
    </row>
    <row r="827" spans="1:28" ht="18" hidden="1" outlineLevel="1" x14ac:dyDescent="0.35">
      <c r="A827" s="99"/>
      <c r="B827" s="12"/>
      <c r="C827" s="67"/>
      <c r="D827" s="2">
        <v>4</v>
      </c>
      <c r="E827" s="3">
        <f t="shared" si="442"/>
        <v>1</v>
      </c>
      <c r="F827" s="146"/>
      <c r="G827" s="49">
        <f t="shared" si="439"/>
        <v>0</v>
      </c>
      <c r="H827" s="156"/>
      <c r="I827" s="4">
        <f t="shared" si="440"/>
        <v>0</v>
      </c>
      <c r="J827" s="48" t="str">
        <f t="shared" si="441"/>
        <v>-</v>
      </c>
      <c r="K827" s="158"/>
      <c r="L827" s="158"/>
      <c r="M827" s="158"/>
      <c r="N827" s="158"/>
      <c r="O827" s="6">
        <f t="shared" si="435"/>
        <v>0</v>
      </c>
      <c r="P827" s="40">
        <v>1</v>
      </c>
      <c r="Q827" s="4">
        <f t="shared" si="436"/>
        <v>0</v>
      </c>
      <c r="R827" s="4">
        <f t="shared" si="437"/>
        <v>0</v>
      </c>
      <c r="S827" s="41">
        <f t="shared" si="438"/>
        <v>0</v>
      </c>
      <c r="T827" s="67"/>
      <c r="U827" s="67"/>
      <c r="V827" s="67"/>
      <c r="W827" s="67"/>
      <c r="X827" s="67"/>
      <c r="Y827" s="67"/>
      <c r="Z827" s="67"/>
      <c r="AA827" s="67"/>
      <c r="AB827" s="99"/>
    </row>
    <row r="828" spans="1:28" ht="18" hidden="1" outlineLevel="1" x14ac:dyDescent="0.35">
      <c r="A828" s="99"/>
      <c r="B828" s="12"/>
      <c r="C828" s="67"/>
      <c r="D828" s="2">
        <v>5</v>
      </c>
      <c r="E828" s="3">
        <f t="shared" si="442"/>
        <v>1</v>
      </c>
      <c r="F828" s="146"/>
      <c r="G828" s="49">
        <f t="shared" si="439"/>
        <v>0</v>
      </c>
      <c r="H828" s="156"/>
      <c r="I828" s="4">
        <f t="shared" si="440"/>
        <v>0</v>
      </c>
      <c r="J828" s="48" t="str">
        <f t="shared" si="441"/>
        <v>-</v>
      </c>
      <c r="K828" s="158"/>
      <c r="L828" s="158"/>
      <c r="M828" s="158"/>
      <c r="N828" s="158"/>
      <c r="O828" s="6">
        <f t="shared" si="435"/>
        <v>0</v>
      </c>
      <c r="P828" s="40">
        <v>1</v>
      </c>
      <c r="Q828" s="4">
        <f t="shared" si="436"/>
        <v>0</v>
      </c>
      <c r="R828" s="4">
        <f t="shared" si="437"/>
        <v>0</v>
      </c>
      <c r="S828" s="41">
        <f t="shared" si="438"/>
        <v>0</v>
      </c>
      <c r="T828" s="67"/>
      <c r="U828" s="67"/>
      <c r="V828" s="67"/>
      <c r="W828" s="67"/>
      <c r="X828" s="67"/>
      <c r="Y828" s="67"/>
      <c r="Z828" s="67"/>
      <c r="AA828" s="67"/>
      <c r="AB828" s="99"/>
    </row>
    <row r="829" spans="1:28" ht="18" hidden="1" outlineLevel="1" x14ac:dyDescent="0.35">
      <c r="A829" s="99"/>
      <c r="B829" s="12"/>
      <c r="C829" s="67"/>
      <c r="D829" s="2">
        <v>6</v>
      </c>
      <c r="E829" s="3">
        <f t="shared" si="442"/>
        <v>1</v>
      </c>
      <c r="F829" s="146"/>
      <c r="G829" s="49">
        <f t="shared" si="439"/>
        <v>0</v>
      </c>
      <c r="H829" s="156"/>
      <c r="I829" s="4">
        <f t="shared" si="440"/>
        <v>0</v>
      </c>
      <c r="J829" s="48" t="str">
        <f t="shared" si="441"/>
        <v>-</v>
      </c>
      <c r="K829" s="158"/>
      <c r="L829" s="158"/>
      <c r="M829" s="158"/>
      <c r="N829" s="158"/>
      <c r="O829" s="6">
        <f t="shared" si="435"/>
        <v>0</v>
      </c>
      <c r="P829" s="40">
        <v>1</v>
      </c>
      <c r="Q829" s="4">
        <f t="shared" si="436"/>
        <v>0</v>
      </c>
      <c r="R829" s="4">
        <f t="shared" si="437"/>
        <v>0</v>
      </c>
      <c r="S829" s="41">
        <f t="shared" si="438"/>
        <v>0</v>
      </c>
      <c r="T829" s="67"/>
      <c r="U829" s="67"/>
      <c r="V829" s="67"/>
      <c r="W829" s="67"/>
      <c r="X829" s="67"/>
      <c r="Y829" s="67"/>
      <c r="Z829" s="67"/>
      <c r="AA829" s="67"/>
      <c r="AB829" s="99"/>
    </row>
    <row r="830" spans="1:28" ht="18" hidden="1" outlineLevel="1" x14ac:dyDescent="0.35">
      <c r="A830" s="99"/>
      <c r="B830" s="12"/>
      <c r="C830" s="67"/>
      <c r="D830" s="2">
        <v>7</v>
      </c>
      <c r="E830" s="3">
        <f t="shared" si="442"/>
        <v>1</v>
      </c>
      <c r="F830" s="146"/>
      <c r="G830" s="49">
        <f t="shared" si="439"/>
        <v>0</v>
      </c>
      <c r="H830" s="156"/>
      <c r="I830" s="4">
        <f t="shared" si="440"/>
        <v>0</v>
      </c>
      <c r="J830" s="48" t="str">
        <f t="shared" si="441"/>
        <v>-</v>
      </c>
      <c r="K830" s="158"/>
      <c r="L830" s="158"/>
      <c r="M830" s="158"/>
      <c r="N830" s="158"/>
      <c r="O830" s="6">
        <f t="shared" si="435"/>
        <v>0</v>
      </c>
      <c r="P830" s="40">
        <v>1</v>
      </c>
      <c r="Q830" s="4">
        <f t="shared" si="436"/>
        <v>0</v>
      </c>
      <c r="R830" s="4">
        <f t="shared" si="437"/>
        <v>0</v>
      </c>
      <c r="S830" s="41">
        <f t="shared" si="438"/>
        <v>0</v>
      </c>
      <c r="T830" s="67"/>
      <c r="U830" s="67"/>
      <c r="V830" s="67"/>
      <c r="W830" s="67"/>
      <c r="X830" s="67"/>
      <c r="Y830" s="67"/>
      <c r="Z830" s="67"/>
      <c r="AA830" s="67"/>
      <c r="AB830" s="99"/>
    </row>
    <row r="831" spans="1:28" ht="18" hidden="1" outlineLevel="1" x14ac:dyDescent="0.35">
      <c r="A831" s="99"/>
      <c r="B831" s="12"/>
      <c r="C831" s="67"/>
      <c r="D831" s="2">
        <v>8</v>
      </c>
      <c r="E831" s="3">
        <f t="shared" si="442"/>
        <v>1</v>
      </c>
      <c r="F831" s="146"/>
      <c r="G831" s="49">
        <f t="shared" si="439"/>
        <v>0</v>
      </c>
      <c r="H831" s="156"/>
      <c r="I831" s="4">
        <f t="shared" si="440"/>
        <v>0</v>
      </c>
      <c r="J831" s="48" t="str">
        <f t="shared" si="441"/>
        <v>-</v>
      </c>
      <c r="K831" s="158"/>
      <c r="L831" s="158"/>
      <c r="M831" s="158"/>
      <c r="N831" s="158"/>
      <c r="O831" s="6">
        <f t="shared" si="435"/>
        <v>0</v>
      </c>
      <c r="P831" s="40">
        <v>1</v>
      </c>
      <c r="Q831" s="4">
        <f t="shared" si="436"/>
        <v>0</v>
      </c>
      <c r="R831" s="4">
        <f t="shared" si="437"/>
        <v>0</v>
      </c>
      <c r="S831" s="41">
        <f t="shared" si="438"/>
        <v>0</v>
      </c>
      <c r="T831" s="67"/>
      <c r="U831" s="67"/>
      <c r="V831" s="67"/>
      <c r="W831" s="67"/>
      <c r="X831" s="67"/>
      <c r="Y831" s="67"/>
      <c r="Z831" s="67"/>
      <c r="AA831" s="67"/>
      <c r="AB831" s="99"/>
    </row>
    <row r="832" spans="1:28" ht="18" hidden="1" outlineLevel="1" x14ac:dyDescent="0.35">
      <c r="A832" s="99"/>
      <c r="B832" s="12"/>
      <c r="C832" s="67"/>
      <c r="D832" s="2">
        <v>9</v>
      </c>
      <c r="E832" s="3">
        <f t="shared" si="442"/>
        <v>1</v>
      </c>
      <c r="F832" s="146"/>
      <c r="G832" s="49">
        <f t="shared" si="439"/>
        <v>0</v>
      </c>
      <c r="H832" s="156"/>
      <c r="I832" s="4">
        <f t="shared" si="440"/>
        <v>0</v>
      </c>
      <c r="J832" s="48" t="str">
        <f t="shared" si="441"/>
        <v>-</v>
      </c>
      <c r="K832" s="158"/>
      <c r="L832" s="158"/>
      <c r="M832" s="158"/>
      <c r="N832" s="158"/>
      <c r="O832" s="6">
        <f t="shared" si="435"/>
        <v>0</v>
      </c>
      <c r="P832" s="40">
        <v>1</v>
      </c>
      <c r="Q832" s="4">
        <f t="shared" si="436"/>
        <v>0</v>
      </c>
      <c r="R832" s="4">
        <f t="shared" si="437"/>
        <v>0</v>
      </c>
      <c r="S832" s="41">
        <f t="shared" si="438"/>
        <v>0</v>
      </c>
      <c r="T832" s="67"/>
      <c r="U832" s="67"/>
      <c r="V832" s="67"/>
      <c r="W832" s="67"/>
      <c r="X832" s="67"/>
      <c r="Y832" s="67"/>
      <c r="Z832" s="67"/>
      <c r="AA832" s="67"/>
      <c r="AB832" s="99"/>
    </row>
    <row r="833" spans="1:29" ht="18" hidden="1" outlineLevel="1" x14ac:dyDescent="0.35">
      <c r="A833" s="99"/>
      <c r="B833" s="12"/>
      <c r="C833" s="67"/>
      <c r="D833" s="2">
        <v>10</v>
      </c>
      <c r="E833" s="3">
        <f t="shared" si="442"/>
        <v>1</v>
      </c>
      <c r="F833" s="146"/>
      <c r="G833" s="49">
        <f t="shared" si="439"/>
        <v>0</v>
      </c>
      <c r="H833" s="156"/>
      <c r="I833" s="4">
        <f t="shared" si="440"/>
        <v>0</v>
      </c>
      <c r="J833" s="48" t="str">
        <f t="shared" si="441"/>
        <v>-</v>
      </c>
      <c r="K833" s="158"/>
      <c r="L833" s="158"/>
      <c r="M833" s="158"/>
      <c r="N833" s="158"/>
      <c r="O833" s="6">
        <f t="shared" si="435"/>
        <v>0</v>
      </c>
      <c r="P833" s="40">
        <v>1</v>
      </c>
      <c r="Q833" s="4">
        <f t="shared" si="436"/>
        <v>0</v>
      </c>
      <c r="R833" s="4">
        <f t="shared" si="437"/>
        <v>0</v>
      </c>
      <c r="S833" s="41">
        <f t="shared" si="438"/>
        <v>0</v>
      </c>
      <c r="T833" s="67"/>
      <c r="U833" s="67"/>
      <c r="V833" s="67"/>
      <c r="W833" s="67"/>
      <c r="X833" s="67"/>
      <c r="Y833" s="67"/>
      <c r="Z833" s="67"/>
      <c r="AA833" s="67"/>
      <c r="AB833" s="99"/>
    </row>
    <row r="834" spans="1:29" ht="18" hidden="1" outlineLevel="1" x14ac:dyDescent="0.35">
      <c r="A834" s="99"/>
      <c r="B834" s="12"/>
      <c r="C834" s="67"/>
      <c r="D834" s="2">
        <v>11</v>
      </c>
      <c r="E834" s="3">
        <f t="shared" si="442"/>
        <v>1</v>
      </c>
      <c r="F834" s="146"/>
      <c r="G834" s="49">
        <f t="shared" si="439"/>
        <v>0</v>
      </c>
      <c r="H834" s="156"/>
      <c r="I834" s="4">
        <f t="shared" si="440"/>
        <v>0</v>
      </c>
      <c r="J834" s="48" t="str">
        <f t="shared" si="441"/>
        <v>-</v>
      </c>
      <c r="K834" s="158"/>
      <c r="L834" s="158"/>
      <c r="M834" s="158"/>
      <c r="N834" s="158"/>
      <c r="O834" s="6">
        <f t="shared" si="435"/>
        <v>0</v>
      </c>
      <c r="P834" s="40">
        <v>1</v>
      </c>
      <c r="Q834" s="4">
        <f t="shared" si="436"/>
        <v>0</v>
      </c>
      <c r="R834" s="4">
        <f t="shared" si="437"/>
        <v>0</v>
      </c>
      <c r="S834" s="41">
        <f t="shared" si="438"/>
        <v>0</v>
      </c>
      <c r="T834" s="67"/>
      <c r="U834" s="67"/>
      <c r="V834" s="67"/>
      <c r="W834" s="67"/>
      <c r="X834" s="67"/>
      <c r="Y834" s="67"/>
      <c r="Z834" s="67"/>
      <c r="AA834" s="67"/>
      <c r="AB834" s="99"/>
    </row>
    <row r="835" spans="1:29" ht="18" hidden="1" outlineLevel="1" x14ac:dyDescent="0.35">
      <c r="A835" s="99"/>
      <c r="B835" s="12"/>
      <c r="C835" s="67"/>
      <c r="D835" s="2">
        <v>12</v>
      </c>
      <c r="E835" s="3">
        <f t="shared" si="442"/>
        <v>1</v>
      </c>
      <c r="F835" s="146"/>
      <c r="G835" s="49">
        <f t="shared" si="439"/>
        <v>0</v>
      </c>
      <c r="H835" s="156"/>
      <c r="I835" s="4">
        <f t="shared" si="440"/>
        <v>0</v>
      </c>
      <c r="J835" s="48" t="str">
        <f t="shared" si="441"/>
        <v>-</v>
      </c>
      <c r="K835" s="158"/>
      <c r="L835" s="158"/>
      <c r="M835" s="158"/>
      <c r="N835" s="158"/>
      <c r="O835" s="6">
        <f t="shared" si="435"/>
        <v>0</v>
      </c>
      <c r="P835" s="40">
        <v>1</v>
      </c>
      <c r="Q835" s="4">
        <f t="shared" si="436"/>
        <v>0</v>
      </c>
      <c r="R835" s="4">
        <f t="shared" si="437"/>
        <v>0</v>
      </c>
      <c r="S835" s="41">
        <f t="shared" si="438"/>
        <v>0</v>
      </c>
      <c r="T835" s="67"/>
      <c r="U835" s="67"/>
      <c r="V835" s="67"/>
      <c r="W835" s="67"/>
      <c r="X835" s="67"/>
      <c r="Y835" s="67"/>
      <c r="Z835" s="67"/>
      <c r="AA835" s="67"/>
      <c r="AB835" s="99"/>
    </row>
    <row r="836" spans="1:29" ht="18" hidden="1" outlineLevel="1" x14ac:dyDescent="0.35">
      <c r="A836" s="99"/>
      <c r="B836" s="12"/>
      <c r="C836" s="67"/>
      <c r="D836" s="2">
        <v>13</v>
      </c>
      <c r="E836" s="3">
        <f t="shared" si="442"/>
        <v>1</v>
      </c>
      <c r="F836" s="146">
        <f>+E836</f>
        <v>1</v>
      </c>
      <c r="G836" s="49">
        <f t="shared" si="439"/>
        <v>0</v>
      </c>
      <c r="H836" s="156"/>
      <c r="I836" s="4">
        <f t="shared" si="440"/>
        <v>0</v>
      </c>
      <c r="J836" s="48" t="str">
        <f t="shared" si="441"/>
        <v>-</v>
      </c>
      <c r="K836" s="158"/>
      <c r="L836" s="158"/>
      <c r="M836" s="158"/>
      <c r="N836" s="158"/>
      <c r="O836" s="6">
        <f t="shared" si="435"/>
        <v>0</v>
      </c>
      <c r="P836" s="38">
        <f>IFERROR((_xlfn.DAYS("31/12/"&amp;YEAR(E836),E836))/G836,0)</f>
        <v>0</v>
      </c>
      <c r="Q836" s="4">
        <f t="shared" si="436"/>
        <v>0</v>
      </c>
      <c r="R836" s="4">
        <f t="shared" si="437"/>
        <v>0</v>
      </c>
      <c r="S836" s="41">
        <f t="shared" si="438"/>
        <v>0</v>
      </c>
      <c r="T836" s="67"/>
      <c r="U836" s="67"/>
      <c r="V836" s="67"/>
      <c r="W836" s="67"/>
      <c r="X836" s="67"/>
      <c r="Y836" s="67"/>
      <c r="Z836" s="67"/>
      <c r="AA836" s="67"/>
      <c r="AB836" s="99"/>
    </row>
    <row r="837" spans="1:29" ht="18" hidden="1" outlineLevel="1" x14ac:dyDescent="0.35">
      <c r="A837" s="99"/>
      <c r="B837" s="12"/>
      <c r="C837" s="67"/>
      <c r="D837" s="42" t="s">
        <v>164</v>
      </c>
      <c r="E837" s="8"/>
      <c r="F837" s="8"/>
      <c r="G837" s="50">
        <f>SUM(G823:G836)</f>
        <v>0</v>
      </c>
      <c r="H837" s="1"/>
      <c r="I837" s="5">
        <f>SUM(I823:I836)</f>
        <v>0</v>
      </c>
      <c r="J837" s="48" t="str">
        <f>IFERROR(I837/G837,"-")</f>
        <v>-</v>
      </c>
      <c r="K837" s="5">
        <f>SUM(K823:K836)</f>
        <v>0</v>
      </c>
      <c r="L837" s="5">
        <f t="shared" ref="L837:O837" si="443">SUM(L823:L836)</f>
        <v>0</v>
      </c>
      <c r="M837" s="5">
        <f t="shared" si="443"/>
        <v>0</v>
      </c>
      <c r="N837" s="5">
        <f t="shared" si="443"/>
        <v>0</v>
      </c>
      <c r="O837" s="5">
        <f t="shared" si="443"/>
        <v>0</v>
      </c>
      <c r="P837" s="42">
        <f>+SUMPRODUCT(G823:G836,P823:P836)</f>
        <v>0</v>
      </c>
      <c r="Q837" s="9">
        <f>SUM(Q823:Q836)</f>
        <v>0</v>
      </c>
      <c r="R837" s="9">
        <f t="shared" ref="R837:S837" si="444">SUM(R823:R836)</f>
        <v>0</v>
      </c>
      <c r="S837" s="10">
        <f t="shared" si="444"/>
        <v>0</v>
      </c>
      <c r="T837" s="67"/>
      <c r="U837" s="67"/>
      <c r="V837" s="67"/>
      <c r="W837" s="67"/>
      <c r="X837" s="67"/>
      <c r="Y837" s="67"/>
      <c r="Z837" s="67"/>
      <c r="AA837" s="67"/>
      <c r="AB837" s="99"/>
    </row>
    <row r="838" spans="1:29" ht="18" hidden="1" outlineLevel="1" x14ac:dyDescent="0.35">
      <c r="A838" s="99"/>
      <c r="B838" s="12"/>
      <c r="C838" s="67"/>
      <c r="D838" s="25" t="s">
        <v>150</v>
      </c>
      <c r="E838" s="1"/>
      <c r="F838" s="1"/>
      <c r="G838" s="1"/>
      <c r="H838" s="1"/>
      <c r="I838" s="1"/>
      <c r="J838" s="1"/>
      <c r="K838" s="51" t="str">
        <f>IFERROR(K837/$O837,"-")</f>
        <v>-</v>
      </c>
      <c r="L838" s="51" t="str">
        <f>IFERROR(L837/$O837,"-")</f>
        <v>-</v>
      </c>
      <c r="M838" s="51" t="str">
        <f>IFERROR(M837/$O837,"-")</f>
        <v>-</v>
      </c>
      <c r="N838" s="51" t="str">
        <f>IFERROR(N837/$O837,"-")</f>
        <v>-</v>
      </c>
      <c r="O838" s="51" t="str">
        <f>IFERROR(O837/$O837,"-")</f>
        <v>-</v>
      </c>
      <c r="P838" s="43"/>
      <c r="Q838" s="2"/>
      <c r="R838" s="2"/>
      <c r="S838" s="44"/>
      <c r="T838" s="67"/>
      <c r="U838" s="67"/>
      <c r="V838" s="67"/>
      <c r="W838" s="67"/>
      <c r="X838" s="67"/>
      <c r="Y838" s="67"/>
      <c r="Z838" s="67"/>
      <c r="AA838" s="67"/>
      <c r="AB838" s="99"/>
    </row>
    <row r="839" spans="1:29" ht="18" hidden="1" outlineLevel="1" x14ac:dyDescent="0.35">
      <c r="A839" s="99"/>
      <c r="B839" s="12"/>
      <c r="C839" s="67"/>
      <c r="D839" s="67"/>
      <c r="E839" s="67"/>
      <c r="F839" s="67"/>
      <c r="G839" s="67"/>
      <c r="H839" s="67"/>
      <c r="I839" s="67"/>
      <c r="J839" s="67"/>
      <c r="K839" s="67"/>
      <c r="L839" s="67"/>
      <c r="M839" s="67"/>
      <c r="N839" s="67"/>
      <c r="O839" s="67"/>
      <c r="P839" s="67"/>
      <c r="Q839" s="67"/>
      <c r="R839" s="67"/>
      <c r="S839" s="67"/>
      <c r="T839" s="67"/>
      <c r="U839" s="67"/>
      <c r="V839" s="67"/>
      <c r="W839" s="67"/>
      <c r="X839" s="67"/>
      <c r="Y839" s="67"/>
      <c r="Z839" s="67"/>
      <c r="AA839" s="67"/>
      <c r="AB839" s="99"/>
    </row>
    <row r="840" spans="1:29" ht="18" collapsed="1" x14ac:dyDescent="0.35">
      <c r="A840" s="99"/>
      <c r="B840" s="12"/>
      <c r="C840" s="62" t="s">
        <v>168</v>
      </c>
      <c r="D840" s="12"/>
      <c r="E840" s="12"/>
      <c r="F840" s="12"/>
      <c r="G840" s="12"/>
      <c r="H840" s="12"/>
      <c r="I840" s="12"/>
      <c r="J840" s="12"/>
      <c r="K840" s="12"/>
      <c r="L840" s="12"/>
      <c r="M840" s="12"/>
      <c r="N840" s="12"/>
      <c r="O840" s="12"/>
      <c r="P840" s="12"/>
      <c r="Q840" s="12"/>
      <c r="R840" s="12"/>
      <c r="S840" s="12"/>
      <c r="T840" s="12"/>
      <c r="U840" s="12"/>
      <c r="V840" s="12"/>
      <c r="W840" s="12"/>
      <c r="X840" s="12"/>
      <c r="Y840" s="12"/>
      <c r="Z840" s="12"/>
      <c r="AA840" s="12"/>
      <c r="AB840" s="99"/>
    </row>
    <row r="841" spans="1:29" ht="9.6" hidden="1" customHeight="1" outlineLevel="1" x14ac:dyDescent="0.35">
      <c r="A841" s="99"/>
      <c r="B841" s="12"/>
      <c r="C841" s="67"/>
      <c r="D841" s="67"/>
      <c r="E841" s="67"/>
      <c r="F841" s="67"/>
      <c r="G841" s="67"/>
      <c r="H841" s="67"/>
      <c r="I841" s="67"/>
      <c r="J841" s="67"/>
      <c r="K841" s="67"/>
      <c r="L841" s="67"/>
      <c r="M841" s="67"/>
      <c r="N841" s="67"/>
      <c r="O841" s="67"/>
      <c r="P841" s="67"/>
      <c r="Q841" s="67"/>
      <c r="R841" s="67"/>
      <c r="S841" s="67"/>
      <c r="T841" s="67"/>
      <c r="U841" s="67"/>
      <c r="V841" s="67"/>
      <c r="W841" s="67"/>
      <c r="X841" s="67"/>
      <c r="Y841" s="67"/>
      <c r="Z841" s="67"/>
      <c r="AA841" s="67"/>
      <c r="AB841" s="99"/>
    </row>
    <row r="842" spans="1:29" ht="18" hidden="1" outlineLevel="1" x14ac:dyDescent="0.35">
      <c r="A842" s="99"/>
      <c r="B842" s="12"/>
      <c r="C842" s="67"/>
      <c r="D842" s="163" t="s">
        <v>98</v>
      </c>
      <c r="E842" s="164"/>
      <c r="F842" s="164"/>
      <c r="G842" s="164"/>
      <c r="H842" s="67"/>
      <c r="I842" s="161" t="s">
        <v>97</v>
      </c>
      <c r="J842" s="162"/>
      <c r="K842" s="162"/>
      <c r="L842" s="67"/>
      <c r="M842" s="67"/>
      <c r="N842" s="67"/>
      <c r="O842" s="67"/>
      <c r="P842" s="67"/>
      <c r="Q842" s="149" t="s">
        <v>152</v>
      </c>
      <c r="R842" s="150"/>
      <c r="S842" s="150"/>
      <c r="T842" s="150"/>
      <c r="U842" s="67"/>
      <c r="V842" s="149" t="s">
        <v>153</v>
      </c>
      <c r="W842" s="150"/>
      <c r="X842" s="150"/>
      <c r="Y842" s="67"/>
      <c r="Z842" s="67"/>
      <c r="AA842" s="67"/>
      <c r="AB842" s="99"/>
      <c r="AC842" s="67">
        <v>22</v>
      </c>
    </row>
    <row r="843" spans="1:29" ht="18" hidden="1" outlineLevel="1" x14ac:dyDescent="0.35">
      <c r="A843" s="99"/>
      <c r="B843" s="12"/>
      <c r="C843" s="67"/>
      <c r="D843" s="1" t="s">
        <v>154</v>
      </c>
      <c r="E843" s="200" t="s">
        <v>155</v>
      </c>
      <c r="F843" s="167" t="s">
        <v>156</v>
      </c>
      <c r="G843" s="165"/>
      <c r="H843" s="67"/>
      <c r="I843" s="152">
        <v>1</v>
      </c>
      <c r="J843" s="421" t="s">
        <v>101</v>
      </c>
      <c r="K843" s="422"/>
      <c r="L843" s="67"/>
      <c r="M843" s="67"/>
      <c r="N843" s="67"/>
      <c r="O843" s="67"/>
      <c r="P843" s="67"/>
      <c r="Q843" s="419" t="s">
        <v>106</v>
      </c>
      <c r="R843" s="419"/>
      <c r="S843" s="298" t="str">
        <f>IFERROR(S865/Q865,"-")</f>
        <v>-</v>
      </c>
      <c r="T843" s="299" t="s">
        <v>107</v>
      </c>
      <c r="U843" s="67"/>
      <c r="V843" s="8" t="s">
        <v>108</v>
      </c>
      <c r="W843" s="300">
        <f>IF(E843="No n'hi ha",0,VLOOKUP(E843,llistes!$L$5:$Q$11,5,0))</f>
        <v>0</v>
      </c>
      <c r="X843" s="301" t="s">
        <v>109</v>
      </c>
      <c r="Y843" s="67"/>
      <c r="Z843" s="67"/>
      <c r="AA843" s="67"/>
      <c r="AB843" s="99"/>
    </row>
    <row r="844" spans="1:29" ht="18" hidden="1" outlineLevel="1" x14ac:dyDescent="0.35">
      <c r="A844" s="99"/>
      <c r="B844" s="12"/>
      <c r="C844" s="67"/>
      <c r="D844" s="1" t="s">
        <v>157</v>
      </c>
      <c r="E844" s="201" t="s">
        <v>145</v>
      </c>
      <c r="F844" s="199" t="s">
        <v>158</v>
      </c>
      <c r="G844" s="166"/>
      <c r="H844" s="67"/>
      <c r="I844" s="154">
        <v>2</v>
      </c>
      <c r="J844" s="421" t="s">
        <v>101</v>
      </c>
      <c r="K844" s="422"/>
      <c r="L844" s="67"/>
      <c r="M844" s="67"/>
      <c r="N844" s="67"/>
      <c r="O844" s="67"/>
      <c r="P844" s="67"/>
      <c r="Q844" s="415" t="s">
        <v>111</v>
      </c>
      <c r="R844" s="415"/>
      <c r="S844" s="47">
        <f>IFERROR(S865/P865,0)</f>
        <v>0</v>
      </c>
      <c r="T844" t="s">
        <v>112</v>
      </c>
      <c r="U844" s="67"/>
      <c r="V844" s="1" t="s">
        <v>113</v>
      </c>
      <c r="W844" s="5">
        <f>+W843*Q865</f>
        <v>0</v>
      </c>
      <c r="X844" s="268" t="s">
        <v>114</v>
      </c>
      <c r="Y844" s="67"/>
      <c r="Z844" s="67"/>
      <c r="AA844" s="67"/>
      <c r="AB844" s="99"/>
    </row>
    <row r="845" spans="1:29" ht="18" hidden="1" outlineLevel="1" x14ac:dyDescent="0.35">
      <c r="A845" s="99"/>
      <c r="B845" s="12"/>
      <c r="C845" s="67"/>
      <c r="D845" s="1" t="s">
        <v>159</v>
      </c>
      <c r="E845" s="168">
        <f>IF(E843="No n'hi ha",0,VLOOKUP(E844,_xlfn.IFS(E843="Gas Natural",llistes!$F$4:$H$4,E843="Gasoil C",llistes!$F$7:$H$8,E843="GLP",llistes!$F$11:$H$15,E843="Biomassa",llistes!$F$18:$H$24,E843="No n'hi ha",llistes!$F$26:$H$26),2,0))</f>
        <v>0</v>
      </c>
      <c r="F845" s="67"/>
      <c r="G845" s="67"/>
      <c r="H845" s="67"/>
      <c r="I845" s="154">
        <v>3</v>
      </c>
      <c r="J845" s="421" t="s">
        <v>101</v>
      </c>
      <c r="K845" s="422"/>
      <c r="L845" s="67"/>
      <c r="M845" s="67"/>
      <c r="N845" s="67"/>
      <c r="O845" s="67"/>
      <c r="P845" s="67"/>
      <c r="Q845" s="419" t="s">
        <v>116</v>
      </c>
      <c r="R845" s="419"/>
      <c r="S845" s="302" t="str" cm="1">
        <f t="array" aca="1" ref="S845" ca="1">IFERROR(Q865/INDIRECT("'Introducció dades Grals'!G"&amp;AC842),"-")</f>
        <v>-</v>
      </c>
      <c r="T845" s="303" t="s">
        <v>117</v>
      </c>
      <c r="U845" s="67"/>
      <c r="V845" s="1" t="s">
        <v>118</v>
      </c>
      <c r="W845" s="7" t="str" cm="1">
        <f t="array" aca="1" ref="W845" ca="1">IFERROR(W844/INDIRECT("'Introducció dades Grals'!G"&amp;AC842),"-")</f>
        <v>-</v>
      </c>
      <c r="X845" s="268" t="s">
        <v>119</v>
      </c>
      <c r="Y845" s="67"/>
      <c r="Z845" s="67"/>
      <c r="AA845" s="67"/>
      <c r="AB845" s="99"/>
    </row>
    <row r="846" spans="1:29" ht="18" hidden="1" outlineLevel="1" x14ac:dyDescent="0.35">
      <c r="A846" s="99"/>
      <c r="B846" s="12"/>
      <c r="C846" s="67"/>
      <c r="D846" s="67"/>
      <c r="E846" s="67"/>
      <c r="F846" s="67"/>
      <c r="G846" s="67"/>
      <c r="H846" s="67"/>
      <c r="I846" s="152">
        <v>4</v>
      </c>
      <c r="J846" s="416" t="s">
        <v>101</v>
      </c>
      <c r="K846" s="417"/>
      <c r="L846" s="67"/>
      <c r="M846" s="67"/>
      <c r="N846" s="67"/>
      <c r="O846" s="67"/>
      <c r="P846" s="67"/>
      <c r="Q846" s="415" t="s">
        <v>121</v>
      </c>
      <c r="R846" s="415"/>
      <c r="S846" s="47" t="str" cm="1">
        <f t="array" aca="1" ref="S846" ca="1">IFERROR(Q865/INDIRECT("'Introducció dades Grals'!I"&amp;AC842),"-")</f>
        <v>-</v>
      </c>
      <c r="T846" s="11" t="s">
        <v>122</v>
      </c>
      <c r="U846" s="67"/>
      <c r="V846" s="67"/>
      <c r="W846" s="67"/>
      <c r="X846" s="67"/>
      <c r="Y846" s="67"/>
      <c r="Z846" s="67"/>
      <c r="AA846" s="67"/>
      <c r="AB846" s="99"/>
    </row>
    <row r="847" spans="1:29" ht="18" hidden="1" outlineLevel="1" x14ac:dyDescent="0.35">
      <c r="A847" s="99"/>
      <c r="B847" s="12"/>
      <c r="C847" s="67"/>
      <c r="D847" s="67"/>
      <c r="E847" s="67"/>
      <c r="F847" s="67"/>
      <c r="G847" s="67"/>
      <c r="H847" s="67"/>
      <c r="I847" s="67"/>
      <c r="J847" s="67"/>
      <c r="K847" s="67"/>
      <c r="L847" s="67"/>
      <c r="M847" s="67"/>
      <c r="N847" s="67"/>
      <c r="O847" s="67"/>
      <c r="P847" s="67"/>
      <c r="Q847" s="67"/>
      <c r="R847" s="67"/>
      <c r="S847" s="67"/>
      <c r="T847" s="67"/>
      <c r="U847" s="67"/>
      <c r="V847" s="67"/>
      <c r="W847" s="67"/>
      <c r="X847" s="67"/>
      <c r="Y847" s="67"/>
      <c r="Z847" s="67"/>
      <c r="AA847" s="67"/>
      <c r="AB847" s="99"/>
    </row>
    <row r="848" spans="1:29" ht="18" hidden="1" outlineLevel="1" x14ac:dyDescent="0.35">
      <c r="A848" s="99"/>
      <c r="B848" s="12"/>
      <c r="C848" s="67"/>
      <c r="D848" s="147" t="s">
        <v>126</v>
      </c>
      <c r="E848" s="148"/>
      <c r="F848" s="148"/>
      <c r="G848" s="148"/>
      <c r="H848" s="148"/>
      <c r="I848" s="148"/>
      <c r="J848" s="148"/>
      <c r="K848" s="148"/>
      <c r="L848" s="148"/>
      <c r="M848" s="148"/>
      <c r="N848" s="148"/>
      <c r="O848" s="148"/>
      <c r="P848" s="423" t="s">
        <v>166</v>
      </c>
      <c r="Q848" s="423"/>
      <c r="R848" s="423"/>
      <c r="S848" s="423"/>
      <c r="T848" s="67"/>
      <c r="U848" s="67"/>
      <c r="V848" s="67"/>
      <c r="W848" s="67"/>
      <c r="X848" s="67"/>
      <c r="Y848" s="67"/>
      <c r="Z848" s="67"/>
      <c r="AA848" s="67"/>
      <c r="AB848" s="99"/>
    </row>
    <row r="849" spans="1:28" s="159" customFormat="1" ht="28.8" hidden="1" outlineLevel="1" x14ac:dyDescent="0.35">
      <c r="A849" s="99"/>
      <c r="B849" s="12"/>
      <c r="C849" s="67"/>
      <c r="D849" s="188" t="s">
        <v>128</v>
      </c>
      <c r="E849" s="188" t="s">
        <v>129</v>
      </c>
      <c r="F849" s="188" t="s">
        <v>130</v>
      </c>
      <c r="G849" s="188" t="s">
        <v>131</v>
      </c>
      <c r="H849" s="188" t="s">
        <v>160</v>
      </c>
      <c r="I849" s="188" t="s">
        <v>161</v>
      </c>
      <c r="J849" s="188"/>
      <c r="K849" s="188" t="s">
        <v>106</v>
      </c>
      <c r="L849" s="188" t="s">
        <v>162</v>
      </c>
      <c r="M849" s="188" t="s">
        <v>137</v>
      </c>
      <c r="N849" s="188" t="s">
        <v>138</v>
      </c>
      <c r="O849" s="188" t="s">
        <v>139</v>
      </c>
      <c r="P849" s="193" t="s">
        <v>163</v>
      </c>
      <c r="Q849" s="193" t="s">
        <v>141</v>
      </c>
      <c r="R849" s="193" t="s">
        <v>142</v>
      </c>
      <c r="S849" s="193" t="s">
        <v>143</v>
      </c>
      <c r="T849" s="67"/>
      <c r="U849" s="159" t="e" vm="1">
        <v>#VALUE!</v>
      </c>
      <c r="V849" s="426" t="s">
        <v>144</v>
      </c>
      <c r="W849" s="426"/>
      <c r="X849" s="426"/>
      <c r="Y849" s="426"/>
      <c r="Z849" s="426"/>
      <c r="AA849" s="67"/>
      <c r="AB849" s="99"/>
    </row>
    <row r="850" spans="1:28" s="160" customFormat="1" ht="18" hidden="1" outlineLevel="1" x14ac:dyDescent="0.35">
      <c r="A850" s="99"/>
      <c r="B850" s="12"/>
      <c r="C850" s="67"/>
      <c r="D850" s="194"/>
      <c r="E850" s="195"/>
      <c r="F850" s="195"/>
      <c r="G850" s="194"/>
      <c r="H850" s="188" t="str">
        <f>+E844</f>
        <v>kWh</v>
      </c>
      <c r="I850" s="196" t="s">
        <v>145</v>
      </c>
      <c r="J850" s="196" t="s">
        <v>146</v>
      </c>
      <c r="K850" s="196" t="s">
        <v>147</v>
      </c>
      <c r="L850" s="196" t="s">
        <v>147</v>
      </c>
      <c r="M850" s="196" t="s">
        <v>147</v>
      </c>
      <c r="N850" s="196" t="s">
        <v>147</v>
      </c>
      <c r="O850" s="196" t="s">
        <v>147</v>
      </c>
      <c r="P850" s="197" t="s">
        <v>148</v>
      </c>
      <c r="Q850" s="198" t="s">
        <v>145</v>
      </c>
      <c r="R850" s="198" t="s">
        <v>147</v>
      </c>
      <c r="S850" s="198" t="s">
        <v>147</v>
      </c>
      <c r="T850" s="67"/>
      <c r="U850" s="67"/>
      <c r="V850" s="67"/>
      <c r="W850" s="67"/>
      <c r="X850" s="67"/>
      <c r="Y850" s="67"/>
      <c r="Z850" s="67"/>
      <c r="AA850" s="67"/>
      <c r="AB850" s="99"/>
    </row>
    <row r="851" spans="1:28" ht="18" hidden="1" outlineLevel="1" x14ac:dyDescent="0.35">
      <c r="A851" s="99"/>
      <c r="B851" s="12"/>
      <c r="C851" s="67"/>
      <c r="D851" s="2">
        <v>0</v>
      </c>
      <c r="E851" s="145"/>
      <c r="F851" s="145">
        <f>+E851</f>
        <v>0</v>
      </c>
      <c r="G851" s="49">
        <f>IF(F851-E851=0,0,F851-E851+1)</f>
        <v>0</v>
      </c>
      <c r="H851" s="155"/>
      <c r="I851" s="4">
        <f>+H851*$E$845</f>
        <v>0</v>
      </c>
      <c r="J851" s="48" t="str">
        <f>IFERROR(I851/G851,"-")</f>
        <v>-</v>
      </c>
      <c r="K851" s="157"/>
      <c r="L851" s="157"/>
      <c r="M851" s="157"/>
      <c r="N851" s="157"/>
      <c r="O851" s="6">
        <f t="shared" ref="O851:O864" si="445">+SUM(K851:N851)</f>
        <v>0</v>
      </c>
      <c r="P851" s="38">
        <f>IFERROR((_xlfn.DAYS(F851,"1/1/"&amp;YEAR(F851))+1)/G851,0)</f>
        <v>0</v>
      </c>
      <c r="Q851" s="4">
        <f t="shared" ref="Q851:Q864" si="446">+I851*P851</f>
        <v>0</v>
      </c>
      <c r="R851" s="4">
        <f t="shared" ref="R851:R864" si="447">+K851*P851</f>
        <v>0</v>
      </c>
      <c r="S851" s="39">
        <f t="shared" ref="S851:S864" si="448">+O851*P851</f>
        <v>0</v>
      </c>
      <c r="T851" s="67"/>
      <c r="U851" s="67"/>
      <c r="V851" s="67"/>
      <c r="W851" s="67"/>
      <c r="X851" s="67"/>
      <c r="Y851" s="67"/>
      <c r="Z851" s="67"/>
      <c r="AA851" s="67"/>
      <c r="AB851" s="99"/>
    </row>
    <row r="852" spans="1:28" ht="18" hidden="1" outlineLevel="1" x14ac:dyDescent="0.35">
      <c r="A852" s="99"/>
      <c r="B852" s="12"/>
      <c r="C852" s="67"/>
      <c r="D852" s="2">
        <v>1</v>
      </c>
      <c r="E852" s="3">
        <f>+F851+1</f>
        <v>1</v>
      </c>
      <c r="F852" s="145"/>
      <c r="G852" s="49">
        <f t="shared" ref="G852:G864" si="449">IF(F852-E852=0,0,F852-E852+1)</f>
        <v>0</v>
      </c>
      <c r="H852" s="155"/>
      <c r="I852" s="4">
        <f t="shared" ref="I852:I864" si="450">+H852*$E$845</f>
        <v>0</v>
      </c>
      <c r="J852" s="48" t="str">
        <f t="shared" ref="J852:J864" si="451">IFERROR(I852/G852,"-")</f>
        <v>-</v>
      </c>
      <c r="K852" s="157"/>
      <c r="L852" s="157"/>
      <c r="M852" s="157"/>
      <c r="N852" s="157"/>
      <c r="O852" s="6">
        <f t="shared" si="445"/>
        <v>0</v>
      </c>
      <c r="P852" s="38">
        <v>1</v>
      </c>
      <c r="Q852" s="4">
        <f t="shared" si="446"/>
        <v>0</v>
      </c>
      <c r="R852" s="4">
        <f t="shared" si="447"/>
        <v>0</v>
      </c>
      <c r="S852" s="39">
        <f t="shared" si="448"/>
        <v>0</v>
      </c>
      <c r="T852" s="67"/>
      <c r="U852" s="67"/>
      <c r="V852" s="67"/>
      <c r="W852" s="67"/>
      <c r="X852" s="67"/>
      <c r="Y852" s="67"/>
      <c r="Z852" s="67"/>
      <c r="AA852" s="67"/>
      <c r="AB852" s="99"/>
    </row>
    <row r="853" spans="1:28" ht="18" hidden="1" outlineLevel="1" x14ac:dyDescent="0.35">
      <c r="A853" s="99"/>
      <c r="B853" s="12"/>
      <c r="C853" s="67"/>
      <c r="D853" s="2">
        <v>2</v>
      </c>
      <c r="E853" s="3">
        <f t="shared" ref="E853:E864" si="452">+F852+1</f>
        <v>1</v>
      </c>
      <c r="F853" s="146"/>
      <c r="G853" s="49">
        <f t="shared" si="449"/>
        <v>0</v>
      </c>
      <c r="H853" s="156"/>
      <c r="I853" s="4">
        <f t="shared" si="450"/>
        <v>0</v>
      </c>
      <c r="J853" s="48" t="str">
        <f t="shared" si="451"/>
        <v>-</v>
      </c>
      <c r="K853" s="158"/>
      <c r="L853" s="158"/>
      <c r="M853" s="158"/>
      <c r="N853" s="158"/>
      <c r="O853" s="6">
        <f t="shared" si="445"/>
        <v>0</v>
      </c>
      <c r="P853" s="40">
        <v>1</v>
      </c>
      <c r="Q853" s="4">
        <f t="shared" si="446"/>
        <v>0</v>
      </c>
      <c r="R853" s="4">
        <f t="shared" si="447"/>
        <v>0</v>
      </c>
      <c r="S853" s="41">
        <f t="shared" si="448"/>
        <v>0</v>
      </c>
      <c r="T853" s="67"/>
      <c r="U853" s="67"/>
      <c r="V853" s="67"/>
      <c r="W853" s="67"/>
      <c r="X853" s="67"/>
      <c r="Y853" s="67"/>
      <c r="Z853" s="67"/>
      <c r="AA853" s="67"/>
      <c r="AB853" s="99"/>
    </row>
    <row r="854" spans="1:28" ht="18" hidden="1" outlineLevel="1" x14ac:dyDescent="0.35">
      <c r="A854" s="99"/>
      <c r="B854" s="12"/>
      <c r="C854" s="67"/>
      <c r="D854" s="2">
        <v>3</v>
      </c>
      <c r="E854" s="3">
        <f t="shared" si="452"/>
        <v>1</v>
      </c>
      <c r="F854" s="146"/>
      <c r="G854" s="49">
        <f t="shared" si="449"/>
        <v>0</v>
      </c>
      <c r="H854" s="156"/>
      <c r="I854" s="4">
        <f t="shared" si="450"/>
        <v>0</v>
      </c>
      <c r="J854" s="48" t="str">
        <f t="shared" si="451"/>
        <v>-</v>
      </c>
      <c r="K854" s="158"/>
      <c r="L854" s="158"/>
      <c r="M854" s="158"/>
      <c r="N854" s="158"/>
      <c r="O854" s="6">
        <f t="shared" si="445"/>
        <v>0</v>
      </c>
      <c r="P854" s="40">
        <v>1</v>
      </c>
      <c r="Q854" s="4">
        <f t="shared" si="446"/>
        <v>0</v>
      </c>
      <c r="R854" s="4">
        <f t="shared" si="447"/>
        <v>0</v>
      </c>
      <c r="S854" s="41">
        <f t="shared" si="448"/>
        <v>0</v>
      </c>
      <c r="T854" s="67"/>
      <c r="U854" s="67"/>
      <c r="V854" s="67"/>
      <c r="W854" s="67"/>
      <c r="X854" s="67"/>
      <c r="Y854" s="67"/>
      <c r="Z854" s="67"/>
      <c r="AA854" s="67"/>
      <c r="AB854" s="99"/>
    </row>
    <row r="855" spans="1:28" ht="18" hidden="1" outlineLevel="1" x14ac:dyDescent="0.35">
      <c r="A855" s="99"/>
      <c r="B855" s="12"/>
      <c r="C855" s="67"/>
      <c r="D855" s="2">
        <v>4</v>
      </c>
      <c r="E855" s="3">
        <f t="shared" si="452"/>
        <v>1</v>
      </c>
      <c r="F855" s="146"/>
      <c r="G855" s="49">
        <f t="shared" si="449"/>
        <v>0</v>
      </c>
      <c r="H855" s="156"/>
      <c r="I855" s="4">
        <f t="shared" si="450"/>
        <v>0</v>
      </c>
      <c r="J855" s="48" t="str">
        <f t="shared" si="451"/>
        <v>-</v>
      </c>
      <c r="K855" s="158"/>
      <c r="L855" s="158"/>
      <c r="M855" s="158"/>
      <c r="N855" s="158"/>
      <c r="O855" s="6">
        <f t="shared" si="445"/>
        <v>0</v>
      </c>
      <c r="P855" s="40">
        <v>1</v>
      </c>
      <c r="Q855" s="4">
        <f t="shared" si="446"/>
        <v>0</v>
      </c>
      <c r="R855" s="4">
        <f t="shared" si="447"/>
        <v>0</v>
      </c>
      <c r="S855" s="41">
        <f t="shared" si="448"/>
        <v>0</v>
      </c>
      <c r="T855" s="67"/>
      <c r="U855" s="67"/>
      <c r="V855" s="67"/>
      <c r="W855" s="67"/>
      <c r="X855" s="67"/>
      <c r="Y855" s="67"/>
      <c r="Z855" s="67"/>
      <c r="AA855" s="67"/>
      <c r="AB855" s="99"/>
    </row>
    <row r="856" spans="1:28" ht="18" hidden="1" outlineLevel="1" x14ac:dyDescent="0.35">
      <c r="A856" s="99"/>
      <c r="B856" s="12"/>
      <c r="C856" s="67"/>
      <c r="D856" s="2">
        <v>5</v>
      </c>
      <c r="E856" s="3">
        <f t="shared" si="452"/>
        <v>1</v>
      </c>
      <c r="F856" s="146"/>
      <c r="G856" s="49">
        <f t="shared" si="449"/>
        <v>0</v>
      </c>
      <c r="H856" s="156"/>
      <c r="I856" s="4">
        <f t="shared" si="450"/>
        <v>0</v>
      </c>
      <c r="J856" s="48" t="str">
        <f t="shared" si="451"/>
        <v>-</v>
      </c>
      <c r="K856" s="158"/>
      <c r="L856" s="158"/>
      <c r="M856" s="158"/>
      <c r="N856" s="158"/>
      <c r="O856" s="6">
        <f t="shared" si="445"/>
        <v>0</v>
      </c>
      <c r="P856" s="40">
        <v>1</v>
      </c>
      <c r="Q856" s="4">
        <f t="shared" si="446"/>
        <v>0</v>
      </c>
      <c r="R856" s="4">
        <f t="shared" si="447"/>
        <v>0</v>
      </c>
      <c r="S856" s="41">
        <f t="shared" si="448"/>
        <v>0</v>
      </c>
      <c r="T856" s="67"/>
      <c r="U856" s="67"/>
      <c r="V856" s="67"/>
      <c r="W856" s="67"/>
      <c r="X856" s="67"/>
      <c r="Y856" s="67"/>
      <c r="Z856" s="67"/>
      <c r="AA856" s="67"/>
      <c r="AB856" s="99"/>
    </row>
    <row r="857" spans="1:28" ht="18" hidden="1" outlineLevel="1" x14ac:dyDescent="0.35">
      <c r="A857" s="99"/>
      <c r="B857" s="12"/>
      <c r="C857" s="67"/>
      <c r="D857" s="2">
        <v>6</v>
      </c>
      <c r="E857" s="3">
        <f t="shared" si="452"/>
        <v>1</v>
      </c>
      <c r="F857" s="146"/>
      <c r="G857" s="49">
        <f t="shared" si="449"/>
        <v>0</v>
      </c>
      <c r="H857" s="156"/>
      <c r="I857" s="4">
        <f t="shared" si="450"/>
        <v>0</v>
      </c>
      <c r="J857" s="48" t="str">
        <f t="shared" si="451"/>
        <v>-</v>
      </c>
      <c r="K857" s="158"/>
      <c r="L857" s="158"/>
      <c r="M857" s="158"/>
      <c r="N857" s="158"/>
      <c r="O857" s="6">
        <f t="shared" si="445"/>
        <v>0</v>
      </c>
      <c r="P857" s="40">
        <v>1</v>
      </c>
      <c r="Q857" s="4">
        <f t="shared" si="446"/>
        <v>0</v>
      </c>
      <c r="R857" s="4">
        <f t="shared" si="447"/>
        <v>0</v>
      </c>
      <c r="S857" s="41">
        <f t="shared" si="448"/>
        <v>0</v>
      </c>
      <c r="T857" s="67"/>
      <c r="U857" s="67"/>
      <c r="V857" s="67"/>
      <c r="W857" s="67"/>
      <c r="X857" s="67"/>
      <c r="Y857" s="67"/>
      <c r="Z857" s="67"/>
      <c r="AA857" s="67"/>
      <c r="AB857" s="99"/>
    </row>
    <row r="858" spans="1:28" ht="18" hidden="1" outlineLevel="1" x14ac:dyDescent="0.35">
      <c r="A858" s="99"/>
      <c r="B858" s="12"/>
      <c r="C858" s="67"/>
      <c r="D858" s="2">
        <v>7</v>
      </c>
      <c r="E858" s="3">
        <f t="shared" si="452"/>
        <v>1</v>
      </c>
      <c r="F858" s="146"/>
      <c r="G858" s="49">
        <f t="shared" si="449"/>
        <v>0</v>
      </c>
      <c r="H858" s="156"/>
      <c r="I858" s="4">
        <f t="shared" si="450"/>
        <v>0</v>
      </c>
      <c r="J858" s="48" t="str">
        <f t="shared" si="451"/>
        <v>-</v>
      </c>
      <c r="K858" s="158"/>
      <c r="L858" s="158"/>
      <c r="M858" s="158"/>
      <c r="N858" s="158"/>
      <c r="O858" s="6">
        <f t="shared" si="445"/>
        <v>0</v>
      </c>
      <c r="P858" s="40">
        <v>1</v>
      </c>
      <c r="Q858" s="4">
        <f t="shared" si="446"/>
        <v>0</v>
      </c>
      <c r="R858" s="4">
        <f t="shared" si="447"/>
        <v>0</v>
      </c>
      <c r="S858" s="41">
        <f t="shared" si="448"/>
        <v>0</v>
      </c>
      <c r="T858" s="67"/>
      <c r="U858" s="67"/>
      <c r="V858" s="67"/>
      <c r="W858" s="67"/>
      <c r="X858" s="67"/>
      <c r="Y858" s="67"/>
      <c r="Z858" s="67"/>
      <c r="AA858" s="67"/>
      <c r="AB858" s="99"/>
    </row>
    <row r="859" spans="1:28" ht="18" hidden="1" outlineLevel="1" x14ac:dyDescent="0.35">
      <c r="A859" s="99"/>
      <c r="B859" s="12"/>
      <c r="C859" s="67"/>
      <c r="D859" s="2">
        <v>8</v>
      </c>
      <c r="E859" s="3">
        <f t="shared" si="452"/>
        <v>1</v>
      </c>
      <c r="F859" s="146"/>
      <c r="G859" s="49">
        <f t="shared" si="449"/>
        <v>0</v>
      </c>
      <c r="H859" s="156"/>
      <c r="I859" s="4">
        <f t="shared" si="450"/>
        <v>0</v>
      </c>
      <c r="J859" s="48" t="str">
        <f t="shared" si="451"/>
        <v>-</v>
      </c>
      <c r="K859" s="158"/>
      <c r="L859" s="158"/>
      <c r="M859" s="158"/>
      <c r="N859" s="158"/>
      <c r="O859" s="6">
        <f t="shared" si="445"/>
        <v>0</v>
      </c>
      <c r="P859" s="40">
        <v>1</v>
      </c>
      <c r="Q859" s="4">
        <f t="shared" si="446"/>
        <v>0</v>
      </c>
      <c r="R859" s="4">
        <f t="shared" si="447"/>
        <v>0</v>
      </c>
      <c r="S859" s="41">
        <f t="shared" si="448"/>
        <v>0</v>
      </c>
      <c r="T859" s="67"/>
      <c r="U859" s="67"/>
      <c r="V859" s="67"/>
      <c r="W859" s="67"/>
      <c r="X859" s="67"/>
      <c r="Y859" s="67"/>
      <c r="Z859" s="67"/>
      <c r="AA859" s="67"/>
      <c r="AB859" s="99"/>
    </row>
    <row r="860" spans="1:28" ht="18" hidden="1" outlineLevel="1" x14ac:dyDescent="0.35">
      <c r="A860" s="99"/>
      <c r="B860" s="12"/>
      <c r="C860" s="67"/>
      <c r="D860" s="2">
        <v>9</v>
      </c>
      <c r="E860" s="3">
        <f t="shared" si="452"/>
        <v>1</v>
      </c>
      <c r="F860" s="146"/>
      <c r="G860" s="49">
        <f t="shared" si="449"/>
        <v>0</v>
      </c>
      <c r="H860" s="156"/>
      <c r="I860" s="4">
        <f t="shared" si="450"/>
        <v>0</v>
      </c>
      <c r="J860" s="48" t="str">
        <f t="shared" si="451"/>
        <v>-</v>
      </c>
      <c r="K860" s="158"/>
      <c r="L860" s="158"/>
      <c r="M860" s="158"/>
      <c r="N860" s="158"/>
      <c r="O860" s="6">
        <f t="shared" si="445"/>
        <v>0</v>
      </c>
      <c r="P860" s="40">
        <v>1</v>
      </c>
      <c r="Q860" s="4">
        <f t="shared" si="446"/>
        <v>0</v>
      </c>
      <c r="R860" s="4">
        <f t="shared" si="447"/>
        <v>0</v>
      </c>
      <c r="S860" s="41">
        <f t="shared" si="448"/>
        <v>0</v>
      </c>
      <c r="T860" s="67"/>
      <c r="U860" s="67"/>
      <c r="V860" s="67"/>
      <c r="W860" s="67"/>
      <c r="X860" s="67"/>
      <c r="Y860" s="67"/>
      <c r="Z860" s="67"/>
      <c r="AA860" s="67"/>
      <c r="AB860" s="99"/>
    </row>
    <row r="861" spans="1:28" ht="18" hidden="1" outlineLevel="1" x14ac:dyDescent="0.35">
      <c r="A861" s="99"/>
      <c r="B861" s="12"/>
      <c r="C861" s="67"/>
      <c r="D861" s="2">
        <v>10</v>
      </c>
      <c r="E861" s="3">
        <f t="shared" si="452"/>
        <v>1</v>
      </c>
      <c r="F861" s="146"/>
      <c r="G861" s="49">
        <f t="shared" si="449"/>
        <v>0</v>
      </c>
      <c r="H861" s="156"/>
      <c r="I861" s="4">
        <f t="shared" si="450"/>
        <v>0</v>
      </c>
      <c r="J861" s="48" t="str">
        <f t="shared" si="451"/>
        <v>-</v>
      </c>
      <c r="K861" s="158"/>
      <c r="L861" s="158"/>
      <c r="M861" s="158"/>
      <c r="N861" s="158"/>
      <c r="O861" s="6">
        <f t="shared" si="445"/>
        <v>0</v>
      </c>
      <c r="P861" s="40">
        <v>1</v>
      </c>
      <c r="Q861" s="4">
        <f t="shared" si="446"/>
        <v>0</v>
      </c>
      <c r="R861" s="4">
        <f t="shared" si="447"/>
        <v>0</v>
      </c>
      <c r="S861" s="41">
        <f t="shared" si="448"/>
        <v>0</v>
      </c>
      <c r="T861" s="67"/>
      <c r="U861" s="67"/>
      <c r="V861" s="67"/>
      <c r="W861" s="67"/>
      <c r="X861" s="67"/>
      <c r="Y861" s="67"/>
      <c r="Z861" s="67"/>
      <c r="AA861" s="67"/>
      <c r="AB861" s="99"/>
    </row>
    <row r="862" spans="1:28" ht="18" hidden="1" outlineLevel="1" x14ac:dyDescent="0.35">
      <c r="A862" s="99"/>
      <c r="B862" s="12"/>
      <c r="C862" s="67"/>
      <c r="D862" s="2">
        <v>11</v>
      </c>
      <c r="E862" s="3">
        <f t="shared" si="452"/>
        <v>1</v>
      </c>
      <c r="F862" s="146"/>
      <c r="G862" s="49">
        <f t="shared" si="449"/>
        <v>0</v>
      </c>
      <c r="H862" s="156"/>
      <c r="I862" s="4">
        <f t="shared" si="450"/>
        <v>0</v>
      </c>
      <c r="J862" s="48" t="str">
        <f t="shared" si="451"/>
        <v>-</v>
      </c>
      <c r="K862" s="158"/>
      <c r="L862" s="158"/>
      <c r="M862" s="158"/>
      <c r="N862" s="158"/>
      <c r="O862" s="6">
        <f t="shared" si="445"/>
        <v>0</v>
      </c>
      <c r="P862" s="40">
        <v>1</v>
      </c>
      <c r="Q862" s="4">
        <f t="shared" si="446"/>
        <v>0</v>
      </c>
      <c r="R862" s="4">
        <f t="shared" si="447"/>
        <v>0</v>
      </c>
      <c r="S862" s="41">
        <f t="shared" si="448"/>
        <v>0</v>
      </c>
      <c r="T862" s="67"/>
      <c r="U862" s="67"/>
      <c r="V862" s="67"/>
      <c r="W862" s="67"/>
      <c r="X862" s="67"/>
      <c r="Y862" s="67"/>
      <c r="Z862" s="67"/>
      <c r="AA862" s="67"/>
      <c r="AB862" s="99"/>
    </row>
    <row r="863" spans="1:28" ht="18" hidden="1" outlineLevel="1" x14ac:dyDescent="0.35">
      <c r="A863" s="99"/>
      <c r="B863" s="12"/>
      <c r="C863" s="67"/>
      <c r="D863" s="2">
        <v>12</v>
      </c>
      <c r="E863" s="3">
        <f t="shared" si="452"/>
        <v>1</v>
      </c>
      <c r="F863" s="146"/>
      <c r="G863" s="49">
        <f t="shared" si="449"/>
        <v>0</v>
      </c>
      <c r="H863" s="156"/>
      <c r="I863" s="4">
        <f t="shared" si="450"/>
        <v>0</v>
      </c>
      <c r="J863" s="48" t="str">
        <f t="shared" si="451"/>
        <v>-</v>
      </c>
      <c r="K863" s="158"/>
      <c r="L863" s="158"/>
      <c r="M863" s="158"/>
      <c r="N863" s="158"/>
      <c r="O863" s="6">
        <f t="shared" si="445"/>
        <v>0</v>
      </c>
      <c r="P863" s="40">
        <v>1</v>
      </c>
      <c r="Q863" s="4">
        <f t="shared" si="446"/>
        <v>0</v>
      </c>
      <c r="R863" s="4">
        <f t="shared" si="447"/>
        <v>0</v>
      </c>
      <c r="S863" s="41">
        <f t="shared" si="448"/>
        <v>0</v>
      </c>
      <c r="T863" s="67"/>
      <c r="U863" s="67"/>
      <c r="V863" s="67"/>
      <c r="W863" s="67"/>
      <c r="X863" s="67"/>
      <c r="Y863" s="67"/>
      <c r="Z863" s="67"/>
      <c r="AA863" s="67"/>
      <c r="AB863" s="99"/>
    </row>
    <row r="864" spans="1:28" ht="18" hidden="1" outlineLevel="1" x14ac:dyDescent="0.35">
      <c r="A864" s="99"/>
      <c r="B864" s="12"/>
      <c r="C864" s="67"/>
      <c r="D864" s="2">
        <v>13</v>
      </c>
      <c r="E864" s="3">
        <f t="shared" si="452"/>
        <v>1</v>
      </c>
      <c r="F864" s="146">
        <f>+E864</f>
        <v>1</v>
      </c>
      <c r="G864" s="49">
        <f t="shared" si="449"/>
        <v>0</v>
      </c>
      <c r="H864" s="156"/>
      <c r="I864" s="4">
        <f t="shared" si="450"/>
        <v>0</v>
      </c>
      <c r="J864" s="48" t="str">
        <f t="shared" si="451"/>
        <v>-</v>
      </c>
      <c r="K864" s="158"/>
      <c r="L864" s="158"/>
      <c r="M864" s="158"/>
      <c r="N864" s="158"/>
      <c r="O864" s="6">
        <f t="shared" si="445"/>
        <v>0</v>
      </c>
      <c r="P864" s="38">
        <f>IFERROR((_xlfn.DAYS("31/12/"&amp;YEAR(E864),E864))/G864,0)</f>
        <v>0</v>
      </c>
      <c r="Q864" s="4">
        <f t="shared" si="446"/>
        <v>0</v>
      </c>
      <c r="R864" s="4">
        <f t="shared" si="447"/>
        <v>0</v>
      </c>
      <c r="S864" s="41">
        <f t="shared" si="448"/>
        <v>0</v>
      </c>
      <c r="T864" s="67"/>
      <c r="U864" s="67"/>
      <c r="V864" s="67"/>
      <c r="W864" s="67"/>
      <c r="X864" s="67"/>
      <c r="Y864" s="67"/>
      <c r="Z864" s="67"/>
      <c r="AA864" s="67"/>
      <c r="AB864" s="99"/>
    </row>
    <row r="865" spans="1:29" ht="18" hidden="1" outlineLevel="1" x14ac:dyDescent="0.35">
      <c r="A865" s="99"/>
      <c r="B865" s="12"/>
      <c r="C865" s="67"/>
      <c r="D865" s="42" t="s">
        <v>164</v>
      </c>
      <c r="E865" s="8"/>
      <c r="F865" s="8"/>
      <c r="G865" s="50">
        <f>SUM(G851:G864)</f>
        <v>0</v>
      </c>
      <c r="H865" s="1"/>
      <c r="I865" s="5">
        <f>SUM(I851:I864)</f>
        <v>0</v>
      </c>
      <c r="J865" s="48" t="str">
        <f>IFERROR(I865/G865,"-")</f>
        <v>-</v>
      </c>
      <c r="K865" s="5">
        <f>SUM(K851:K864)</f>
        <v>0</v>
      </c>
      <c r="L865" s="5">
        <f t="shared" ref="L865:O865" si="453">SUM(L851:L864)</f>
        <v>0</v>
      </c>
      <c r="M865" s="5">
        <f t="shared" si="453"/>
        <v>0</v>
      </c>
      <c r="N865" s="5">
        <f t="shared" si="453"/>
        <v>0</v>
      </c>
      <c r="O865" s="5">
        <f t="shared" si="453"/>
        <v>0</v>
      </c>
      <c r="P865" s="42">
        <f>+SUMPRODUCT(G851:G864,P851:P864)</f>
        <v>0</v>
      </c>
      <c r="Q865" s="9">
        <f>SUM(Q851:Q864)</f>
        <v>0</v>
      </c>
      <c r="R865" s="9">
        <f t="shared" ref="R865:S865" si="454">SUM(R851:R864)</f>
        <v>0</v>
      </c>
      <c r="S865" s="10">
        <f t="shared" si="454"/>
        <v>0</v>
      </c>
      <c r="T865" s="67"/>
      <c r="U865" s="67"/>
      <c r="V865" s="67"/>
      <c r="W865" s="67"/>
      <c r="X865" s="67"/>
      <c r="Y865" s="67"/>
      <c r="Z865" s="67"/>
      <c r="AA865" s="67"/>
      <c r="AB865" s="99"/>
    </row>
    <row r="866" spans="1:29" ht="18" hidden="1" outlineLevel="1" x14ac:dyDescent="0.35">
      <c r="A866" s="99"/>
      <c r="B866" s="12"/>
      <c r="C866" s="67"/>
      <c r="D866" s="25" t="s">
        <v>150</v>
      </c>
      <c r="E866" s="1"/>
      <c r="F866" s="1"/>
      <c r="G866" s="1"/>
      <c r="H866" s="1"/>
      <c r="I866" s="1"/>
      <c r="J866" s="1"/>
      <c r="K866" s="51" t="str">
        <f>IFERROR(K865/$O865,"-")</f>
        <v>-</v>
      </c>
      <c r="L866" s="51" t="str">
        <f>IFERROR(L865/$O865,"-")</f>
        <v>-</v>
      </c>
      <c r="M866" s="51" t="str">
        <f>IFERROR(M865/$O865,"-")</f>
        <v>-</v>
      </c>
      <c r="N866" s="51" t="str">
        <f>IFERROR(N865/$O865,"-")</f>
        <v>-</v>
      </c>
      <c r="O866" s="51" t="str">
        <f>IFERROR(O865/$O865,"-")</f>
        <v>-</v>
      </c>
      <c r="P866" s="43"/>
      <c r="Q866" s="2"/>
      <c r="R866" s="2"/>
      <c r="S866" s="44"/>
      <c r="T866" s="67"/>
      <c r="U866" s="67"/>
      <c r="V866" s="67"/>
      <c r="W866" s="67"/>
      <c r="X866" s="67"/>
      <c r="Y866" s="67"/>
      <c r="Z866" s="67"/>
      <c r="AA866" s="67"/>
      <c r="AB866" s="99"/>
    </row>
    <row r="867" spans="1:29" ht="18" hidden="1" outlineLevel="1" x14ac:dyDescent="0.35">
      <c r="A867" s="99"/>
      <c r="B867" s="12"/>
      <c r="C867" s="67"/>
      <c r="D867" s="67"/>
      <c r="E867" s="67"/>
      <c r="F867" s="67"/>
      <c r="G867" s="67"/>
      <c r="H867" s="67"/>
      <c r="I867" s="67"/>
      <c r="J867" s="67"/>
      <c r="K867" s="67"/>
      <c r="L867" s="67"/>
      <c r="M867" s="67"/>
      <c r="N867" s="67"/>
      <c r="O867" s="67"/>
      <c r="P867" s="67"/>
      <c r="Q867" s="67"/>
      <c r="R867" s="67"/>
      <c r="S867" s="67"/>
      <c r="T867" s="67"/>
      <c r="U867" s="67"/>
      <c r="V867" s="67"/>
      <c r="W867" s="67"/>
      <c r="X867" s="67"/>
      <c r="Y867" s="67"/>
      <c r="Z867" s="67"/>
      <c r="AA867" s="67"/>
      <c r="AB867" s="99"/>
    </row>
    <row r="868" spans="1:29" ht="28.95" customHeight="1" collapsed="1" x14ac:dyDescent="0.35">
      <c r="A868" s="99"/>
      <c r="B868" s="202" t="str">
        <f>'Introducció dades Grals'!$B$24</f>
        <v>Equipament 07</v>
      </c>
      <c r="C868" s="202"/>
      <c r="D868" s="203"/>
      <c r="E868" s="204">
        <f>'Introducció dades Grals'!$C$24</f>
        <v>0</v>
      </c>
      <c r="F868" s="142"/>
      <c r="G868" s="142"/>
      <c r="H868" s="142"/>
      <c r="I868" s="142"/>
      <c r="J868" s="142"/>
      <c r="K868" s="142"/>
      <c r="L868" s="142"/>
      <c r="M868" s="142"/>
      <c r="N868" s="142"/>
      <c r="O868" s="142"/>
      <c r="P868" s="142"/>
      <c r="Q868" s="142"/>
      <c r="R868" s="142"/>
      <c r="S868" s="142"/>
      <c r="T868" s="142"/>
      <c r="U868" s="142"/>
      <c r="V868" s="142"/>
      <c r="W868" s="142"/>
      <c r="X868" s="142"/>
      <c r="Y868" s="142"/>
      <c r="Z868" s="142"/>
      <c r="AA868" s="142"/>
      <c r="AB868" s="99"/>
    </row>
    <row r="869" spans="1:29" ht="18" x14ac:dyDescent="0.35">
      <c r="A869" s="99"/>
      <c r="B869" s="141"/>
      <c r="C869" s="205" t="s">
        <v>96</v>
      </c>
      <c r="D869" s="141"/>
      <c r="E869" s="141"/>
      <c r="F869" s="141"/>
      <c r="G869" s="141"/>
      <c r="H869" s="141"/>
      <c r="I869" s="141"/>
      <c r="J869" s="141"/>
      <c r="K869" s="141"/>
      <c r="L869" s="141"/>
      <c r="M869" s="141"/>
      <c r="N869" s="141"/>
      <c r="O869" s="141"/>
      <c r="P869" s="141"/>
      <c r="Q869" s="141"/>
      <c r="R869" s="141"/>
      <c r="S869" s="141"/>
      <c r="T869" s="141"/>
      <c r="U869" s="141"/>
      <c r="V869" s="141"/>
      <c r="W869" s="141"/>
      <c r="X869" s="141"/>
      <c r="Y869" s="141"/>
      <c r="Z869" s="141"/>
      <c r="AA869" s="141"/>
      <c r="AB869" s="99"/>
    </row>
    <row r="870" spans="1:29" ht="9" hidden="1" customHeight="1" outlineLevel="1" x14ac:dyDescent="0.35">
      <c r="A870" s="99"/>
      <c r="B870" s="141"/>
      <c r="C870" s="67"/>
      <c r="D870" s="187"/>
      <c r="E870" s="67"/>
      <c r="F870" s="67"/>
      <c r="G870" s="67"/>
      <c r="H870" s="67"/>
      <c r="I870" s="67"/>
      <c r="J870" s="67"/>
      <c r="K870" s="67"/>
      <c r="L870" s="67"/>
      <c r="M870" s="67"/>
      <c r="N870" s="67"/>
      <c r="O870" s="67"/>
      <c r="P870" s="67"/>
      <c r="Q870" s="67"/>
      <c r="R870" s="67"/>
      <c r="S870" s="67"/>
      <c r="T870" s="67"/>
      <c r="U870" s="67"/>
      <c r="V870" s="67"/>
      <c r="W870" s="67"/>
      <c r="X870" s="67"/>
      <c r="Y870" s="67"/>
      <c r="Z870" s="67"/>
      <c r="AA870" s="67"/>
      <c r="AB870" s="99"/>
    </row>
    <row r="871" spans="1:29" ht="18" hidden="1" outlineLevel="1" x14ac:dyDescent="0.35">
      <c r="A871" s="99"/>
      <c r="B871" s="141"/>
      <c r="C871" s="67"/>
      <c r="D871" s="67"/>
      <c r="E871" s="161" t="s">
        <v>97</v>
      </c>
      <c r="F871" s="162"/>
      <c r="G871" s="162"/>
      <c r="H871" s="67"/>
      <c r="I871" s="67"/>
      <c r="J871" s="163" t="s">
        <v>98</v>
      </c>
      <c r="K871" s="164"/>
      <c r="L871" s="164"/>
      <c r="M871" s="164"/>
      <c r="N871" s="67"/>
      <c r="O871" s="67"/>
      <c r="P871" s="67"/>
      <c r="Q871" s="149" t="s">
        <v>99</v>
      </c>
      <c r="R871" s="150"/>
      <c r="S871" s="150"/>
      <c r="T871" s="150"/>
      <c r="U871" s="67"/>
      <c r="V871" s="149" t="s">
        <v>100</v>
      </c>
      <c r="W871" s="150"/>
      <c r="X871" s="150"/>
      <c r="Y871" s="67"/>
      <c r="Z871" s="67"/>
      <c r="AA871" s="67"/>
      <c r="AB871" s="99"/>
      <c r="AC871" s="67">
        <v>24</v>
      </c>
    </row>
    <row r="872" spans="1:29" ht="18" hidden="1" outlineLevel="1" x14ac:dyDescent="0.35">
      <c r="A872" s="99"/>
      <c r="B872" s="141"/>
      <c r="C872" s="67"/>
      <c r="D872" s="67"/>
      <c r="E872" s="152">
        <v>1</v>
      </c>
      <c r="F872" s="418" t="s">
        <v>101</v>
      </c>
      <c r="G872" s="418"/>
      <c r="H872" s="67"/>
      <c r="I872" s="67"/>
      <c r="J872" s="144" t="s">
        <v>102</v>
      </c>
      <c r="K872" s="144" t="s">
        <v>103</v>
      </c>
      <c r="L872" s="144" t="s">
        <v>104</v>
      </c>
      <c r="M872" s="144" t="s">
        <v>105</v>
      </c>
      <c r="N872" s="67"/>
      <c r="O872" s="67"/>
      <c r="P872" s="67"/>
      <c r="Q872" s="419" t="s">
        <v>106</v>
      </c>
      <c r="R872" s="419"/>
      <c r="S872" s="298" t="str">
        <f>IFERROR(T897/R897,"-")</f>
        <v>-</v>
      </c>
      <c r="T872" s="299" t="s">
        <v>107</v>
      </c>
      <c r="U872" s="67"/>
      <c r="V872" s="8" t="s">
        <v>108</v>
      </c>
      <c r="W872" s="300">
        <f>+llistes!$P$5</f>
        <v>0.26</v>
      </c>
      <c r="X872" s="301" t="s">
        <v>109</v>
      </c>
      <c r="Y872" s="67"/>
      <c r="Z872" s="67"/>
      <c r="AA872" s="67"/>
      <c r="AB872" s="99"/>
    </row>
    <row r="873" spans="1:29" ht="18" hidden="1" outlineLevel="1" x14ac:dyDescent="0.35">
      <c r="A873" s="99"/>
      <c r="B873" s="141"/>
      <c r="C873" s="67"/>
      <c r="D873" s="67"/>
      <c r="E873" s="153">
        <v>2</v>
      </c>
      <c r="F873" s="418" t="s">
        <v>101</v>
      </c>
      <c r="G873" s="418"/>
      <c r="H873" s="67"/>
      <c r="I873" s="67"/>
      <c r="J873" s="1" t="s">
        <v>110</v>
      </c>
      <c r="K873" s="143"/>
      <c r="L873" s="143"/>
      <c r="M873" s="52">
        <f>IFERROR(L873/K873,1)</f>
        <v>1</v>
      </c>
      <c r="N873" s="151"/>
      <c r="O873" s="67"/>
      <c r="P873" s="67"/>
      <c r="Q873" s="415" t="s">
        <v>111</v>
      </c>
      <c r="R873" s="415"/>
      <c r="S873" s="47" t="str">
        <f>IFERROR(T897/Q897,"-")</f>
        <v>-</v>
      </c>
      <c r="T873" t="s">
        <v>112</v>
      </c>
      <c r="U873" s="67"/>
      <c r="V873" s="1" t="s">
        <v>113</v>
      </c>
      <c r="W873" s="5">
        <f>+W872*R897</f>
        <v>0</v>
      </c>
      <c r="X873" s="268" t="s">
        <v>114</v>
      </c>
      <c r="Y873" s="67"/>
      <c r="Z873" s="67"/>
      <c r="AA873" s="67"/>
      <c r="AB873" s="99"/>
    </row>
    <row r="874" spans="1:29" ht="18" hidden="1" outlineLevel="1" x14ac:dyDescent="0.35">
      <c r="A874" s="99"/>
      <c r="B874" s="141"/>
      <c r="C874" s="67"/>
      <c r="D874" s="67"/>
      <c r="E874" s="153">
        <v>3</v>
      </c>
      <c r="F874" s="418" t="s">
        <v>101</v>
      </c>
      <c r="G874" s="418"/>
      <c r="H874" s="67"/>
      <c r="I874" s="67"/>
      <c r="J874" s="1" t="s">
        <v>115</v>
      </c>
      <c r="K874" s="143"/>
      <c r="L874" s="143"/>
      <c r="M874" s="52">
        <f t="shared" ref="M874:M878" si="455">IFERROR(L874/K874,1)</f>
        <v>1</v>
      </c>
      <c r="N874" s="151"/>
      <c r="O874" s="67"/>
      <c r="P874" s="67"/>
      <c r="Q874" s="419" t="s">
        <v>116</v>
      </c>
      <c r="R874" s="419"/>
      <c r="S874" s="302" t="str" cm="1">
        <f t="array" aca="1" ref="S874" ca="1">IFERROR(R897/INDIRECT("'Introducció dades Grals'!G"&amp;AC871),"-")</f>
        <v>-</v>
      </c>
      <c r="T874" s="303" t="s">
        <v>117</v>
      </c>
      <c r="U874" s="67"/>
      <c r="V874" s="8" t="s">
        <v>118</v>
      </c>
      <c r="W874" s="7" t="str" cm="1">
        <f t="array" aca="1" ref="W874" ca="1">IFERROR(W873/INDIRECT("'Introducció dades Grals'!G"&amp;AC871),"-")</f>
        <v>-</v>
      </c>
      <c r="X874" s="304" t="s">
        <v>119</v>
      </c>
      <c r="Y874" s="67"/>
      <c r="Z874" s="67"/>
      <c r="AA874" s="67"/>
      <c r="AB874" s="99"/>
    </row>
    <row r="875" spans="1:29" ht="18" hidden="1" outlineLevel="1" x14ac:dyDescent="0.35">
      <c r="A875" s="99"/>
      <c r="B875" s="141"/>
      <c r="C875" s="67"/>
      <c r="D875" s="67"/>
      <c r="E875" s="153">
        <v>4</v>
      </c>
      <c r="F875" s="418" t="s">
        <v>101</v>
      </c>
      <c r="G875" s="418"/>
      <c r="H875" s="67"/>
      <c r="I875" s="67"/>
      <c r="J875" s="1" t="s">
        <v>120</v>
      </c>
      <c r="K875" s="143"/>
      <c r="L875" s="143"/>
      <c r="M875" s="52">
        <f t="shared" si="455"/>
        <v>1</v>
      </c>
      <c r="N875" s="151"/>
      <c r="O875" s="67"/>
      <c r="P875" s="67"/>
      <c r="Q875" s="415" t="s">
        <v>121</v>
      </c>
      <c r="R875" s="415"/>
      <c r="S875" s="47" t="str" cm="1">
        <f t="array" aca="1" ref="S875" ca="1">IFERROR(R897/INDIRECT("'Introducció dades Grals'!I"&amp;AC871),"-")</f>
        <v>-</v>
      </c>
      <c r="T875" s="11" t="s">
        <v>122</v>
      </c>
      <c r="U875" s="67"/>
      <c r="V875" s="67"/>
      <c r="W875" s="67"/>
      <c r="X875" s="67"/>
      <c r="Y875" s="67"/>
      <c r="Z875" s="67"/>
      <c r="AA875" s="67"/>
      <c r="AB875" s="99"/>
    </row>
    <row r="876" spans="1:29" ht="18" hidden="1" outlineLevel="1" x14ac:dyDescent="0.35">
      <c r="A876" s="99"/>
      <c r="B876" s="141"/>
      <c r="C876" s="67"/>
      <c r="D876" s="67"/>
      <c r="E876" s="154">
        <v>5</v>
      </c>
      <c r="F876" s="418" t="s">
        <v>101</v>
      </c>
      <c r="G876" s="418"/>
      <c r="H876" s="67"/>
      <c r="I876" s="67"/>
      <c r="J876" s="1" t="s">
        <v>123</v>
      </c>
      <c r="K876" s="143"/>
      <c r="L876" s="143"/>
      <c r="M876" s="52">
        <f t="shared" si="455"/>
        <v>1</v>
      </c>
      <c r="N876" s="151"/>
      <c r="O876" s="67"/>
      <c r="P876" s="67"/>
      <c r="Q876" s="67"/>
      <c r="R876" s="67"/>
      <c r="S876" s="67"/>
      <c r="T876" s="67"/>
      <c r="U876" s="67"/>
      <c r="V876" s="67"/>
      <c r="W876" s="67"/>
      <c r="X876" s="67"/>
      <c r="Y876" s="67"/>
      <c r="Z876" s="67"/>
      <c r="AA876" s="67"/>
      <c r="AB876" s="99"/>
    </row>
    <row r="877" spans="1:29" ht="18" hidden="1" outlineLevel="1" x14ac:dyDescent="0.35">
      <c r="A877" s="99"/>
      <c r="B877" s="141"/>
      <c r="C877" s="67"/>
      <c r="D877" s="67"/>
      <c r="E877" s="153">
        <v>6</v>
      </c>
      <c r="F877" s="418" t="s">
        <v>101</v>
      </c>
      <c r="G877" s="418"/>
      <c r="H877" s="67"/>
      <c r="I877" s="67"/>
      <c r="J877" s="1" t="s">
        <v>124</v>
      </c>
      <c r="K877" s="143"/>
      <c r="L877" s="143"/>
      <c r="M877" s="52">
        <f t="shared" si="455"/>
        <v>1</v>
      </c>
      <c r="N877" s="151"/>
      <c r="O877" s="67"/>
      <c r="P877" s="67"/>
      <c r="Q877" s="67"/>
      <c r="R877" s="67"/>
      <c r="S877" s="67"/>
      <c r="T877" s="67"/>
      <c r="U877" s="67"/>
      <c r="V877" s="67"/>
      <c r="W877" s="67"/>
      <c r="X877" s="67"/>
      <c r="Y877" s="67"/>
      <c r="Z877" s="67"/>
      <c r="AA877" s="67"/>
      <c r="AB877" s="99"/>
    </row>
    <row r="878" spans="1:29" ht="18" hidden="1" outlineLevel="1" x14ac:dyDescent="0.35">
      <c r="A878" s="99"/>
      <c r="B878" s="141"/>
      <c r="C878" s="67"/>
      <c r="D878" s="67"/>
      <c r="E878" s="153">
        <v>7</v>
      </c>
      <c r="F878" s="418" t="s">
        <v>101</v>
      </c>
      <c r="G878" s="418"/>
      <c r="H878" s="67"/>
      <c r="I878" s="67"/>
      <c r="J878" s="1" t="s">
        <v>125</v>
      </c>
      <c r="K878" s="143"/>
      <c r="L878" s="143"/>
      <c r="M878" s="52">
        <f t="shared" si="455"/>
        <v>1</v>
      </c>
      <c r="N878" s="151"/>
      <c r="O878" s="67"/>
      <c r="P878" s="67"/>
      <c r="Q878" s="67"/>
      <c r="R878" s="67"/>
      <c r="S878" s="67"/>
      <c r="T878" s="67"/>
      <c r="U878" s="67"/>
      <c r="V878" s="67"/>
      <c r="W878" s="67"/>
      <c r="X878" s="67"/>
      <c r="Y878" s="67"/>
      <c r="Z878" s="67"/>
      <c r="AA878" s="67"/>
      <c r="AB878" s="99"/>
    </row>
    <row r="879" spans="1:29" ht="18" hidden="1" outlineLevel="1" x14ac:dyDescent="0.35">
      <c r="A879" s="99"/>
      <c r="B879" s="141"/>
      <c r="C879" s="67"/>
      <c r="D879" s="67"/>
      <c r="E879" s="67"/>
      <c r="F879" s="67"/>
      <c r="G879" s="67"/>
      <c r="H879" s="67"/>
      <c r="I879" s="67"/>
      <c r="J879" s="67"/>
      <c r="K879" s="67"/>
      <c r="L879" s="67"/>
      <c r="M879" s="67"/>
      <c r="N879" s="67"/>
      <c r="O879" s="67"/>
      <c r="P879" s="67"/>
      <c r="Q879" s="67"/>
      <c r="R879" s="67"/>
      <c r="S879" s="67"/>
      <c r="T879" s="67"/>
      <c r="U879" s="67"/>
      <c r="V879" s="67"/>
      <c r="W879" s="67"/>
      <c r="X879" s="67"/>
      <c r="Y879" s="67"/>
      <c r="Z879" s="67"/>
      <c r="AA879" s="67"/>
      <c r="AB879" s="99"/>
    </row>
    <row r="880" spans="1:29" ht="18" hidden="1" outlineLevel="1" x14ac:dyDescent="0.35">
      <c r="A880" s="99"/>
      <c r="B880" s="141"/>
      <c r="C880" s="67"/>
      <c r="D880" s="147" t="s">
        <v>126</v>
      </c>
      <c r="E880" s="148"/>
      <c r="F880" s="148"/>
      <c r="G880" s="148"/>
      <c r="H880" s="148"/>
      <c r="I880" s="148"/>
      <c r="J880" s="148"/>
      <c r="K880" s="148"/>
      <c r="L880" s="148"/>
      <c r="M880" s="148"/>
      <c r="N880" s="148"/>
      <c r="O880" s="148"/>
      <c r="P880" s="148"/>
      <c r="Q880" s="420" t="s">
        <v>127</v>
      </c>
      <c r="R880" s="420"/>
      <c r="S880" s="420"/>
      <c r="T880" s="420"/>
      <c r="U880" s="67"/>
      <c r="V880" s="67"/>
      <c r="W880" s="67"/>
      <c r="X880" s="67"/>
      <c r="Y880" s="67"/>
      <c r="Z880" s="67"/>
      <c r="AA880" s="67"/>
      <c r="AB880" s="99"/>
    </row>
    <row r="881" spans="1:28" s="159" customFormat="1" ht="43.2" hidden="1" outlineLevel="1" x14ac:dyDescent="0.35">
      <c r="A881" s="99"/>
      <c r="B881" s="141"/>
      <c r="C881" s="67"/>
      <c r="D881" s="188" t="s">
        <v>128</v>
      </c>
      <c r="E881" s="188" t="s">
        <v>129</v>
      </c>
      <c r="F881" s="188" t="s">
        <v>130</v>
      </c>
      <c r="G881" s="188" t="s">
        <v>131</v>
      </c>
      <c r="H881" s="188" t="s">
        <v>132</v>
      </c>
      <c r="I881" s="188"/>
      <c r="J881" s="188" t="s">
        <v>133</v>
      </c>
      <c r="K881" s="188" t="s">
        <v>134</v>
      </c>
      <c r="L881" s="188" t="s">
        <v>135</v>
      </c>
      <c r="M881" s="188" t="s">
        <v>136</v>
      </c>
      <c r="N881" s="188" t="s">
        <v>137</v>
      </c>
      <c r="O881" s="188" t="s">
        <v>138</v>
      </c>
      <c r="P881" s="189" t="s">
        <v>139</v>
      </c>
      <c r="Q881" s="183" t="s">
        <v>140</v>
      </c>
      <c r="R881" s="184" t="s">
        <v>141</v>
      </c>
      <c r="S881" s="184" t="s">
        <v>142</v>
      </c>
      <c r="T881" s="184" t="s">
        <v>143</v>
      </c>
      <c r="U881" s="159" t="e" vm="1">
        <v>#VALUE!</v>
      </c>
      <c r="V881" s="426" t="s">
        <v>144</v>
      </c>
      <c r="W881" s="426"/>
      <c r="X881" s="426"/>
      <c r="Y881" s="426"/>
      <c r="Z881" s="426"/>
      <c r="AA881" s="67"/>
      <c r="AB881" s="99"/>
    </row>
    <row r="882" spans="1:28" s="160" customFormat="1" ht="18" hidden="1" outlineLevel="1" x14ac:dyDescent="0.35">
      <c r="A882" s="99"/>
      <c r="B882" s="141"/>
      <c r="C882" s="67"/>
      <c r="D882" s="190"/>
      <c r="E882" s="191"/>
      <c r="F882" s="191"/>
      <c r="G882" s="190"/>
      <c r="H882" s="190" t="s">
        <v>145</v>
      </c>
      <c r="I882" s="190" t="s">
        <v>146</v>
      </c>
      <c r="J882" s="190" t="s">
        <v>147</v>
      </c>
      <c r="K882" s="190" t="s">
        <v>147</v>
      </c>
      <c r="L882" s="190" t="s">
        <v>147</v>
      </c>
      <c r="M882" s="190" t="s">
        <v>147</v>
      </c>
      <c r="N882" s="190" t="s">
        <v>147</v>
      </c>
      <c r="O882" s="190" t="s">
        <v>147</v>
      </c>
      <c r="P882" s="192" t="s">
        <v>147</v>
      </c>
      <c r="Q882" s="185" t="s">
        <v>148</v>
      </c>
      <c r="R882" s="186" t="s">
        <v>145</v>
      </c>
      <c r="S882" s="186" t="s">
        <v>147</v>
      </c>
      <c r="T882" s="186" t="s">
        <v>147</v>
      </c>
      <c r="U882" s="67"/>
      <c r="V882" s="67"/>
      <c r="W882" s="67"/>
      <c r="X882" s="67"/>
      <c r="Y882" s="67"/>
      <c r="Z882" s="67"/>
      <c r="AA882" s="67"/>
      <c r="AB882" s="99"/>
    </row>
    <row r="883" spans="1:28" ht="18" hidden="1" outlineLevel="1" x14ac:dyDescent="0.35">
      <c r="A883" s="99"/>
      <c r="B883" s="141"/>
      <c r="C883" s="67"/>
      <c r="D883" s="2">
        <v>0</v>
      </c>
      <c r="E883" s="145"/>
      <c r="F883" s="145">
        <f>+E883</f>
        <v>0</v>
      </c>
      <c r="G883" s="49">
        <f>IF(F883-E883=0,0,F883-E883+1)</f>
        <v>0</v>
      </c>
      <c r="H883" s="155"/>
      <c r="I883" s="48" t="str">
        <f>IFERROR(H883/G883,"-")</f>
        <v>-</v>
      </c>
      <c r="J883" s="157"/>
      <c r="K883" s="157"/>
      <c r="L883" s="157"/>
      <c r="M883" s="157"/>
      <c r="N883" s="157"/>
      <c r="O883" s="157"/>
      <c r="P883" s="45">
        <f t="shared" ref="P883:P884" si="456">+SUM(J883:O883)</f>
        <v>0</v>
      </c>
      <c r="Q883" s="179">
        <f>IFERROR((_xlfn.DAYS(F883,"1/1/"&amp;YEAR(F883))+1)/G883,0)</f>
        <v>0</v>
      </c>
      <c r="R883" s="180">
        <f>+H883*Q883</f>
        <v>0</v>
      </c>
      <c r="S883" s="180">
        <f t="shared" ref="S883" si="457">+J883*Q883</f>
        <v>0</v>
      </c>
      <c r="T883" s="180">
        <f t="shared" ref="T883:T884" si="458">+P883*Q883</f>
        <v>0</v>
      </c>
      <c r="U883" s="67"/>
      <c r="V883" s="67"/>
      <c r="W883" s="67"/>
      <c r="X883" s="67"/>
      <c r="Y883" s="67"/>
      <c r="Z883" s="67"/>
      <c r="AA883" s="67"/>
      <c r="AB883" s="99"/>
    </row>
    <row r="884" spans="1:28" ht="18" hidden="1" outlineLevel="1" x14ac:dyDescent="0.35">
      <c r="A884" s="99"/>
      <c r="B884" s="141"/>
      <c r="C884" s="67"/>
      <c r="D884" s="2">
        <v>1</v>
      </c>
      <c r="E884" s="3">
        <f>+F883+1</f>
        <v>1</v>
      </c>
      <c r="F884" s="145"/>
      <c r="G884" s="49">
        <f t="shared" ref="G884:G896" si="459">IF(F884-E884=0,0,F884-E884+1)</f>
        <v>0</v>
      </c>
      <c r="H884" s="155"/>
      <c r="I884" s="48" t="str">
        <f t="shared" ref="I884:I885" si="460">IFERROR(H884/G884,"-")</f>
        <v>-</v>
      </c>
      <c r="J884" s="157"/>
      <c r="K884" s="157"/>
      <c r="L884" s="157"/>
      <c r="M884" s="157"/>
      <c r="N884" s="157"/>
      <c r="O884" s="157"/>
      <c r="P884" s="45">
        <f t="shared" si="456"/>
        <v>0</v>
      </c>
      <c r="Q884" s="179">
        <v>1</v>
      </c>
      <c r="R884" s="180">
        <f t="shared" ref="R884" si="461">+H884*Q884</f>
        <v>0</v>
      </c>
      <c r="S884" s="180">
        <f>+J884*Q884</f>
        <v>0</v>
      </c>
      <c r="T884" s="180">
        <f t="shared" si="458"/>
        <v>0</v>
      </c>
      <c r="U884" s="67"/>
      <c r="V884" s="67"/>
      <c r="W884" s="67"/>
      <c r="X884" s="67"/>
      <c r="Y884" s="67"/>
      <c r="Z884" s="67"/>
      <c r="AA884" s="67"/>
      <c r="AB884" s="99"/>
    </row>
    <row r="885" spans="1:28" ht="18" hidden="1" outlineLevel="1" x14ac:dyDescent="0.35">
      <c r="A885" s="99"/>
      <c r="B885" s="141"/>
      <c r="C885" s="67"/>
      <c r="D885" s="2">
        <v>2</v>
      </c>
      <c r="E885" s="3">
        <f t="shared" ref="E885:E896" si="462">+F884+1</f>
        <v>1</v>
      </c>
      <c r="F885" s="146"/>
      <c r="G885" s="49">
        <f t="shared" si="459"/>
        <v>0</v>
      </c>
      <c r="H885" s="156"/>
      <c r="I885" s="48" t="str">
        <f t="shared" si="460"/>
        <v>-</v>
      </c>
      <c r="J885" s="158"/>
      <c r="K885" s="158"/>
      <c r="L885" s="158"/>
      <c r="M885" s="158"/>
      <c r="N885" s="158"/>
      <c r="O885" s="158"/>
      <c r="P885" s="45">
        <f t="shared" ref="P885" si="463">+SUM(J885:O885)</f>
        <v>0</v>
      </c>
      <c r="Q885" s="181">
        <v>1</v>
      </c>
      <c r="R885" s="182">
        <f t="shared" ref="R885" si="464">+H885*Q885</f>
        <v>0</v>
      </c>
      <c r="S885" s="182">
        <f t="shared" ref="S885:S886" si="465">+J885*Q885</f>
        <v>0</v>
      </c>
      <c r="T885" s="182">
        <f t="shared" ref="T885" si="466">+P885*Q885</f>
        <v>0</v>
      </c>
      <c r="U885" s="67"/>
      <c r="V885" s="67"/>
      <c r="W885" s="67"/>
      <c r="X885" s="67"/>
      <c r="Y885" s="67"/>
      <c r="Z885" s="67"/>
      <c r="AA885" s="67"/>
      <c r="AB885" s="99"/>
    </row>
    <row r="886" spans="1:28" ht="18" hidden="1" outlineLevel="1" x14ac:dyDescent="0.35">
      <c r="A886" s="99"/>
      <c r="B886" s="141"/>
      <c r="C886" s="67"/>
      <c r="D886" s="2">
        <v>3</v>
      </c>
      <c r="E886" s="3">
        <f t="shared" si="462"/>
        <v>1</v>
      </c>
      <c r="F886" s="146"/>
      <c r="G886" s="49">
        <f t="shared" si="459"/>
        <v>0</v>
      </c>
      <c r="H886" s="156"/>
      <c r="I886" s="48" t="str">
        <f t="shared" ref="I886" si="467">IFERROR(H886/G886,"-")</f>
        <v>-</v>
      </c>
      <c r="J886" s="158"/>
      <c r="K886" s="158"/>
      <c r="L886" s="158"/>
      <c r="M886" s="158"/>
      <c r="N886" s="158"/>
      <c r="O886" s="158"/>
      <c r="P886" s="45">
        <f t="shared" ref="P886" si="468">+SUM(J886:O886)</f>
        <v>0</v>
      </c>
      <c r="Q886" s="181">
        <v>1</v>
      </c>
      <c r="R886" s="182">
        <f t="shared" ref="R886" si="469">+H886*Q886</f>
        <v>0</v>
      </c>
      <c r="S886" s="182">
        <f t="shared" si="465"/>
        <v>0</v>
      </c>
      <c r="T886" s="182">
        <f t="shared" ref="T886" si="470">+P886*Q886</f>
        <v>0</v>
      </c>
      <c r="U886" s="67"/>
      <c r="V886" s="67"/>
      <c r="W886" s="67"/>
      <c r="X886" s="67"/>
      <c r="Y886" s="67"/>
      <c r="Z886" s="67"/>
      <c r="AA886" s="67"/>
      <c r="AB886" s="99"/>
    </row>
    <row r="887" spans="1:28" ht="18" hidden="1" outlineLevel="1" x14ac:dyDescent="0.35">
      <c r="A887" s="99"/>
      <c r="B887" s="141"/>
      <c r="C887" s="67"/>
      <c r="D887" s="2">
        <v>4</v>
      </c>
      <c r="E887" s="3">
        <f t="shared" si="462"/>
        <v>1</v>
      </c>
      <c r="F887" s="146"/>
      <c r="G887" s="49">
        <f t="shared" si="459"/>
        <v>0</v>
      </c>
      <c r="H887" s="156"/>
      <c r="I887" s="48" t="str">
        <f t="shared" ref="I887" si="471">IFERROR(H887/G887,"-")</f>
        <v>-</v>
      </c>
      <c r="J887" s="158"/>
      <c r="K887" s="158"/>
      <c r="L887" s="158"/>
      <c r="M887" s="158"/>
      <c r="N887" s="158"/>
      <c r="O887" s="158"/>
      <c r="P887" s="45">
        <f t="shared" ref="P887" si="472">+SUM(J887:O887)</f>
        <v>0</v>
      </c>
      <c r="Q887" s="181">
        <v>1</v>
      </c>
      <c r="R887" s="182">
        <f t="shared" ref="R887" si="473">+H887*Q887</f>
        <v>0</v>
      </c>
      <c r="S887" s="182">
        <f t="shared" ref="S887:S889" si="474">+J887*Q887</f>
        <v>0</v>
      </c>
      <c r="T887" s="182">
        <f t="shared" ref="T887" si="475">+P887*Q887</f>
        <v>0</v>
      </c>
      <c r="U887" s="67"/>
      <c r="V887" s="67"/>
      <c r="W887" s="67"/>
      <c r="X887" s="67"/>
      <c r="Y887" s="67"/>
      <c r="Z887" s="67"/>
      <c r="AA887" s="67"/>
      <c r="AB887" s="99"/>
    </row>
    <row r="888" spans="1:28" ht="18" hidden="1" outlineLevel="1" x14ac:dyDescent="0.35">
      <c r="A888" s="99"/>
      <c r="B888" s="141"/>
      <c r="C888" s="67"/>
      <c r="D888" s="2">
        <v>5</v>
      </c>
      <c r="E888" s="3">
        <f t="shared" si="462"/>
        <v>1</v>
      </c>
      <c r="F888" s="146"/>
      <c r="G888" s="49">
        <f t="shared" si="459"/>
        <v>0</v>
      </c>
      <c r="H888" s="156"/>
      <c r="I888" s="48" t="str">
        <f t="shared" ref="I888" si="476">IFERROR(H888/G888,"-")</f>
        <v>-</v>
      </c>
      <c r="J888" s="158"/>
      <c r="K888" s="158"/>
      <c r="L888" s="158"/>
      <c r="M888" s="158"/>
      <c r="N888" s="158"/>
      <c r="O888" s="158"/>
      <c r="P888" s="45">
        <f t="shared" ref="P888" si="477">+SUM(J888:O888)</f>
        <v>0</v>
      </c>
      <c r="Q888" s="181">
        <v>1</v>
      </c>
      <c r="R888" s="182">
        <f t="shared" ref="R888" si="478">+H888*Q888</f>
        <v>0</v>
      </c>
      <c r="S888" s="182">
        <f t="shared" si="474"/>
        <v>0</v>
      </c>
      <c r="T888" s="182">
        <f t="shared" ref="T888" si="479">+P888*Q888</f>
        <v>0</v>
      </c>
      <c r="U888" s="67"/>
      <c r="V888" s="67"/>
      <c r="W888" s="67"/>
      <c r="X888" s="67"/>
      <c r="Y888" s="67"/>
      <c r="Z888" s="67"/>
      <c r="AA888" s="67"/>
      <c r="AB888" s="99"/>
    </row>
    <row r="889" spans="1:28" ht="18" hidden="1" outlineLevel="1" x14ac:dyDescent="0.35">
      <c r="A889" s="99"/>
      <c r="B889" s="141"/>
      <c r="C889" s="67"/>
      <c r="D889" s="2">
        <v>6</v>
      </c>
      <c r="E889" s="3">
        <f t="shared" si="462"/>
        <v>1</v>
      </c>
      <c r="F889" s="146"/>
      <c r="G889" s="49">
        <f t="shared" si="459"/>
        <v>0</v>
      </c>
      <c r="H889" s="156"/>
      <c r="I889" s="48" t="str">
        <f t="shared" ref="I889" si="480">IFERROR(H889/G889,"-")</f>
        <v>-</v>
      </c>
      <c r="J889" s="158"/>
      <c r="K889" s="158"/>
      <c r="L889" s="158"/>
      <c r="M889" s="158"/>
      <c r="N889" s="158"/>
      <c r="O889" s="158"/>
      <c r="P889" s="45">
        <f t="shared" ref="P889" si="481">+SUM(J889:O889)</f>
        <v>0</v>
      </c>
      <c r="Q889" s="181">
        <v>1</v>
      </c>
      <c r="R889" s="182">
        <f t="shared" ref="R889" si="482">+H889*Q889</f>
        <v>0</v>
      </c>
      <c r="S889" s="182">
        <f t="shared" si="474"/>
        <v>0</v>
      </c>
      <c r="T889" s="182">
        <f t="shared" ref="T889" si="483">+P889*Q889</f>
        <v>0</v>
      </c>
      <c r="U889" s="67"/>
      <c r="V889" s="67"/>
      <c r="W889" s="67"/>
      <c r="X889" s="67"/>
      <c r="Y889" s="67"/>
      <c r="Z889" s="67"/>
      <c r="AA889" s="67"/>
      <c r="AB889" s="99"/>
    </row>
    <row r="890" spans="1:28" ht="18" hidden="1" outlineLevel="1" x14ac:dyDescent="0.35">
      <c r="A890" s="99"/>
      <c r="B890" s="141"/>
      <c r="C890" s="67"/>
      <c r="D890" s="2">
        <v>7</v>
      </c>
      <c r="E890" s="3">
        <f t="shared" si="462"/>
        <v>1</v>
      </c>
      <c r="F890" s="146"/>
      <c r="G890" s="49">
        <f t="shared" si="459"/>
        <v>0</v>
      </c>
      <c r="H890" s="156"/>
      <c r="I890" s="48" t="str">
        <f t="shared" ref="I890" si="484">IFERROR(H890/G890,"-")</f>
        <v>-</v>
      </c>
      <c r="J890" s="158"/>
      <c r="K890" s="158"/>
      <c r="L890" s="158"/>
      <c r="M890" s="158"/>
      <c r="N890" s="158"/>
      <c r="O890" s="158"/>
      <c r="P890" s="45">
        <f t="shared" ref="P890" si="485">+SUM(J890:O890)</f>
        <v>0</v>
      </c>
      <c r="Q890" s="181">
        <v>1</v>
      </c>
      <c r="R890" s="182">
        <f t="shared" ref="R890" si="486">+H890*Q890</f>
        <v>0</v>
      </c>
      <c r="S890" s="182">
        <f t="shared" ref="S890" si="487">+J890*Q890</f>
        <v>0</v>
      </c>
      <c r="T890" s="182">
        <f t="shared" ref="T890" si="488">+P890*Q890</f>
        <v>0</v>
      </c>
      <c r="U890" s="67"/>
      <c r="V890" s="67"/>
      <c r="W890" s="67"/>
      <c r="X890" s="67"/>
      <c r="Y890" s="67"/>
      <c r="Z890" s="67"/>
      <c r="AA890" s="67"/>
      <c r="AB890" s="99"/>
    </row>
    <row r="891" spans="1:28" ht="18" hidden="1" outlineLevel="1" x14ac:dyDescent="0.35">
      <c r="A891" s="99"/>
      <c r="B891" s="141"/>
      <c r="C891" s="67"/>
      <c r="D891" s="2">
        <v>8</v>
      </c>
      <c r="E891" s="3">
        <f t="shared" si="462"/>
        <v>1</v>
      </c>
      <c r="F891" s="146"/>
      <c r="G891" s="49">
        <f t="shared" si="459"/>
        <v>0</v>
      </c>
      <c r="H891" s="156"/>
      <c r="I891" s="48" t="str">
        <f t="shared" ref="I891" si="489">IFERROR(H891/G891,"-")</f>
        <v>-</v>
      </c>
      <c r="J891" s="158"/>
      <c r="K891" s="158"/>
      <c r="L891" s="158"/>
      <c r="M891" s="158"/>
      <c r="N891" s="158"/>
      <c r="O891" s="158"/>
      <c r="P891" s="45">
        <f t="shared" ref="P891" si="490">+SUM(J891:O891)</f>
        <v>0</v>
      </c>
      <c r="Q891" s="181">
        <v>1</v>
      </c>
      <c r="R891" s="182">
        <f t="shared" ref="R891" si="491">+H891*Q891</f>
        <v>0</v>
      </c>
      <c r="S891" s="182">
        <f t="shared" ref="S891" si="492">+J891*Q891</f>
        <v>0</v>
      </c>
      <c r="T891" s="182">
        <f t="shared" ref="T891" si="493">+P891*Q891</f>
        <v>0</v>
      </c>
      <c r="U891" s="67"/>
      <c r="V891" s="67"/>
      <c r="W891" s="67"/>
      <c r="X891" s="67"/>
      <c r="Y891" s="67"/>
      <c r="Z891" s="67"/>
      <c r="AA891" s="67"/>
      <c r="AB891" s="99"/>
    </row>
    <row r="892" spans="1:28" ht="18" hidden="1" outlineLevel="1" x14ac:dyDescent="0.35">
      <c r="A892" s="99"/>
      <c r="B892" s="141"/>
      <c r="C892" s="67"/>
      <c r="D892" s="2">
        <v>9</v>
      </c>
      <c r="E892" s="3">
        <f t="shared" si="462"/>
        <v>1</v>
      </c>
      <c r="F892" s="146"/>
      <c r="G892" s="49">
        <f t="shared" si="459"/>
        <v>0</v>
      </c>
      <c r="H892" s="156"/>
      <c r="I892" s="48" t="str">
        <f t="shared" ref="I892" si="494">IFERROR(H892/G892,"-")</f>
        <v>-</v>
      </c>
      <c r="J892" s="158"/>
      <c r="K892" s="158"/>
      <c r="L892" s="158"/>
      <c r="M892" s="158"/>
      <c r="N892" s="158"/>
      <c r="O892" s="158"/>
      <c r="P892" s="45">
        <f t="shared" ref="P892" si="495">+SUM(J892:O892)</f>
        <v>0</v>
      </c>
      <c r="Q892" s="181">
        <v>1</v>
      </c>
      <c r="R892" s="182">
        <f t="shared" ref="R892" si="496">+H892*Q892</f>
        <v>0</v>
      </c>
      <c r="S892" s="182">
        <f t="shared" ref="S892" si="497">+J892*Q892</f>
        <v>0</v>
      </c>
      <c r="T892" s="182">
        <f t="shared" ref="T892" si="498">+P892*Q892</f>
        <v>0</v>
      </c>
      <c r="U892" s="67"/>
      <c r="V892" s="67"/>
      <c r="W892" s="67"/>
      <c r="X892" s="67"/>
      <c r="Y892" s="67"/>
      <c r="Z892" s="67"/>
      <c r="AA892" s="67"/>
      <c r="AB892" s="99"/>
    </row>
    <row r="893" spans="1:28" ht="18" hidden="1" outlineLevel="1" x14ac:dyDescent="0.35">
      <c r="A893" s="99"/>
      <c r="B893" s="141"/>
      <c r="C893" s="67"/>
      <c r="D893" s="2">
        <v>10</v>
      </c>
      <c r="E893" s="3">
        <f t="shared" si="462"/>
        <v>1</v>
      </c>
      <c r="F893" s="146"/>
      <c r="G893" s="49">
        <f t="shared" si="459"/>
        <v>0</v>
      </c>
      <c r="H893" s="156"/>
      <c r="I893" s="48" t="str">
        <f t="shared" ref="I893" si="499">IFERROR(H893/G893,"-")</f>
        <v>-</v>
      </c>
      <c r="J893" s="158"/>
      <c r="K893" s="158"/>
      <c r="L893" s="158"/>
      <c r="M893" s="158"/>
      <c r="N893" s="158"/>
      <c r="O893" s="158"/>
      <c r="P893" s="45">
        <f t="shared" ref="P893" si="500">+SUM(J893:O893)</f>
        <v>0</v>
      </c>
      <c r="Q893" s="181">
        <v>1</v>
      </c>
      <c r="R893" s="182">
        <f t="shared" ref="R893" si="501">+H893*Q893</f>
        <v>0</v>
      </c>
      <c r="S893" s="182">
        <f t="shared" ref="S893" si="502">+J893*Q893</f>
        <v>0</v>
      </c>
      <c r="T893" s="182">
        <f t="shared" ref="T893" si="503">+P893*Q893</f>
        <v>0</v>
      </c>
      <c r="U893" s="67"/>
      <c r="V893" s="67"/>
      <c r="W893" s="67"/>
      <c r="X893" s="67"/>
      <c r="Y893" s="67"/>
      <c r="Z893" s="67"/>
      <c r="AA893" s="67"/>
      <c r="AB893" s="99"/>
    </row>
    <row r="894" spans="1:28" ht="18" hidden="1" outlineLevel="1" x14ac:dyDescent="0.35">
      <c r="A894" s="99"/>
      <c r="B894" s="141"/>
      <c r="C894" s="67"/>
      <c r="D894" s="2">
        <v>11</v>
      </c>
      <c r="E894" s="3">
        <f t="shared" si="462"/>
        <v>1</v>
      </c>
      <c r="F894" s="146"/>
      <c r="G894" s="49">
        <f t="shared" si="459"/>
        <v>0</v>
      </c>
      <c r="H894" s="156"/>
      <c r="I894" s="48" t="str">
        <f t="shared" ref="I894" si="504">IFERROR(H894/G894,"-")</f>
        <v>-</v>
      </c>
      <c r="J894" s="158"/>
      <c r="K894" s="158"/>
      <c r="L894" s="158"/>
      <c r="M894" s="158"/>
      <c r="N894" s="158"/>
      <c r="O894" s="158"/>
      <c r="P894" s="45">
        <f t="shared" ref="P894" si="505">+SUM(J894:O894)</f>
        <v>0</v>
      </c>
      <c r="Q894" s="181">
        <v>1</v>
      </c>
      <c r="R894" s="182">
        <f t="shared" ref="R894" si="506">+H894*Q894</f>
        <v>0</v>
      </c>
      <c r="S894" s="182">
        <f t="shared" ref="S894" si="507">+J894*Q894</f>
        <v>0</v>
      </c>
      <c r="T894" s="182">
        <f t="shared" ref="T894" si="508">+P894*Q894</f>
        <v>0</v>
      </c>
      <c r="U894" s="67"/>
      <c r="V894" s="67"/>
      <c r="W894" s="67"/>
      <c r="X894" s="67"/>
      <c r="Y894" s="67"/>
      <c r="Z894" s="67"/>
      <c r="AA894" s="67"/>
      <c r="AB894" s="99"/>
    </row>
    <row r="895" spans="1:28" ht="18" hidden="1" outlineLevel="1" x14ac:dyDescent="0.35">
      <c r="A895" s="99"/>
      <c r="B895" s="141"/>
      <c r="C895" s="67"/>
      <c r="D895" s="2">
        <v>12</v>
      </c>
      <c r="E895" s="3">
        <f t="shared" si="462"/>
        <v>1</v>
      </c>
      <c r="F895" s="146"/>
      <c r="G895" s="49">
        <f t="shared" si="459"/>
        <v>0</v>
      </c>
      <c r="H895" s="156"/>
      <c r="I895" s="48" t="str">
        <f t="shared" ref="I895" si="509">IFERROR(H895/G895,"-")</f>
        <v>-</v>
      </c>
      <c r="J895" s="158"/>
      <c r="K895" s="158"/>
      <c r="L895" s="158"/>
      <c r="M895" s="158"/>
      <c r="N895" s="158"/>
      <c r="O895" s="158"/>
      <c r="P895" s="46">
        <f t="shared" ref="P895" si="510">+SUM(J895:O895)</f>
        <v>0</v>
      </c>
      <c r="Q895" s="181">
        <v>1</v>
      </c>
      <c r="R895" s="182">
        <f t="shared" ref="R895" si="511">+H895*Q895</f>
        <v>0</v>
      </c>
      <c r="S895" s="182">
        <f t="shared" ref="S895" si="512">+J895*Q895</f>
        <v>0</v>
      </c>
      <c r="T895" s="182">
        <f t="shared" ref="T895" si="513">+P895*Q895</f>
        <v>0</v>
      </c>
      <c r="U895" s="67"/>
      <c r="V895" s="67"/>
      <c r="W895" s="67"/>
      <c r="X895" s="67"/>
      <c r="Y895" s="67"/>
      <c r="Z895" s="67"/>
      <c r="AA895" s="67"/>
      <c r="AB895" s="99"/>
    </row>
    <row r="896" spans="1:28" ht="18" hidden="1" outlineLevel="1" x14ac:dyDescent="0.35">
      <c r="A896" s="99"/>
      <c r="B896" s="141"/>
      <c r="C896" s="67"/>
      <c r="D896" s="2">
        <v>13</v>
      </c>
      <c r="E896" s="3">
        <f t="shared" si="462"/>
        <v>1</v>
      </c>
      <c r="F896" s="146">
        <f>+E896</f>
        <v>1</v>
      </c>
      <c r="G896" s="49">
        <f t="shared" si="459"/>
        <v>0</v>
      </c>
      <c r="H896" s="156"/>
      <c r="I896" s="48" t="str">
        <f t="shared" ref="I896" si="514">IFERROR(H896/G896,"-")</f>
        <v>-</v>
      </c>
      <c r="J896" s="158"/>
      <c r="K896" s="158"/>
      <c r="L896" s="158"/>
      <c r="M896" s="158"/>
      <c r="N896" s="158"/>
      <c r="O896" s="158"/>
      <c r="P896" s="46">
        <f t="shared" ref="P896" si="515">+SUM(J896:O896)</f>
        <v>0</v>
      </c>
      <c r="Q896" s="179">
        <f>IFERROR((_xlfn.DAYS("31/12/"&amp;YEAR(E896),E896))/G896,0)</f>
        <v>0</v>
      </c>
      <c r="R896" s="182">
        <f t="shared" ref="R896" si="516">+H896*Q896</f>
        <v>0</v>
      </c>
      <c r="S896" s="182">
        <f t="shared" ref="S896" si="517">+J896*Q896</f>
        <v>0</v>
      </c>
      <c r="T896" s="182">
        <f t="shared" ref="T896" si="518">+P896*Q896</f>
        <v>0</v>
      </c>
      <c r="U896" s="67"/>
      <c r="V896" s="67"/>
      <c r="W896" s="67"/>
      <c r="X896" s="67"/>
      <c r="Y896" s="67"/>
      <c r="Z896" s="67"/>
      <c r="AA896" s="67"/>
      <c r="AB896" s="99"/>
    </row>
    <row r="897" spans="1:29" ht="18" hidden="1" outlineLevel="1" x14ac:dyDescent="0.35">
      <c r="A897" s="99"/>
      <c r="B897" s="141"/>
      <c r="C897" s="67"/>
      <c r="D897" s="170" t="s">
        <v>149</v>
      </c>
      <c r="E897" s="170"/>
      <c r="F897" s="170"/>
      <c r="G897" s="171">
        <f>SUM(G883:G896)</f>
        <v>0</v>
      </c>
      <c r="H897" s="172">
        <f>SUM(H883:H896)</f>
        <v>0</v>
      </c>
      <c r="I897" s="173" t="str">
        <f t="shared" ref="I897" si="519">IFERROR(H897/G897,"-")</f>
        <v>-</v>
      </c>
      <c r="J897" s="172">
        <f t="shared" ref="J897:P897" si="520">SUM(J883:J896)</f>
        <v>0</v>
      </c>
      <c r="K897" s="172">
        <f t="shared" si="520"/>
        <v>0</v>
      </c>
      <c r="L897" s="172">
        <f t="shared" si="520"/>
        <v>0</v>
      </c>
      <c r="M897" s="172">
        <f t="shared" si="520"/>
        <v>0</v>
      </c>
      <c r="N897" s="172">
        <f t="shared" si="520"/>
        <v>0</v>
      </c>
      <c r="O897" s="172">
        <f t="shared" si="520"/>
        <v>0</v>
      </c>
      <c r="P897" s="174">
        <f t="shared" si="520"/>
        <v>0</v>
      </c>
      <c r="Q897" s="177">
        <f>+SUMPRODUCT(G883:G896,Q883:Q896)</f>
        <v>0</v>
      </c>
      <c r="R897" s="178">
        <f>SUM(R883:R896)</f>
        <v>0</v>
      </c>
      <c r="S897" s="178">
        <f t="shared" ref="S897:T897" si="521">SUM(S883:S896)</f>
        <v>0</v>
      </c>
      <c r="T897" s="178">
        <f t="shared" si="521"/>
        <v>0</v>
      </c>
      <c r="U897" s="67"/>
      <c r="V897" s="67"/>
      <c r="W897" s="67"/>
      <c r="X897" s="67"/>
      <c r="Y897" s="67"/>
      <c r="Z897" s="67"/>
      <c r="AA897" s="67"/>
      <c r="AB897" s="99"/>
    </row>
    <row r="898" spans="1:29" ht="18" hidden="1" outlineLevel="1" x14ac:dyDescent="0.35">
      <c r="A898" s="99"/>
      <c r="B898" s="141"/>
      <c r="C898" s="67"/>
      <c r="D898" s="175" t="s">
        <v>150</v>
      </c>
      <c r="E898" s="175"/>
      <c r="F898" s="175"/>
      <c r="G898" s="175"/>
      <c r="H898" s="175"/>
      <c r="I898" s="175"/>
      <c r="J898" s="176" t="str">
        <f t="shared" ref="J898:P898" si="522">IFERROR(J897/$P897,"-")</f>
        <v>-</v>
      </c>
      <c r="K898" s="176" t="str">
        <f t="shared" si="522"/>
        <v>-</v>
      </c>
      <c r="L898" s="176" t="str">
        <f t="shared" si="522"/>
        <v>-</v>
      </c>
      <c r="M898" s="176" t="str">
        <f t="shared" si="522"/>
        <v>-</v>
      </c>
      <c r="N898" s="176" t="str">
        <f t="shared" si="522"/>
        <v>-</v>
      </c>
      <c r="O898" s="176" t="str">
        <f t="shared" si="522"/>
        <v>-</v>
      </c>
      <c r="P898" s="176" t="str">
        <f t="shared" si="522"/>
        <v>-</v>
      </c>
      <c r="Q898" s="67"/>
      <c r="R898" s="67"/>
      <c r="S898" s="67"/>
      <c r="T898" s="67"/>
      <c r="U898" s="67"/>
      <c r="V898" s="67"/>
      <c r="W898" s="67"/>
      <c r="X898" s="67"/>
      <c r="Y898" s="67"/>
      <c r="Z898" s="67"/>
      <c r="AA898" s="67"/>
      <c r="AB898" s="99"/>
    </row>
    <row r="899" spans="1:29" ht="18" hidden="1" outlineLevel="1" x14ac:dyDescent="0.35">
      <c r="A899" s="99"/>
      <c r="B899" s="141"/>
      <c r="C899" s="67"/>
      <c r="D899" s="67"/>
      <c r="E899" s="67"/>
      <c r="F899" s="67"/>
      <c r="G899" s="67"/>
      <c r="H899" s="67"/>
      <c r="I899" s="67"/>
      <c r="J899" s="67"/>
      <c r="K899" s="67"/>
      <c r="L899" s="67"/>
      <c r="M899" s="67"/>
      <c r="N899" s="67"/>
      <c r="O899" s="67"/>
      <c r="P899" s="67"/>
      <c r="Q899" s="67"/>
      <c r="R899" s="67"/>
      <c r="S899" s="67"/>
      <c r="T899" s="67"/>
      <c r="U899" s="67"/>
      <c r="V899" s="67"/>
      <c r="W899" s="67"/>
      <c r="X899" s="67"/>
      <c r="Y899" s="67"/>
      <c r="Z899" s="67"/>
      <c r="AA899" s="67"/>
      <c r="AB899" s="99"/>
    </row>
    <row r="900" spans="1:29" ht="18" collapsed="1" x14ac:dyDescent="0.35">
      <c r="A900" s="99"/>
      <c r="B900" s="12"/>
      <c r="C900" s="62" t="s">
        <v>151</v>
      </c>
      <c r="D900" s="12"/>
      <c r="E900" s="12"/>
      <c r="F900" s="12"/>
      <c r="G900" s="12"/>
      <c r="H900" s="12"/>
      <c r="I900" s="12"/>
      <c r="J900" s="12"/>
      <c r="K900" s="12"/>
      <c r="L900" s="12"/>
      <c r="M900" s="12"/>
      <c r="N900" s="12"/>
      <c r="O900" s="12"/>
      <c r="P900" s="12"/>
      <c r="Q900" s="12"/>
      <c r="R900" s="12"/>
      <c r="S900" s="12"/>
      <c r="T900" s="12"/>
      <c r="U900" s="12"/>
      <c r="V900" s="12"/>
      <c r="W900" s="12"/>
      <c r="X900" s="12"/>
      <c r="Y900" s="12"/>
      <c r="Z900" s="12"/>
      <c r="AA900" s="12"/>
      <c r="AB900" s="99"/>
    </row>
    <row r="901" spans="1:29" ht="9.6" hidden="1" customHeight="1" outlineLevel="1" x14ac:dyDescent="0.35">
      <c r="A901" s="99"/>
      <c r="B901" s="12"/>
      <c r="C901" s="67"/>
      <c r="D901" s="67"/>
      <c r="E901" s="67"/>
      <c r="F901" s="67"/>
      <c r="G901" s="67"/>
      <c r="H901" s="67"/>
      <c r="I901" s="67"/>
      <c r="J901" s="67"/>
      <c r="K901" s="67"/>
      <c r="L901" s="67"/>
      <c r="M901" s="67"/>
      <c r="N901" s="67"/>
      <c r="O901" s="67"/>
      <c r="P901" s="67"/>
      <c r="Q901" s="67"/>
      <c r="R901" s="67"/>
      <c r="S901" s="67"/>
      <c r="T901" s="67"/>
      <c r="U901" s="67"/>
      <c r="V901" s="67"/>
      <c r="W901" s="67"/>
      <c r="X901" s="67"/>
      <c r="Y901" s="67"/>
      <c r="Z901" s="67"/>
      <c r="AA901" s="67"/>
      <c r="AB901" s="99"/>
    </row>
    <row r="902" spans="1:29" ht="18" hidden="1" outlineLevel="1" x14ac:dyDescent="0.35">
      <c r="A902" s="99"/>
      <c r="B902" s="12"/>
      <c r="C902" s="67"/>
      <c r="D902" s="163" t="s">
        <v>98</v>
      </c>
      <c r="E902" s="164"/>
      <c r="F902" s="164"/>
      <c r="G902" s="164"/>
      <c r="H902" s="67"/>
      <c r="I902" s="161" t="s">
        <v>97</v>
      </c>
      <c r="J902" s="162"/>
      <c r="K902" s="162"/>
      <c r="L902" s="67"/>
      <c r="M902" s="67"/>
      <c r="N902" s="67"/>
      <c r="O902" s="67"/>
      <c r="P902" s="67"/>
      <c r="Q902" s="149" t="s">
        <v>152</v>
      </c>
      <c r="R902" s="150"/>
      <c r="S902" s="150"/>
      <c r="T902" s="150"/>
      <c r="U902" s="67"/>
      <c r="V902" s="149" t="s">
        <v>153</v>
      </c>
      <c r="W902" s="150"/>
      <c r="X902" s="150"/>
      <c r="Y902" s="67"/>
      <c r="Z902" s="67"/>
      <c r="AA902" s="67"/>
      <c r="AB902" s="99"/>
      <c r="AC902" s="67">
        <v>24</v>
      </c>
    </row>
    <row r="903" spans="1:29" ht="18" hidden="1" outlineLevel="1" x14ac:dyDescent="0.35">
      <c r="A903" s="99"/>
      <c r="B903" s="12"/>
      <c r="C903" s="67"/>
      <c r="D903" s="1" t="s">
        <v>154</v>
      </c>
      <c r="E903" s="200" t="s">
        <v>155</v>
      </c>
      <c r="F903" s="167" t="s">
        <v>156</v>
      </c>
      <c r="G903" s="165"/>
      <c r="H903" s="67"/>
      <c r="I903" s="152">
        <v>1</v>
      </c>
      <c r="J903" s="421" t="s">
        <v>101</v>
      </c>
      <c r="K903" s="422"/>
      <c r="L903" s="67"/>
      <c r="M903" s="67"/>
      <c r="N903" s="67"/>
      <c r="O903" s="67"/>
      <c r="P903" s="67"/>
      <c r="Q903" s="419" t="s">
        <v>106</v>
      </c>
      <c r="R903" s="419"/>
      <c r="S903" s="298" t="str">
        <f>IFERROR(S925/Q925,"-")</f>
        <v>-</v>
      </c>
      <c r="T903" s="299" t="s">
        <v>107</v>
      </c>
      <c r="U903" s="67"/>
      <c r="V903" s="8" t="s">
        <v>108</v>
      </c>
      <c r="W903" s="300">
        <f>IF(E903="No n'hi ha",0,VLOOKUP(E903,llistes!$L$5:$Q$11,5,0))</f>
        <v>0</v>
      </c>
      <c r="X903" s="301" t="s">
        <v>109</v>
      </c>
      <c r="Y903" s="67"/>
      <c r="Z903" s="67"/>
      <c r="AA903" s="67"/>
      <c r="AB903" s="99"/>
    </row>
    <row r="904" spans="1:29" ht="18" hidden="1" outlineLevel="1" x14ac:dyDescent="0.35">
      <c r="A904" s="99"/>
      <c r="B904" s="12"/>
      <c r="C904" s="67"/>
      <c r="D904" s="1" t="s">
        <v>157</v>
      </c>
      <c r="E904" s="201" t="s">
        <v>145</v>
      </c>
      <c r="F904" s="199" t="s">
        <v>158</v>
      </c>
      <c r="G904" s="166"/>
      <c r="H904" s="67"/>
      <c r="I904" s="154">
        <v>2</v>
      </c>
      <c r="J904" s="421" t="s">
        <v>101</v>
      </c>
      <c r="K904" s="422"/>
      <c r="L904" s="67"/>
      <c r="M904" s="67"/>
      <c r="N904" s="67"/>
      <c r="O904" s="67"/>
      <c r="P904" s="67"/>
      <c r="Q904" s="415" t="s">
        <v>111</v>
      </c>
      <c r="R904" s="415"/>
      <c r="S904" s="47">
        <f>IFERROR(S925/P925,0)</f>
        <v>0</v>
      </c>
      <c r="T904" t="s">
        <v>112</v>
      </c>
      <c r="U904" s="67"/>
      <c r="V904" s="1" t="s">
        <v>113</v>
      </c>
      <c r="W904" s="5">
        <f>+W903*Q925</f>
        <v>0</v>
      </c>
      <c r="X904" s="268" t="s">
        <v>114</v>
      </c>
      <c r="Y904" s="67"/>
      <c r="Z904" s="67"/>
      <c r="AA904" s="67"/>
      <c r="AB904" s="99"/>
    </row>
    <row r="905" spans="1:29" ht="18" hidden="1" outlineLevel="1" x14ac:dyDescent="0.35">
      <c r="A905" s="99"/>
      <c r="B905" s="12"/>
      <c r="C905" s="67"/>
      <c r="D905" s="1" t="s">
        <v>159</v>
      </c>
      <c r="E905" s="168">
        <f>IF(E903="No n'hi ha",0,VLOOKUP(E904,_xlfn.IFS(E903="Gas Natural",llistes!$F$4:$H$4,E903="Gasoil C",llistes!$F$7:$H$8,E903="GLP",llistes!$F$11:$H$15,E903="Biomassa",llistes!$F$18:$H$24,E903="No n'hi ha",llistes!$F$26:$H$26),2,0))</f>
        <v>0</v>
      </c>
      <c r="F905" s="67"/>
      <c r="G905" s="67"/>
      <c r="H905" s="67"/>
      <c r="I905" s="154">
        <v>3</v>
      </c>
      <c r="J905" s="421" t="s">
        <v>101</v>
      </c>
      <c r="K905" s="422"/>
      <c r="L905" s="67"/>
      <c r="M905" s="67"/>
      <c r="N905" s="67"/>
      <c r="O905" s="67"/>
      <c r="P905" s="67"/>
      <c r="Q905" s="419" t="s">
        <v>116</v>
      </c>
      <c r="R905" s="419"/>
      <c r="S905" s="302" t="str" cm="1">
        <f t="array" aca="1" ref="S905" ca="1">IFERROR(Q925/INDIRECT("'Introducció dades Grals'!G"&amp;AC902),"-")</f>
        <v>-</v>
      </c>
      <c r="T905" s="303" t="s">
        <v>117</v>
      </c>
      <c r="U905" s="67"/>
      <c r="V905" s="1" t="s">
        <v>118</v>
      </c>
      <c r="W905" s="7" t="str" cm="1">
        <f t="array" aca="1" ref="W905" ca="1">IFERROR(W904/INDIRECT("'Introducció dades Grals'!G"&amp;AC902),"-")</f>
        <v>-</v>
      </c>
      <c r="X905" s="268" t="s">
        <v>119</v>
      </c>
      <c r="Y905" s="67"/>
      <c r="Z905" s="67"/>
      <c r="AA905" s="67"/>
      <c r="AB905" s="99"/>
    </row>
    <row r="906" spans="1:29" ht="18" hidden="1" outlineLevel="1" x14ac:dyDescent="0.35">
      <c r="A906" s="99"/>
      <c r="B906" s="12"/>
      <c r="C906" s="67"/>
      <c r="D906" s="67"/>
      <c r="E906" s="67"/>
      <c r="F906" s="67"/>
      <c r="G906" s="67"/>
      <c r="H906" s="67"/>
      <c r="I906" s="152">
        <v>4</v>
      </c>
      <c r="J906" s="416" t="s">
        <v>101</v>
      </c>
      <c r="K906" s="417"/>
      <c r="L906" s="67"/>
      <c r="M906" s="67"/>
      <c r="N906" s="67"/>
      <c r="O906" s="67"/>
      <c r="P906" s="67"/>
      <c r="Q906" s="415" t="s">
        <v>121</v>
      </c>
      <c r="R906" s="415"/>
      <c r="S906" s="47" t="str" cm="1">
        <f t="array" aca="1" ref="S906" ca="1">IFERROR(Q925/INDIRECT("'Introducció dades Grals'!I"&amp;AC902),"-")</f>
        <v>-</v>
      </c>
      <c r="T906" s="11" t="s">
        <v>122</v>
      </c>
      <c r="U906" s="67"/>
      <c r="V906" s="67"/>
      <c r="W906" s="67"/>
      <c r="X906" s="67"/>
      <c r="Y906" s="67"/>
      <c r="Z906" s="67"/>
      <c r="AA906" s="67"/>
      <c r="AB906" s="99"/>
    </row>
    <row r="907" spans="1:29" ht="18" hidden="1" outlineLevel="1" x14ac:dyDescent="0.35">
      <c r="A907" s="99"/>
      <c r="B907" s="12"/>
      <c r="C907" s="67"/>
      <c r="D907" s="67"/>
      <c r="E907" s="67"/>
      <c r="F907" s="67"/>
      <c r="G907" s="67"/>
      <c r="H907" s="67"/>
      <c r="I907" s="67"/>
      <c r="J907" s="67"/>
      <c r="K907" s="67"/>
      <c r="L907" s="67"/>
      <c r="M907" s="67"/>
      <c r="N907" s="67"/>
      <c r="O907" s="67"/>
      <c r="P907" s="67"/>
      <c r="Q907" s="67"/>
      <c r="R907" s="67"/>
      <c r="S907" s="67"/>
      <c r="T907" s="67"/>
      <c r="U907" s="67"/>
      <c r="V907" s="67"/>
      <c r="W907" s="67"/>
      <c r="X907" s="67"/>
      <c r="Y907" s="67"/>
      <c r="Z907" s="67"/>
      <c r="AA907" s="67"/>
      <c r="AB907" s="99"/>
    </row>
    <row r="908" spans="1:29" ht="18" hidden="1" outlineLevel="1" x14ac:dyDescent="0.35">
      <c r="A908" s="99"/>
      <c r="B908" s="12"/>
      <c r="C908" s="67"/>
      <c r="D908" s="147" t="s">
        <v>126</v>
      </c>
      <c r="E908" s="148"/>
      <c r="F908" s="148"/>
      <c r="G908" s="148"/>
      <c r="H908" s="148"/>
      <c r="I908" s="148"/>
      <c r="J908" s="148"/>
      <c r="K908" s="148"/>
      <c r="L908" s="148"/>
      <c r="M908" s="148"/>
      <c r="N908" s="148"/>
      <c r="O908" s="148"/>
      <c r="P908" s="423" t="s">
        <v>127</v>
      </c>
      <c r="Q908" s="423"/>
      <c r="R908" s="423"/>
      <c r="S908" s="423"/>
      <c r="T908" s="67"/>
      <c r="U908" s="67"/>
      <c r="V908" s="67"/>
      <c r="W908" s="67"/>
      <c r="X908" s="67"/>
      <c r="Y908" s="67"/>
      <c r="Z908" s="67"/>
      <c r="AA908" s="67"/>
      <c r="AB908" s="99"/>
    </row>
    <row r="909" spans="1:29" s="159" customFormat="1" ht="28.8" hidden="1" outlineLevel="1" x14ac:dyDescent="0.35">
      <c r="A909" s="99"/>
      <c r="B909" s="12"/>
      <c r="C909" s="67"/>
      <c r="D909" s="188" t="s">
        <v>128</v>
      </c>
      <c r="E909" s="188" t="s">
        <v>129</v>
      </c>
      <c r="F909" s="188" t="s">
        <v>130</v>
      </c>
      <c r="G909" s="188" t="s">
        <v>131</v>
      </c>
      <c r="H909" s="188" t="s">
        <v>160</v>
      </c>
      <c r="I909" s="188" t="s">
        <v>161</v>
      </c>
      <c r="J909" s="188"/>
      <c r="K909" s="188" t="s">
        <v>106</v>
      </c>
      <c r="L909" s="188" t="s">
        <v>162</v>
      </c>
      <c r="M909" s="188" t="s">
        <v>137</v>
      </c>
      <c r="N909" s="188" t="s">
        <v>138</v>
      </c>
      <c r="O909" s="188" t="s">
        <v>139</v>
      </c>
      <c r="P909" s="193" t="s">
        <v>163</v>
      </c>
      <c r="Q909" s="193" t="s">
        <v>141</v>
      </c>
      <c r="R909" s="193" t="s">
        <v>142</v>
      </c>
      <c r="S909" s="193" t="s">
        <v>143</v>
      </c>
      <c r="T909" s="67"/>
      <c r="U909" s="159" t="e" vm="1">
        <v>#VALUE!</v>
      </c>
      <c r="V909" s="426" t="s">
        <v>144</v>
      </c>
      <c r="W909" s="426"/>
      <c r="X909" s="426"/>
      <c r="Y909" s="426"/>
      <c r="Z909" s="426"/>
      <c r="AA909" s="67"/>
      <c r="AB909" s="99"/>
    </row>
    <row r="910" spans="1:29" s="160" customFormat="1" ht="18" hidden="1" outlineLevel="1" x14ac:dyDescent="0.35">
      <c r="A910" s="99"/>
      <c r="B910" s="12"/>
      <c r="C910" s="67"/>
      <c r="D910" s="194"/>
      <c r="E910" s="195"/>
      <c r="F910" s="195"/>
      <c r="G910" s="194"/>
      <c r="H910" s="188" t="str">
        <f>+E904</f>
        <v>kWh</v>
      </c>
      <c r="I910" s="196" t="s">
        <v>145</v>
      </c>
      <c r="J910" s="196" t="s">
        <v>146</v>
      </c>
      <c r="K910" s="196" t="s">
        <v>147</v>
      </c>
      <c r="L910" s="196" t="s">
        <v>147</v>
      </c>
      <c r="M910" s="196" t="s">
        <v>147</v>
      </c>
      <c r="N910" s="196" t="s">
        <v>147</v>
      </c>
      <c r="O910" s="196" t="s">
        <v>147</v>
      </c>
      <c r="P910" s="197" t="s">
        <v>148</v>
      </c>
      <c r="Q910" s="198" t="s">
        <v>145</v>
      </c>
      <c r="R910" s="198" t="s">
        <v>147</v>
      </c>
      <c r="S910" s="198" t="s">
        <v>147</v>
      </c>
      <c r="T910" s="67"/>
      <c r="U910" s="67"/>
      <c r="V910" s="67"/>
      <c r="W910" s="67"/>
      <c r="X910" s="67"/>
      <c r="Y910" s="67"/>
      <c r="Z910" s="67"/>
      <c r="AA910" s="67"/>
      <c r="AB910" s="99"/>
    </row>
    <row r="911" spans="1:29" ht="18" hidden="1" outlineLevel="1" x14ac:dyDescent="0.35">
      <c r="A911" s="99"/>
      <c r="B911" s="12"/>
      <c r="C911" s="67"/>
      <c r="D911" s="2">
        <v>0</v>
      </c>
      <c r="E911" s="145"/>
      <c r="F911" s="145">
        <f>+E911</f>
        <v>0</v>
      </c>
      <c r="G911" s="49">
        <f>IF(F911-E911=0,0,F911-E911+1)</f>
        <v>0</v>
      </c>
      <c r="H911" s="155"/>
      <c r="I911" s="4">
        <f>+H911*$E$905</f>
        <v>0</v>
      </c>
      <c r="J911" s="48" t="str">
        <f>IFERROR(I911/G911,"-")</f>
        <v>-</v>
      </c>
      <c r="K911" s="157"/>
      <c r="L911" s="157"/>
      <c r="M911" s="157"/>
      <c r="N911" s="157"/>
      <c r="O911" s="6">
        <f t="shared" ref="O911:O912" si="523">+SUM(K911:N911)</f>
        <v>0</v>
      </c>
      <c r="P911" s="38">
        <f>IFERROR((_xlfn.DAYS(F911,"1/1/"&amp;YEAR(F911))+1)/G911,0)</f>
        <v>0</v>
      </c>
      <c r="Q911" s="4">
        <f t="shared" ref="Q911:Q912" si="524">+I911*P911</f>
        <v>0</v>
      </c>
      <c r="R911" s="4">
        <f t="shared" ref="R911:R912" si="525">+K911*P911</f>
        <v>0</v>
      </c>
      <c r="S911" s="39">
        <f t="shared" ref="S911:S912" si="526">+O911*P911</f>
        <v>0</v>
      </c>
      <c r="T911" s="67"/>
      <c r="U911" s="67"/>
      <c r="V911" s="67"/>
      <c r="W911" s="67"/>
      <c r="X911" s="67"/>
      <c r="Y911" s="67"/>
      <c r="Z911" s="67"/>
      <c r="AA911" s="67"/>
      <c r="AB911" s="99"/>
    </row>
    <row r="912" spans="1:29" ht="18" hidden="1" outlineLevel="1" x14ac:dyDescent="0.35">
      <c r="A912" s="99"/>
      <c r="B912" s="12"/>
      <c r="C912" s="67"/>
      <c r="D912" s="2">
        <v>1</v>
      </c>
      <c r="E912" s="3">
        <f>+F911+1</f>
        <v>1</v>
      </c>
      <c r="F912" s="145"/>
      <c r="G912" s="49">
        <f t="shared" ref="G912:G924" si="527">IF(F912-E912=0,0,F912-E912+1)</f>
        <v>0</v>
      </c>
      <c r="H912" s="155"/>
      <c r="I912" s="4">
        <f t="shared" ref="I912:I924" si="528">+H912*$E$905</f>
        <v>0</v>
      </c>
      <c r="J912" s="48" t="str">
        <f t="shared" ref="J912" si="529">IFERROR(I912/G912,"-")</f>
        <v>-</v>
      </c>
      <c r="K912" s="157"/>
      <c r="L912" s="157"/>
      <c r="M912" s="157"/>
      <c r="N912" s="157"/>
      <c r="O912" s="6">
        <f t="shared" si="523"/>
        <v>0</v>
      </c>
      <c r="P912" s="38">
        <v>1</v>
      </c>
      <c r="Q912" s="4">
        <f t="shared" si="524"/>
        <v>0</v>
      </c>
      <c r="R912" s="4">
        <f t="shared" si="525"/>
        <v>0</v>
      </c>
      <c r="S912" s="39">
        <f t="shared" si="526"/>
        <v>0</v>
      </c>
      <c r="T912" s="67"/>
      <c r="U912" s="67"/>
      <c r="V912" s="67"/>
      <c r="W912" s="67"/>
      <c r="X912" s="67"/>
      <c r="Y912" s="67"/>
      <c r="Z912" s="67"/>
      <c r="AA912" s="67"/>
      <c r="AB912" s="99"/>
    </row>
    <row r="913" spans="1:28" ht="18" hidden="1" outlineLevel="1" x14ac:dyDescent="0.35">
      <c r="A913" s="99"/>
      <c r="B913" s="12"/>
      <c r="C913" s="67"/>
      <c r="D913" s="2">
        <v>2</v>
      </c>
      <c r="E913" s="3">
        <f t="shared" ref="E913:E924" si="530">+F912+1</f>
        <v>1</v>
      </c>
      <c r="F913" s="146"/>
      <c r="G913" s="49">
        <f t="shared" si="527"/>
        <v>0</v>
      </c>
      <c r="H913" s="155"/>
      <c r="I913" s="4">
        <f t="shared" si="528"/>
        <v>0</v>
      </c>
      <c r="J913" s="48" t="str">
        <f t="shared" ref="J913" si="531">IFERROR(I913/G913,"-")</f>
        <v>-</v>
      </c>
      <c r="K913" s="157"/>
      <c r="L913" s="158"/>
      <c r="M913" s="158"/>
      <c r="N913" s="158"/>
      <c r="O913" s="6">
        <f t="shared" ref="O913" si="532">+SUM(K913:N913)</f>
        <v>0</v>
      </c>
      <c r="P913" s="40">
        <v>1</v>
      </c>
      <c r="Q913" s="4">
        <f t="shared" ref="Q913" si="533">+I913*P913</f>
        <v>0</v>
      </c>
      <c r="R913" s="4">
        <f t="shared" ref="R913" si="534">+K913*P913</f>
        <v>0</v>
      </c>
      <c r="S913" s="41">
        <f t="shared" ref="S913" si="535">+O913*P913</f>
        <v>0</v>
      </c>
      <c r="T913" s="67"/>
      <c r="U913" s="67"/>
      <c r="V913" s="67"/>
      <c r="W913" s="67"/>
      <c r="X913" s="67"/>
      <c r="Y913" s="67"/>
      <c r="Z913" s="67"/>
      <c r="AA913" s="67"/>
      <c r="AB913" s="99"/>
    </row>
    <row r="914" spans="1:28" ht="18" hidden="1" outlineLevel="1" x14ac:dyDescent="0.35">
      <c r="A914" s="99"/>
      <c r="B914" s="12"/>
      <c r="C914" s="67"/>
      <c r="D914" s="2">
        <v>3</v>
      </c>
      <c r="E914" s="3">
        <f t="shared" si="530"/>
        <v>1</v>
      </c>
      <c r="F914" s="146"/>
      <c r="G914" s="49">
        <f t="shared" si="527"/>
        <v>0</v>
      </c>
      <c r="H914" s="155"/>
      <c r="I914" s="4">
        <f t="shared" si="528"/>
        <v>0</v>
      </c>
      <c r="J914" s="48" t="str">
        <f t="shared" ref="J914" si="536">IFERROR(I914/G914,"-")</f>
        <v>-</v>
      </c>
      <c r="K914" s="157"/>
      <c r="L914" s="158"/>
      <c r="M914" s="158"/>
      <c r="N914" s="158"/>
      <c r="O914" s="6">
        <f t="shared" ref="O914" si="537">+SUM(K914:N914)</f>
        <v>0</v>
      </c>
      <c r="P914" s="40">
        <v>1</v>
      </c>
      <c r="Q914" s="4">
        <f t="shared" ref="Q914" si="538">+I914*P914</f>
        <v>0</v>
      </c>
      <c r="R914" s="4">
        <f t="shared" ref="R914" si="539">+K914*P914</f>
        <v>0</v>
      </c>
      <c r="S914" s="41">
        <f t="shared" ref="S914" si="540">+O914*P914</f>
        <v>0</v>
      </c>
      <c r="T914" s="67"/>
      <c r="U914" s="67"/>
      <c r="V914" s="67"/>
      <c r="W914" s="67"/>
      <c r="X914" s="67"/>
      <c r="Y914" s="67"/>
      <c r="Z914" s="67"/>
      <c r="AA914" s="67"/>
      <c r="AB914" s="99"/>
    </row>
    <row r="915" spans="1:28" ht="18" hidden="1" outlineLevel="1" x14ac:dyDescent="0.35">
      <c r="A915" s="99"/>
      <c r="B915" s="12"/>
      <c r="C915" s="67"/>
      <c r="D915" s="2">
        <v>4</v>
      </c>
      <c r="E915" s="3">
        <f t="shared" si="530"/>
        <v>1</v>
      </c>
      <c r="F915" s="146"/>
      <c r="G915" s="49">
        <f t="shared" si="527"/>
        <v>0</v>
      </c>
      <c r="H915" s="155"/>
      <c r="I915" s="4">
        <f t="shared" si="528"/>
        <v>0</v>
      </c>
      <c r="J915" s="48" t="str">
        <f t="shared" ref="J915" si="541">IFERROR(I915/G915,"-")</f>
        <v>-</v>
      </c>
      <c r="K915" s="157"/>
      <c r="L915" s="158"/>
      <c r="M915" s="158"/>
      <c r="N915" s="158"/>
      <c r="O915" s="6">
        <f t="shared" ref="O915" si="542">+SUM(K915:N915)</f>
        <v>0</v>
      </c>
      <c r="P915" s="40">
        <v>1</v>
      </c>
      <c r="Q915" s="4">
        <f t="shared" ref="Q915" si="543">+I915*P915</f>
        <v>0</v>
      </c>
      <c r="R915" s="4">
        <f t="shared" ref="R915" si="544">+K915*P915</f>
        <v>0</v>
      </c>
      <c r="S915" s="41">
        <f t="shared" ref="S915" si="545">+O915*P915</f>
        <v>0</v>
      </c>
      <c r="T915" s="67"/>
      <c r="U915" s="67"/>
      <c r="V915" s="67"/>
      <c r="W915" s="67"/>
      <c r="X915" s="67"/>
      <c r="Y915" s="67"/>
      <c r="Z915" s="67"/>
      <c r="AA915" s="67"/>
      <c r="AB915" s="99"/>
    </row>
    <row r="916" spans="1:28" ht="18" hidden="1" outlineLevel="1" x14ac:dyDescent="0.35">
      <c r="A916" s="99"/>
      <c r="B916" s="12"/>
      <c r="C916" s="67"/>
      <c r="D916" s="2">
        <v>5</v>
      </c>
      <c r="E916" s="3">
        <f t="shared" si="530"/>
        <v>1</v>
      </c>
      <c r="F916" s="146"/>
      <c r="G916" s="49">
        <f t="shared" si="527"/>
        <v>0</v>
      </c>
      <c r="H916" s="155"/>
      <c r="I916" s="4">
        <f t="shared" si="528"/>
        <v>0</v>
      </c>
      <c r="J916" s="48" t="str">
        <f t="shared" ref="J916" si="546">IFERROR(I916/G916,"-")</f>
        <v>-</v>
      </c>
      <c r="K916" s="157"/>
      <c r="L916" s="158"/>
      <c r="M916" s="158"/>
      <c r="N916" s="158"/>
      <c r="O916" s="6">
        <f t="shared" ref="O916" si="547">+SUM(K916:N916)</f>
        <v>0</v>
      </c>
      <c r="P916" s="40">
        <v>1</v>
      </c>
      <c r="Q916" s="4">
        <f t="shared" ref="Q916" si="548">+I916*P916</f>
        <v>0</v>
      </c>
      <c r="R916" s="4">
        <f t="shared" ref="R916" si="549">+K916*P916</f>
        <v>0</v>
      </c>
      <c r="S916" s="41">
        <f t="shared" ref="S916" si="550">+O916*P916</f>
        <v>0</v>
      </c>
      <c r="T916" s="67"/>
      <c r="U916" s="67"/>
      <c r="V916" s="67"/>
      <c r="W916" s="67"/>
      <c r="X916" s="67"/>
      <c r="Y916" s="67"/>
      <c r="Z916" s="67"/>
      <c r="AA916" s="67"/>
      <c r="AB916" s="99"/>
    </row>
    <row r="917" spans="1:28" ht="18" hidden="1" outlineLevel="1" x14ac:dyDescent="0.35">
      <c r="A917" s="99"/>
      <c r="B917" s="12"/>
      <c r="C917" s="67"/>
      <c r="D917" s="2">
        <v>6</v>
      </c>
      <c r="E917" s="3">
        <f t="shared" si="530"/>
        <v>1</v>
      </c>
      <c r="F917" s="146"/>
      <c r="G917" s="49">
        <f t="shared" si="527"/>
        <v>0</v>
      </c>
      <c r="H917" s="155"/>
      <c r="I917" s="4">
        <f t="shared" si="528"/>
        <v>0</v>
      </c>
      <c r="J917" s="48" t="str">
        <f t="shared" ref="J917" si="551">IFERROR(I917/G917,"-")</f>
        <v>-</v>
      </c>
      <c r="K917" s="157"/>
      <c r="L917" s="158"/>
      <c r="M917" s="158"/>
      <c r="N917" s="158"/>
      <c r="O917" s="6">
        <f t="shared" ref="O917" si="552">+SUM(K917:N917)</f>
        <v>0</v>
      </c>
      <c r="P917" s="40">
        <v>1</v>
      </c>
      <c r="Q917" s="4">
        <f t="shared" ref="Q917" si="553">+I917*P917</f>
        <v>0</v>
      </c>
      <c r="R917" s="4">
        <f t="shared" ref="R917" si="554">+K917*P917</f>
        <v>0</v>
      </c>
      <c r="S917" s="41">
        <f t="shared" ref="S917" si="555">+O917*P917</f>
        <v>0</v>
      </c>
      <c r="T917" s="67"/>
      <c r="U917" s="67"/>
      <c r="V917" s="67"/>
      <c r="W917" s="67"/>
      <c r="X917" s="67"/>
      <c r="Y917" s="67"/>
      <c r="Z917" s="67"/>
      <c r="AA917" s="67"/>
      <c r="AB917" s="99"/>
    </row>
    <row r="918" spans="1:28" ht="18" hidden="1" outlineLevel="1" x14ac:dyDescent="0.35">
      <c r="A918" s="99"/>
      <c r="B918" s="12"/>
      <c r="C918" s="67"/>
      <c r="D918" s="2">
        <v>7</v>
      </c>
      <c r="E918" s="3">
        <f t="shared" si="530"/>
        <v>1</v>
      </c>
      <c r="F918" s="146"/>
      <c r="G918" s="49">
        <f t="shared" si="527"/>
        <v>0</v>
      </c>
      <c r="H918" s="155"/>
      <c r="I918" s="4">
        <f t="shared" si="528"/>
        <v>0</v>
      </c>
      <c r="J918" s="48" t="str">
        <f t="shared" ref="J918" si="556">IFERROR(I918/G918,"-")</f>
        <v>-</v>
      </c>
      <c r="K918" s="157"/>
      <c r="L918" s="158"/>
      <c r="M918" s="158"/>
      <c r="N918" s="158"/>
      <c r="O918" s="6">
        <f t="shared" ref="O918" si="557">+SUM(K918:N918)</f>
        <v>0</v>
      </c>
      <c r="P918" s="40">
        <v>1</v>
      </c>
      <c r="Q918" s="4">
        <f t="shared" ref="Q918" si="558">+I918*P918</f>
        <v>0</v>
      </c>
      <c r="R918" s="4">
        <f t="shared" ref="R918" si="559">+K918*P918</f>
        <v>0</v>
      </c>
      <c r="S918" s="41">
        <f t="shared" ref="S918" si="560">+O918*P918</f>
        <v>0</v>
      </c>
      <c r="T918" s="67"/>
      <c r="U918" s="67"/>
      <c r="V918" s="67"/>
      <c r="W918" s="67"/>
      <c r="X918" s="67"/>
      <c r="Y918" s="67"/>
      <c r="Z918" s="67"/>
      <c r="AA918" s="67"/>
      <c r="AB918" s="99"/>
    </row>
    <row r="919" spans="1:28" ht="18" hidden="1" outlineLevel="1" x14ac:dyDescent="0.35">
      <c r="A919" s="99"/>
      <c r="B919" s="12"/>
      <c r="C919" s="67"/>
      <c r="D919" s="2">
        <v>8</v>
      </c>
      <c r="E919" s="3">
        <f t="shared" si="530"/>
        <v>1</v>
      </c>
      <c r="F919" s="146"/>
      <c r="G919" s="49">
        <f t="shared" si="527"/>
        <v>0</v>
      </c>
      <c r="H919" s="155"/>
      <c r="I919" s="4">
        <f t="shared" si="528"/>
        <v>0</v>
      </c>
      <c r="J919" s="48" t="str">
        <f t="shared" ref="J919" si="561">IFERROR(I919/G919,"-")</f>
        <v>-</v>
      </c>
      <c r="K919" s="157"/>
      <c r="L919" s="158"/>
      <c r="M919" s="158"/>
      <c r="N919" s="158"/>
      <c r="O919" s="6">
        <f t="shared" ref="O919" si="562">+SUM(K919:N919)</f>
        <v>0</v>
      </c>
      <c r="P919" s="40">
        <v>1</v>
      </c>
      <c r="Q919" s="4">
        <f t="shared" ref="Q919" si="563">+I919*P919</f>
        <v>0</v>
      </c>
      <c r="R919" s="4">
        <f t="shared" ref="R919" si="564">+K919*P919</f>
        <v>0</v>
      </c>
      <c r="S919" s="41">
        <f t="shared" ref="S919" si="565">+O919*P919</f>
        <v>0</v>
      </c>
      <c r="T919" s="67"/>
      <c r="U919" s="67"/>
      <c r="V919" s="67"/>
      <c r="W919" s="67"/>
      <c r="X919" s="67"/>
      <c r="Y919" s="67"/>
      <c r="Z919" s="67"/>
      <c r="AA919" s="67"/>
      <c r="AB919" s="99"/>
    </row>
    <row r="920" spans="1:28" ht="18" hidden="1" outlineLevel="1" x14ac:dyDescent="0.35">
      <c r="A920" s="99"/>
      <c r="B920" s="12"/>
      <c r="C920" s="67"/>
      <c r="D920" s="2">
        <v>9</v>
      </c>
      <c r="E920" s="3">
        <f t="shared" si="530"/>
        <v>1</v>
      </c>
      <c r="F920" s="146"/>
      <c r="G920" s="49">
        <f t="shared" si="527"/>
        <v>0</v>
      </c>
      <c r="H920" s="155"/>
      <c r="I920" s="4">
        <f t="shared" si="528"/>
        <v>0</v>
      </c>
      <c r="J920" s="48" t="str">
        <f t="shared" ref="J920" si="566">IFERROR(I920/G920,"-")</f>
        <v>-</v>
      </c>
      <c r="K920" s="157"/>
      <c r="L920" s="158"/>
      <c r="M920" s="158"/>
      <c r="N920" s="158"/>
      <c r="O920" s="6">
        <f t="shared" ref="O920" si="567">+SUM(K920:N920)</f>
        <v>0</v>
      </c>
      <c r="P920" s="40">
        <v>1</v>
      </c>
      <c r="Q920" s="4">
        <f t="shared" ref="Q920" si="568">+I920*P920</f>
        <v>0</v>
      </c>
      <c r="R920" s="4">
        <f t="shared" ref="R920" si="569">+K920*P920</f>
        <v>0</v>
      </c>
      <c r="S920" s="41">
        <f t="shared" ref="S920" si="570">+O920*P920</f>
        <v>0</v>
      </c>
      <c r="T920" s="67"/>
      <c r="U920" s="67"/>
      <c r="V920" s="67"/>
      <c r="W920" s="67"/>
      <c r="X920" s="67"/>
      <c r="Y920" s="67"/>
      <c r="Z920" s="67"/>
      <c r="AA920" s="67"/>
      <c r="AB920" s="99"/>
    </row>
    <row r="921" spans="1:28" ht="18" hidden="1" outlineLevel="1" x14ac:dyDescent="0.35">
      <c r="A921" s="99"/>
      <c r="B921" s="12"/>
      <c r="C921" s="67"/>
      <c r="D921" s="2">
        <v>10</v>
      </c>
      <c r="E921" s="3">
        <f t="shared" si="530"/>
        <v>1</v>
      </c>
      <c r="F921" s="146"/>
      <c r="G921" s="49">
        <f t="shared" si="527"/>
        <v>0</v>
      </c>
      <c r="H921" s="155"/>
      <c r="I921" s="4">
        <f t="shared" si="528"/>
        <v>0</v>
      </c>
      <c r="J921" s="48" t="str">
        <f t="shared" ref="J921" si="571">IFERROR(I921/G921,"-")</f>
        <v>-</v>
      </c>
      <c r="K921" s="157"/>
      <c r="L921" s="158"/>
      <c r="M921" s="158"/>
      <c r="N921" s="158"/>
      <c r="O921" s="6">
        <f t="shared" ref="O921" si="572">+SUM(K921:N921)</f>
        <v>0</v>
      </c>
      <c r="P921" s="40">
        <v>1</v>
      </c>
      <c r="Q921" s="4">
        <f t="shared" ref="Q921" si="573">+I921*P921</f>
        <v>0</v>
      </c>
      <c r="R921" s="4">
        <f t="shared" ref="R921" si="574">+K921*P921</f>
        <v>0</v>
      </c>
      <c r="S921" s="41">
        <f t="shared" ref="S921" si="575">+O921*P921</f>
        <v>0</v>
      </c>
      <c r="T921" s="67"/>
      <c r="U921" s="67"/>
      <c r="V921" s="67"/>
      <c r="W921" s="67"/>
      <c r="X921" s="67"/>
      <c r="Y921" s="67"/>
      <c r="Z921" s="67"/>
      <c r="AA921" s="67"/>
      <c r="AB921" s="99"/>
    </row>
    <row r="922" spans="1:28" ht="18" hidden="1" outlineLevel="1" x14ac:dyDescent="0.35">
      <c r="A922" s="99"/>
      <c r="B922" s="12"/>
      <c r="C922" s="67"/>
      <c r="D922" s="2">
        <v>11</v>
      </c>
      <c r="E922" s="3">
        <f t="shared" si="530"/>
        <v>1</v>
      </c>
      <c r="F922" s="146"/>
      <c r="G922" s="49">
        <f t="shared" si="527"/>
        <v>0</v>
      </c>
      <c r="H922" s="155"/>
      <c r="I922" s="4">
        <f t="shared" si="528"/>
        <v>0</v>
      </c>
      <c r="J922" s="48" t="str">
        <f t="shared" ref="J922" si="576">IFERROR(I922/G922,"-")</f>
        <v>-</v>
      </c>
      <c r="K922" s="157"/>
      <c r="L922" s="158"/>
      <c r="M922" s="158"/>
      <c r="N922" s="158"/>
      <c r="O922" s="6">
        <f t="shared" ref="O922" si="577">+SUM(K922:N922)</f>
        <v>0</v>
      </c>
      <c r="P922" s="40">
        <v>1</v>
      </c>
      <c r="Q922" s="4">
        <f t="shared" ref="Q922" si="578">+I922*P922</f>
        <v>0</v>
      </c>
      <c r="R922" s="4">
        <f t="shared" ref="R922" si="579">+K922*P922</f>
        <v>0</v>
      </c>
      <c r="S922" s="41">
        <f t="shared" ref="S922" si="580">+O922*P922</f>
        <v>0</v>
      </c>
      <c r="T922" s="67"/>
      <c r="U922" s="67"/>
      <c r="V922" s="67"/>
      <c r="W922" s="67"/>
      <c r="X922" s="67"/>
      <c r="Y922" s="67"/>
      <c r="Z922" s="67"/>
      <c r="AA922" s="67"/>
      <c r="AB922" s="99"/>
    </row>
    <row r="923" spans="1:28" ht="18" hidden="1" outlineLevel="1" x14ac:dyDescent="0.35">
      <c r="A923" s="99"/>
      <c r="B923" s="12"/>
      <c r="C923" s="67"/>
      <c r="D923" s="2">
        <v>12</v>
      </c>
      <c r="E923" s="3">
        <f t="shared" si="530"/>
        <v>1</v>
      </c>
      <c r="F923" s="146"/>
      <c r="G923" s="49">
        <f t="shared" si="527"/>
        <v>0</v>
      </c>
      <c r="H923" s="155"/>
      <c r="I923" s="4">
        <f t="shared" si="528"/>
        <v>0</v>
      </c>
      <c r="J923" s="48" t="str">
        <f t="shared" ref="J923" si="581">IFERROR(I923/G923,"-")</f>
        <v>-</v>
      </c>
      <c r="K923" s="157"/>
      <c r="L923" s="158"/>
      <c r="M923" s="158"/>
      <c r="N923" s="158"/>
      <c r="O923" s="6">
        <f t="shared" ref="O923" si="582">+SUM(K923:N923)</f>
        <v>0</v>
      </c>
      <c r="P923" s="40">
        <v>1</v>
      </c>
      <c r="Q923" s="4">
        <f t="shared" ref="Q923" si="583">+I923*P923</f>
        <v>0</v>
      </c>
      <c r="R923" s="4">
        <f t="shared" ref="R923" si="584">+K923*P923</f>
        <v>0</v>
      </c>
      <c r="S923" s="41">
        <f t="shared" ref="S923" si="585">+O923*P923</f>
        <v>0</v>
      </c>
      <c r="T923" s="67"/>
      <c r="U923" s="67"/>
      <c r="V923" s="67"/>
      <c r="W923" s="67"/>
      <c r="X923" s="67"/>
      <c r="Y923" s="67"/>
      <c r="Z923" s="67"/>
      <c r="AA923" s="67"/>
      <c r="AB923" s="99"/>
    </row>
    <row r="924" spans="1:28" ht="18" hidden="1" outlineLevel="1" x14ac:dyDescent="0.35">
      <c r="A924" s="99"/>
      <c r="B924" s="12"/>
      <c r="C924" s="67"/>
      <c r="D924" s="2">
        <v>13</v>
      </c>
      <c r="E924" s="3">
        <f t="shared" si="530"/>
        <v>1</v>
      </c>
      <c r="F924" s="146">
        <f>+E924</f>
        <v>1</v>
      </c>
      <c r="G924" s="49">
        <f t="shared" si="527"/>
        <v>0</v>
      </c>
      <c r="H924" s="156"/>
      <c r="I924" s="4">
        <f t="shared" si="528"/>
        <v>0</v>
      </c>
      <c r="J924" s="48" t="str">
        <f t="shared" ref="J924" si="586">IFERROR(I924/G924,"-")</f>
        <v>-</v>
      </c>
      <c r="K924" s="157"/>
      <c r="L924" s="158"/>
      <c r="M924" s="158"/>
      <c r="N924" s="158"/>
      <c r="O924" s="6">
        <f t="shared" ref="O924" si="587">+SUM(K924:N924)</f>
        <v>0</v>
      </c>
      <c r="P924" s="38">
        <f>IFERROR((_xlfn.DAYS("31/12/"&amp;YEAR(E924),E924))/G924,0)</f>
        <v>0</v>
      </c>
      <c r="Q924" s="4">
        <f t="shared" ref="Q924" si="588">+I924*P924</f>
        <v>0</v>
      </c>
      <c r="R924" s="4">
        <f t="shared" ref="R924" si="589">+K924*P924</f>
        <v>0</v>
      </c>
      <c r="S924" s="41">
        <f t="shared" ref="S924" si="590">+O924*P924</f>
        <v>0</v>
      </c>
      <c r="T924" s="67"/>
      <c r="U924" s="67"/>
      <c r="V924" s="67"/>
      <c r="W924" s="67"/>
      <c r="X924" s="67"/>
      <c r="Y924" s="67"/>
      <c r="Z924" s="67"/>
      <c r="AA924" s="67"/>
      <c r="AB924" s="99"/>
    </row>
    <row r="925" spans="1:28" ht="18" hidden="1" outlineLevel="1" x14ac:dyDescent="0.35">
      <c r="A925" s="99"/>
      <c r="B925" s="12"/>
      <c r="C925" s="67"/>
      <c r="D925" s="42" t="s">
        <v>164</v>
      </c>
      <c r="E925" s="8"/>
      <c r="F925" s="8"/>
      <c r="G925" s="50">
        <f>SUM(G911:G924)</f>
        <v>0</v>
      </c>
      <c r="H925" s="5"/>
      <c r="I925" s="5">
        <f>SUM(I911:I924)</f>
        <v>0</v>
      </c>
      <c r="J925" s="48" t="str">
        <f>IFERROR(I925/G925,"-")</f>
        <v>-</v>
      </c>
      <c r="K925" s="5">
        <f>SUM(K911:K924)</f>
        <v>0</v>
      </c>
      <c r="L925" s="5">
        <f t="shared" ref="L925:O925" si="591">SUM(L911:L924)</f>
        <v>0</v>
      </c>
      <c r="M925" s="5">
        <f t="shared" si="591"/>
        <v>0</v>
      </c>
      <c r="N925" s="5">
        <f t="shared" si="591"/>
        <v>0</v>
      </c>
      <c r="O925" s="5">
        <f t="shared" si="591"/>
        <v>0</v>
      </c>
      <c r="P925" s="42">
        <f>+SUMPRODUCT(G911:G924,P911:P924)</f>
        <v>0</v>
      </c>
      <c r="Q925" s="9">
        <f>SUM(Q911:Q924)</f>
        <v>0</v>
      </c>
      <c r="R925" s="9">
        <f t="shared" ref="R925:S925" si="592">SUM(R911:R924)</f>
        <v>0</v>
      </c>
      <c r="S925" s="10">
        <f t="shared" si="592"/>
        <v>0</v>
      </c>
      <c r="T925" s="67"/>
      <c r="U925" s="67"/>
      <c r="V925" s="67"/>
      <c r="W925" s="67"/>
      <c r="X925" s="67"/>
      <c r="Y925" s="67"/>
      <c r="Z925" s="67"/>
      <c r="AA925" s="67"/>
      <c r="AB925" s="99"/>
    </row>
    <row r="926" spans="1:28" ht="18" hidden="1" outlineLevel="1" x14ac:dyDescent="0.35">
      <c r="A926" s="99"/>
      <c r="B926" s="12"/>
      <c r="C926" s="67"/>
      <c r="D926" s="25" t="s">
        <v>150</v>
      </c>
      <c r="E926" s="1"/>
      <c r="F926" s="1"/>
      <c r="G926" s="1"/>
      <c r="H926" s="1"/>
      <c r="I926" s="1"/>
      <c r="J926" s="1"/>
      <c r="K926" s="51" t="str">
        <f>IFERROR(K925/$O925,"-")</f>
        <v>-</v>
      </c>
      <c r="L926" s="51" t="str">
        <f>IFERROR(L925/$O925,"-")</f>
        <v>-</v>
      </c>
      <c r="M926" s="51" t="str">
        <f>IFERROR(M925/$O925,"-")</f>
        <v>-</v>
      </c>
      <c r="N926" s="51" t="str">
        <f>IFERROR(N925/$O925,"-")</f>
        <v>-</v>
      </c>
      <c r="O926" s="51" t="str">
        <f>IFERROR(O925/$O925,"-")</f>
        <v>-</v>
      </c>
      <c r="P926" s="43"/>
      <c r="Q926" s="2"/>
      <c r="R926" s="2"/>
      <c r="S926" s="44"/>
      <c r="T926" s="67"/>
      <c r="U926" s="67"/>
      <c r="V926" s="67"/>
      <c r="W926" s="67"/>
      <c r="X926" s="67"/>
      <c r="Y926" s="67"/>
      <c r="Z926" s="67"/>
      <c r="AA926" s="67"/>
      <c r="AB926" s="99"/>
    </row>
    <row r="927" spans="1:28" ht="18" hidden="1" outlineLevel="1" x14ac:dyDescent="0.35">
      <c r="A927" s="99"/>
      <c r="B927" s="12"/>
      <c r="C927" s="67"/>
      <c r="D927" s="67"/>
      <c r="E927" s="67"/>
      <c r="F927" s="67"/>
      <c r="G927" s="67"/>
      <c r="H927" s="67"/>
      <c r="I927" s="67"/>
      <c r="J927" s="67"/>
      <c r="K927" s="67"/>
      <c r="L927" s="67"/>
      <c r="M927" s="67"/>
      <c r="N927" s="67"/>
      <c r="O927" s="67"/>
      <c r="P927" s="67"/>
      <c r="Q927" s="67"/>
      <c r="R927" s="67"/>
      <c r="S927" s="67"/>
      <c r="T927" s="67"/>
      <c r="U927" s="67"/>
      <c r="V927" s="67"/>
      <c r="W927" s="67"/>
      <c r="X927" s="67"/>
      <c r="Y927" s="67"/>
      <c r="Z927" s="67"/>
      <c r="AA927" s="67"/>
      <c r="AB927" s="99"/>
    </row>
    <row r="928" spans="1:28" ht="18" collapsed="1" x14ac:dyDescent="0.35">
      <c r="A928" s="99"/>
      <c r="B928" s="12"/>
      <c r="C928" s="62" t="s">
        <v>165</v>
      </c>
      <c r="D928" s="12"/>
      <c r="E928" s="12"/>
      <c r="F928" s="12"/>
      <c r="G928" s="12"/>
      <c r="H928" s="12"/>
      <c r="I928" s="12"/>
      <c r="J928" s="12"/>
      <c r="K928" s="12"/>
      <c r="L928" s="12"/>
      <c r="M928" s="12"/>
      <c r="N928" s="12"/>
      <c r="O928" s="12"/>
      <c r="P928" s="12"/>
      <c r="Q928" s="12"/>
      <c r="R928" s="12"/>
      <c r="S928" s="12"/>
      <c r="T928" s="12"/>
      <c r="U928" s="12"/>
      <c r="V928" s="12"/>
      <c r="W928" s="12"/>
      <c r="X928" s="12"/>
      <c r="Y928" s="12"/>
      <c r="Z928" s="12"/>
      <c r="AA928" s="12"/>
      <c r="AB928" s="99"/>
    </row>
    <row r="929" spans="1:29" ht="9.6" hidden="1" customHeight="1" outlineLevel="1" x14ac:dyDescent="0.35">
      <c r="A929" s="99"/>
      <c r="B929" s="12"/>
      <c r="C929" s="67"/>
      <c r="D929" s="67"/>
      <c r="E929" s="67"/>
      <c r="F929" s="67"/>
      <c r="G929" s="67"/>
      <c r="H929" s="67"/>
      <c r="I929" s="67"/>
      <c r="J929" s="67"/>
      <c r="K929" s="67"/>
      <c r="L929" s="67"/>
      <c r="M929" s="67"/>
      <c r="N929" s="67"/>
      <c r="O929" s="67"/>
      <c r="P929" s="67"/>
      <c r="Q929" s="67"/>
      <c r="R929" s="67"/>
      <c r="S929" s="67"/>
      <c r="T929" s="67"/>
      <c r="U929" s="67"/>
      <c r="V929" s="67"/>
      <c r="W929" s="67"/>
      <c r="X929" s="67"/>
      <c r="Y929" s="67"/>
      <c r="Z929" s="67"/>
      <c r="AA929" s="67"/>
      <c r="AB929" s="99"/>
    </row>
    <row r="930" spans="1:29" ht="18" hidden="1" outlineLevel="1" x14ac:dyDescent="0.35">
      <c r="A930" s="99"/>
      <c r="B930" s="12"/>
      <c r="C930" s="67"/>
      <c r="D930" s="163" t="s">
        <v>98</v>
      </c>
      <c r="E930" s="164"/>
      <c r="F930" s="164"/>
      <c r="G930" s="164"/>
      <c r="H930" s="67"/>
      <c r="I930" s="161" t="s">
        <v>97</v>
      </c>
      <c r="J930" s="162"/>
      <c r="K930" s="162"/>
      <c r="L930" s="67"/>
      <c r="M930" s="67"/>
      <c r="N930" s="67"/>
      <c r="O930" s="67"/>
      <c r="P930" s="67"/>
      <c r="Q930" s="149" t="s">
        <v>152</v>
      </c>
      <c r="R930" s="150"/>
      <c r="S930" s="150"/>
      <c r="T930" s="150"/>
      <c r="U930" s="67"/>
      <c r="V930" s="149" t="s">
        <v>153</v>
      </c>
      <c r="W930" s="150"/>
      <c r="X930" s="150"/>
      <c r="Y930" s="67"/>
      <c r="Z930" s="67"/>
      <c r="AA930" s="67"/>
      <c r="AB930" s="99"/>
      <c r="AC930" s="67">
        <v>24</v>
      </c>
    </row>
    <row r="931" spans="1:29" ht="18" hidden="1" outlineLevel="1" x14ac:dyDescent="0.35">
      <c r="A931" s="99"/>
      <c r="B931" s="12"/>
      <c r="C931" s="67"/>
      <c r="D931" s="1" t="s">
        <v>154</v>
      </c>
      <c r="E931" s="200" t="s">
        <v>155</v>
      </c>
      <c r="F931" s="167" t="s">
        <v>156</v>
      </c>
      <c r="G931" s="165"/>
      <c r="H931" s="67"/>
      <c r="I931" s="152">
        <v>1</v>
      </c>
      <c r="J931" s="421" t="s">
        <v>101</v>
      </c>
      <c r="K931" s="422"/>
      <c r="L931" s="67"/>
      <c r="M931" s="67"/>
      <c r="N931" s="67"/>
      <c r="O931" s="67"/>
      <c r="P931" s="67"/>
      <c r="Q931" s="419" t="s">
        <v>106</v>
      </c>
      <c r="R931" s="419"/>
      <c r="S931" s="298" t="str">
        <f>IFERROR(S953/Q953,"-")</f>
        <v>-</v>
      </c>
      <c r="T931" s="299" t="s">
        <v>107</v>
      </c>
      <c r="U931" s="67"/>
      <c r="V931" s="8" t="s">
        <v>108</v>
      </c>
      <c r="W931" s="300">
        <f>IF(E931="No n'hi ha",0,VLOOKUP(E931,llistes!$L$5:$Q$11,5,0))</f>
        <v>0</v>
      </c>
      <c r="X931" s="301" t="s">
        <v>109</v>
      </c>
      <c r="Y931" s="67"/>
      <c r="Z931" s="67"/>
      <c r="AA931" s="67"/>
      <c r="AB931" s="99"/>
    </row>
    <row r="932" spans="1:29" ht="18" hidden="1" outlineLevel="1" x14ac:dyDescent="0.35">
      <c r="A932" s="99"/>
      <c r="B932" s="12"/>
      <c r="C932" s="67"/>
      <c r="D932" s="1" t="s">
        <v>157</v>
      </c>
      <c r="E932" s="201" t="s">
        <v>145</v>
      </c>
      <c r="F932" s="199" t="s">
        <v>158</v>
      </c>
      <c r="G932" s="166"/>
      <c r="H932" s="67"/>
      <c r="I932" s="154">
        <v>2</v>
      </c>
      <c r="J932" s="421" t="s">
        <v>101</v>
      </c>
      <c r="K932" s="422"/>
      <c r="L932" s="67"/>
      <c r="M932" s="67"/>
      <c r="N932" s="67"/>
      <c r="O932" s="67"/>
      <c r="P932" s="67"/>
      <c r="Q932" s="415" t="s">
        <v>111</v>
      </c>
      <c r="R932" s="415"/>
      <c r="S932" s="47">
        <f>IFERROR(S953/P953,0)</f>
        <v>0</v>
      </c>
      <c r="T932" t="s">
        <v>112</v>
      </c>
      <c r="U932" s="67"/>
      <c r="V932" s="1" t="s">
        <v>113</v>
      </c>
      <c r="W932" s="5">
        <f>+W931*Q953</f>
        <v>0</v>
      </c>
      <c r="X932" s="268" t="s">
        <v>114</v>
      </c>
      <c r="Y932" s="67"/>
      <c r="Z932" s="67"/>
      <c r="AA932" s="67"/>
      <c r="AB932" s="99"/>
    </row>
    <row r="933" spans="1:29" ht="18" hidden="1" outlineLevel="1" x14ac:dyDescent="0.35">
      <c r="A933" s="99"/>
      <c r="B933" s="12"/>
      <c r="C933" s="67"/>
      <c r="D933" s="1" t="s">
        <v>159</v>
      </c>
      <c r="E933" s="168">
        <f>IF(E931="No n'hi ha",0,VLOOKUP(E932,_xlfn.IFS(E931="Gas Natural",llistes!$F$4:$H$4,E931="Gasoil C",llistes!$F$7:$H$8,E931="GLP",llistes!$F$11:$H$15,E931="Biomassa",llistes!$F$18:$H$24,E931="No n'hi ha",llistes!$F$26:$H$26),2,0))</f>
        <v>0</v>
      </c>
      <c r="F933" s="67"/>
      <c r="G933" s="67"/>
      <c r="H933" s="67"/>
      <c r="I933" s="154">
        <v>3</v>
      </c>
      <c r="J933" s="421" t="s">
        <v>101</v>
      </c>
      <c r="K933" s="422"/>
      <c r="L933" s="67"/>
      <c r="M933" s="67"/>
      <c r="N933" s="67"/>
      <c r="O933" s="67"/>
      <c r="P933" s="67"/>
      <c r="Q933" s="419" t="s">
        <v>116</v>
      </c>
      <c r="R933" s="419"/>
      <c r="S933" s="302" t="str" cm="1">
        <f t="array" aca="1" ref="S933" ca="1">IFERROR(Q953/INDIRECT("'Introducció dades Grals'!G"&amp;AC930),"-")</f>
        <v>-</v>
      </c>
      <c r="T933" s="303" t="s">
        <v>117</v>
      </c>
      <c r="U933" s="67"/>
      <c r="V933" s="1" t="s">
        <v>118</v>
      </c>
      <c r="W933" s="7" t="str" cm="1">
        <f t="array" aca="1" ref="W933" ca="1">IFERROR(W932/INDIRECT("'Introducció dades Grals'!G"&amp;AC930),"-")</f>
        <v>-</v>
      </c>
      <c r="X933" s="268" t="s">
        <v>119</v>
      </c>
      <c r="Y933" s="67"/>
      <c r="Z933" s="67"/>
      <c r="AA933" s="67"/>
      <c r="AB933" s="99"/>
    </row>
    <row r="934" spans="1:29" ht="18" hidden="1" outlineLevel="1" x14ac:dyDescent="0.35">
      <c r="A934" s="99"/>
      <c r="B934" s="12"/>
      <c r="C934" s="67"/>
      <c r="D934" s="67"/>
      <c r="E934" s="67"/>
      <c r="F934" s="67"/>
      <c r="G934" s="67"/>
      <c r="H934" s="67"/>
      <c r="I934" s="152">
        <v>4</v>
      </c>
      <c r="J934" s="416" t="s">
        <v>101</v>
      </c>
      <c r="K934" s="417"/>
      <c r="L934" s="67"/>
      <c r="M934" s="67"/>
      <c r="N934" s="67"/>
      <c r="O934" s="67"/>
      <c r="P934" s="67"/>
      <c r="Q934" s="415" t="s">
        <v>121</v>
      </c>
      <c r="R934" s="415"/>
      <c r="S934" s="47" t="str" cm="1">
        <f t="array" aca="1" ref="S934" ca="1">IFERROR(Q953/INDIRECT("'Introducció dades Grals'!I"&amp;AC930),"-")</f>
        <v>-</v>
      </c>
      <c r="T934" s="11" t="s">
        <v>122</v>
      </c>
      <c r="U934" s="67"/>
      <c r="V934" s="67"/>
      <c r="W934" s="67"/>
      <c r="X934" s="67"/>
      <c r="Y934" s="67"/>
      <c r="Z934" s="67"/>
      <c r="AA934" s="67"/>
      <c r="AB934" s="99"/>
    </row>
    <row r="935" spans="1:29" ht="18" hidden="1" outlineLevel="1" x14ac:dyDescent="0.35">
      <c r="A935" s="99"/>
      <c r="B935" s="12"/>
      <c r="C935" s="67"/>
      <c r="D935" s="67"/>
      <c r="E935" s="67"/>
      <c r="F935" s="67"/>
      <c r="G935" s="67"/>
      <c r="H935" s="67"/>
      <c r="I935" s="67"/>
      <c r="J935" s="67"/>
      <c r="K935" s="67"/>
      <c r="L935" s="67"/>
      <c r="M935" s="67"/>
      <c r="N935" s="67"/>
      <c r="O935" s="67"/>
      <c r="P935" s="67"/>
      <c r="Q935" s="67"/>
      <c r="R935" s="67"/>
      <c r="S935" s="67"/>
      <c r="T935" s="67"/>
      <c r="U935" s="67"/>
      <c r="V935" s="67"/>
      <c r="W935" s="67"/>
      <c r="X935" s="67"/>
      <c r="Y935" s="67"/>
      <c r="Z935" s="67"/>
      <c r="AA935" s="67"/>
      <c r="AB935" s="99"/>
    </row>
    <row r="936" spans="1:29" ht="18" hidden="1" outlineLevel="1" x14ac:dyDescent="0.35">
      <c r="A936" s="99"/>
      <c r="B936" s="12"/>
      <c r="C936" s="67"/>
      <c r="D936" s="147" t="s">
        <v>126</v>
      </c>
      <c r="E936" s="148"/>
      <c r="F936" s="148"/>
      <c r="G936" s="148"/>
      <c r="H936" s="148"/>
      <c r="I936" s="148"/>
      <c r="J936" s="148"/>
      <c r="K936" s="148"/>
      <c r="L936" s="148"/>
      <c r="M936" s="148"/>
      <c r="N936" s="148"/>
      <c r="O936" s="148"/>
      <c r="P936" s="423" t="s">
        <v>166</v>
      </c>
      <c r="Q936" s="423"/>
      <c r="R936" s="423"/>
      <c r="S936" s="423"/>
      <c r="T936" s="67"/>
      <c r="U936" s="67"/>
      <c r="V936" s="67"/>
      <c r="W936" s="67"/>
      <c r="X936" s="67"/>
      <c r="Y936" s="67"/>
      <c r="Z936" s="67"/>
      <c r="AA936" s="67"/>
      <c r="AB936" s="99"/>
    </row>
    <row r="937" spans="1:29" s="159" customFormat="1" ht="28.8" hidden="1" outlineLevel="1" x14ac:dyDescent="0.35">
      <c r="A937" s="99"/>
      <c r="B937" s="12"/>
      <c r="C937" s="67"/>
      <c r="D937" s="188" t="s">
        <v>128</v>
      </c>
      <c r="E937" s="188" t="s">
        <v>129</v>
      </c>
      <c r="F937" s="188" t="s">
        <v>130</v>
      </c>
      <c r="G937" s="188" t="s">
        <v>131</v>
      </c>
      <c r="H937" s="188" t="s">
        <v>160</v>
      </c>
      <c r="I937" s="188" t="s">
        <v>161</v>
      </c>
      <c r="J937" s="188"/>
      <c r="K937" s="188" t="s">
        <v>106</v>
      </c>
      <c r="L937" s="188" t="s">
        <v>162</v>
      </c>
      <c r="M937" s="188" t="s">
        <v>137</v>
      </c>
      <c r="N937" s="188" t="s">
        <v>138</v>
      </c>
      <c r="O937" s="188" t="s">
        <v>139</v>
      </c>
      <c r="P937" s="193" t="s">
        <v>163</v>
      </c>
      <c r="Q937" s="193" t="s">
        <v>141</v>
      </c>
      <c r="R937" s="193" t="s">
        <v>142</v>
      </c>
      <c r="S937" s="193" t="s">
        <v>143</v>
      </c>
      <c r="U937" s="159" t="e" vm="1">
        <v>#VALUE!</v>
      </c>
      <c r="V937" s="426" t="s">
        <v>144</v>
      </c>
      <c r="W937" s="426"/>
      <c r="X937" s="426"/>
      <c r="Y937" s="426"/>
      <c r="Z937" s="426"/>
      <c r="AB937" s="99"/>
    </row>
    <row r="938" spans="1:29" s="160" customFormat="1" ht="18" hidden="1" outlineLevel="1" x14ac:dyDescent="0.35">
      <c r="A938" s="99"/>
      <c r="B938" s="12"/>
      <c r="C938" s="67"/>
      <c r="D938" s="194"/>
      <c r="E938" s="195"/>
      <c r="F938" s="195"/>
      <c r="G938" s="194"/>
      <c r="H938" s="188" t="str">
        <f>+E932</f>
        <v>kWh</v>
      </c>
      <c r="I938" s="196" t="s">
        <v>145</v>
      </c>
      <c r="J938" s="196" t="s">
        <v>146</v>
      </c>
      <c r="K938" s="196" t="s">
        <v>147</v>
      </c>
      <c r="L938" s="196" t="s">
        <v>147</v>
      </c>
      <c r="M938" s="196" t="s">
        <v>147</v>
      </c>
      <c r="N938" s="196" t="s">
        <v>147</v>
      </c>
      <c r="O938" s="196" t="s">
        <v>147</v>
      </c>
      <c r="P938" s="197" t="s">
        <v>148</v>
      </c>
      <c r="Q938" s="198" t="s">
        <v>145</v>
      </c>
      <c r="R938" s="198" t="s">
        <v>147</v>
      </c>
      <c r="S938" s="198" t="s">
        <v>147</v>
      </c>
      <c r="U938" s="67"/>
      <c r="V938" s="67"/>
      <c r="W938" s="67"/>
      <c r="X938" s="67"/>
      <c r="Y938" s="67"/>
      <c r="Z938" s="67"/>
      <c r="AB938" s="99"/>
    </row>
    <row r="939" spans="1:29" ht="18" hidden="1" outlineLevel="1" x14ac:dyDescent="0.35">
      <c r="A939" s="99"/>
      <c r="B939" s="12"/>
      <c r="C939" s="67"/>
      <c r="D939" s="2">
        <v>0</v>
      </c>
      <c r="E939" s="145"/>
      <c r="F939" s="145">
        <f>+E939</f>
        <v>0</v>
      </c>
      <c r="G939" s="49">
        <f>IF(F939-E939=0,0,F939-E939+1)</f>
        <v>0</v>
      </c>
      <c r="H939" s="155"/>
      <c r="I939" s="4">
        <f>+H939*$E$933</f>
        <v>0</v>
      </c>
      <c r="J939" s="48" t="str">
        <f>IFERROR(I939/G939,"-")</f>
        <v>-</v>
      </c>
      <c r="K939" s="157"/>
      <c r="L939" s="157"/>
      <c r="M939" s="157"/>
      <c r="N939" s="157"/>
      <c r="O939" s="6">
        <f t="shared" ref="O939:O940" si="593">+SUM(K939:N939)</f>
        <v>0</v>
      </c>
      <c r="P939" s="38">
        <f>IFERROR((_xlfn.DAYS(F939,"1/1/"&amp;YEAR(F939))+1)/G939,0)</f>
        <v>0</v>
      </c>
      <c r="Q939" s="4">
        <f t="shared" ref="Q939:Q940" si="594">+I939*P939</f>
        <v>0</v>
      </c>
      <c r="R939" s="4">
        <f t="shared" ref="R939:R940" si="595">+K939*P939</f>
        <v>0</v>
      </c>
      <c r="S939" s="39">
        <f t="shared" ref="S939:S940" si="596">+O939*P939</f>
        <v>0</v>
      </c>
      <c r="T939" s="160"/>
      <c r="U939" s="67"/>
      <c r="V939" s="67"/>
      <c r="W939" s="67"/>
      <c r="X939" s="67"/>
      <c r="Y939" s="67"/>
      <c r="Z939" s="67"/>
      <c r="AA939" s="67"/>
      <c r="AB939" s="99"/>
    </row>
    <row r="940" spans="1:29" ht="18" hidden="1" outlineLevel="1" x14ac:dyDescent="0.35">
      <c r="A940" s="99"/>
      <c r="B940" s="12"/>
      <c r="C940" s="67"/>
      <c r="D940" s="2">
        <v>1</v>
      </c>
      <c r="E940" s="3">
        <f>+F939+1</f>
        <v>1</v>
      </c>
      <c r="F940" s="145"/>
      <c r="G940" s="49">
        <f t="shared" ref="G940:G952" si="597">IF(F940-E940=0,0,F940-E940+1)</f>
        <v>0</v>
      </c>
      <c r="H940" s="155"/>
      <c r="I940" s="4">
        <f t="shared" ref="I940:I952" si="598">+H940*$E$933</f>
        <v>0</v>
      </c>
      <c r="J940" s="48" t="str">
        <f t="shared" ref="J940" si="599">IFERROR(I940/G940,"-")</f>
        <v>-</v>
      </c>
      <c r="K940" s="157"/>
      <c r="L940" s="157"/>
      <c r="M940" s="157"/>
      <c r="N940" s="157"/>
      <c r="O940" s="6">
        <f t="shared" si="593"/>
        <v>0</v>
      </c>
      <c r="P940" s="38">
        <v>1</v>
      </c>
      <c r="Q940" s="4">
        <f t="shared" si="594"/>
        <v>0</v>
      </c>
      <c r="R940" s="4">
        <f t="shared" si="595"/>
        <v>0</v>
      </c>
      <c r="S940" s="39">
        <f t="shared" si="596"/>
        <v>0</v>
      </c>
      <c r="T940" s="160"/>
      <c r="U940" s="67"/>
      <c r="V940" s="67"/>
      <c r="W940" s="67"/>
      <c r="X940" s="67"/>
      <c r="Y940" s="67"/>
      <c r="Z940" s="67"/>
      <c r="AA940" s="67"/>
      <c r="AB940" s="99"/>
    </row>
    <row r="941" spans="1:29" ht="18" hidden="1" outlineLevel="1" x14ac:dyDescent="0.35">
      <c r="A941" s="99"/>
      <c r="B941" s="12"/>
      <c r="C941" s="67"/>
      <c r="D941" s="2">
        <v>2</v>
      </c>
      <c r="E941" s="3">
        <f t="shared" ref="E941:E952" si="600">+F940+1</f>
        <v>1</v>
      </c>
      <c r="F941" s="146"/>
      <c r="G941" s="49">
        <f t="shared" si="597"/>
        <v>0</v>
      </c>
      <c r="H941" s="156"/>
      <c r="I941" s="4">
        <f t="shared" si="598"/>
        <v>0</v>
      </c>
      <c r="J941" s="48" t="str">
        <f t="shared" ref="J941" si="601">IFERROR(I941/G941,"-")</f>
        <v>-</v>
      </c>
      <c r="K941" s="158"/>
      <c r="L941" s="158"/>
      <c r="M941" s="158"/>
      <c r="N941" s="158"/>
      <c r="O941" s="6">
        <f t="shared" ref="O941" si="602">+SUM(K941:N941)</f>
        <v>0</v>
      </c>
      <c r="P941" s="40">
        <v>1</v>
      </c>
      <c r="Q941" s="4">
        <f t="shared" ref="Q941" si="603">+I941*P941</f>
        <v>0</v>
      </c>
      <c r="R941" s="4">
        <f t="shared" ref="R941" si="604">+K941*P941</f>
        <v>0</v>
      </c>
      <c r="S941" s="41">
        <f t="shared" ref="S941" si="605">+O941*P941</f>
        <v>0</v>
      </c>
      <c r="T941" s="160"/>
      <c r="U941" s="67"/>
      <c r="V941" s="67"/>
      <c r="W941" s="67"/>
      <c r="X941" s="67"/>
      <c r="Y941" s="67"/>
      <c r="Z941" s="67"/>
      <c r="AA941" s="67"/>
      <c r="AB941" s="99"/>
    </row>
    <row r="942" spans="1:29" ht="18" hidden="1" outlineLevel="1" x14ac:dyDescent="0.35">
      <c r="A942" s="99"/>
      <c r="B942" s="12"/>
      <c r="C942" s="67"/>
      <c r="D942" s="2">
        <v>3</v>
      </c>
      <c r="E942" s="3">
        <f t="shared" si="600"/>
        <v>1</v>
      </c>
      <c r="F942" s="146"/>
      <c r="G942" s="49">
        <f t="shared" si="597"/>
        <v>0</v>
      </c>
      <c r="H942" s="156"/>
      <c r="I942" s="4">
        <f t="shared" si="598"/>
        <v>0</v>
      </c>
      <c r="J942" s="48" t="str">
        <f t="shared" ref="J942" si="606">IFERROR(I942/G942,"-")</f>
        <v>-</v>
      </c>
      <c r="K942" s="158"/>
      <c r="L942" s="158"/>
      <c r="M942" s="158"/>
      <c r="N942" s="158"/>
      <c r="O942" s="6">
        <f t="shared" ref="O942" si="607">+SUM(K942:N942)</f>
        <v>0</v>
      </c>
      <c r="P942" s="40">
        <v>1</v>
      </c>
      <c r="Q942" s="4">
        <f t="shared" ref="Q942" si="608">+I942*P942</f>
        <v>0</v>
      </c>
      <c r="R942" s="4">
        <f t="shared" ref="R942" si="609">+K942*P942</f>
        <v>0</v>
      </c>
      <c r="S942" s="41">
        <f t="shared" ref="S942" si="610">+O942*P942</f>
        <v>0</v>
      </c>
      <c r="T942" s="67"/>
      <c r="U942" s="67"/>
      <c r="V942" s="67"/>
      <c r="W942" s="67"/>
      <c r="X942" s="67"/>
      <c r="Y942" s="67"/>
      <c r="Z942" s="67"/>
      <c r="AA942" s="67"/>
      <c r="AB942" s="99"/>
    </row>
    <row r="943" spans="1:29" ht="18" hidden="1" outlineLevel="1" x14ac:dyDescent="0.35">
      <c r="A943" s="99"/>
      <c r="B943" s="12"/>
      <c r="C943" s="67"/>
      <c r="D943" s="2">
        <v>4</v>
      </c>
      <c r="E943" s="3">
        <f t="shared" si="600"/>
        <v>1</v>
      </c>
      <c r="F943" s="146"/>
      <c r="G943" s="49">
        <f t="shared" si="597"/>
        <v>0</v>
      </c>
      <c r="H943" s="156"/>
      <c r="I943" s="4">
        <f t="shared" si="598"/>
        <v>0</v>
      </c>
      <c r="J943" s="48" t="str">
        <f t="shared" ref="J943" si="611">IFERROR(I943/G943,"-")</f>
        <v>-</v>
      </c>
      <c r="K943" s="158"/>
      <c r="L943" s="158"/>
      <c r="M943" s="158"/>
      <c r="N943" s="158"/>
      <c r="O943" s="6">
        <f t="shared" ref="O943" si="612">+SUM(K943:N943)</f>
        <v>0</v>
      </c>
      <c r="P943" s="40">
        <v>1</v>
      </c>
      <c r="Q943" s="4">
        <f t="shared" ref="Q943" si="613">+I943*P943</f>
        <v>0</v>
      </c>
      <c r="R943" s="4">
        <f t="shared" ref="R943" si="614">+K943*P943</f>
        <v>0</v>
      </c>
      <c r="S943" s="41">
        <f t="shared" ref="S943" si="615">+O943*P943</f>
        <v>0</v>
      </c>
      <c r="T943" s="67"/>
      <c r="U943" s="67"/>
      <c r="V943" s="67"/>
      <c r="W943" s="67"/>
      <c r="X943" s="67"/>
      <c r="Y943" s="67"/>
      <c r="Z943" s="67"/>
      <c r="AA943" s="67"/>
      <c r="AB943" s="99"/>
    </row>
    <row r="944" spans="1:29" ht="18" hidden="1" outlineLevel="1" x14ac:dyDescent="0.35">
      <c r="A944" s="99"/>
      <c r="B944" s="12"/>
      <c r="C944" s="67"/>
      <c r="D944" s="2">
        <v>5</v>
      </c>
      <c r="E944" s="3">
        <f t="shared" si="600"/>
        <v>1</v>
      </c>
      <c r="F944" s="146"/>
      <c r="G944" s="49">
        <f t="shared" si="597"/>
        <v>0</v>
      </c>
      <c r="H944" s="156"/>
      <c r="I944" s="4">
        <f t="shared" si="598"/>
        <v>0</v>
      </c>
      <c r="J944" s="48" t="str">
        <f t="shared" ref="J944" si="616">IFERROR(I944/G944,"-")</f>
        <v>-</v>
      </c>
      <c r="K944" s="158"/>
      <c r="L944" s="158"/>
      <c r="M944" s="158"/>
      <c r="N944" s="158"/>
      <c r="O944" s="6">
        <f t="shared" ref="O944" si="617">+SUM(K944:N944)</f>
        <v>0</v>
      </c>
      <c r="P944" s="40">
        <v>1</v>
      </c>
      <c r="Q944" s="4">
        <f t="shared" ref="Q944" si="618">+I944*P944</f>
        <v>0</v>
      </c>
      <c r="R944" s="4">
        <f t="shared" ref="R944" si="619">+K944*P944</f>
        <v>0</v>
      </c>
      <c r="S944" s="41">
        <f t="shared" ref="S944" si="620">+O944*P944</f>
        <v>0</v>
      </c>
      <c r="T944" s="67"/>
      <c r="U944" s="67"/>
      <c r="V944" s="67"/>
      <c r="W944" s="67"/>
      <c r="X944" s="67"/>
      <c r="Y944" s="67"/>
      <c r="Z944" s="67"/>
      <c r="AA944" s="67"/>
      <c r="AB944" s="99"/>
    </row>
    <row r="945" spans="1:29" ht="18" hidden="1" outlineLevel="1" x14ac:dyDescent="0.35">
      <c r="A945" s="99"/>
      <c r="B945" s="12"/>
      <c r="C945" s="67"/>
      <c r="D945" s="2">
        <v>6</v>
      </c>
      <c r="E945" s="3">
        <f t="shared" si="600"/>
        <v>1</v>
      </c>
      <c r="F945" s="146"/>
      <c r="G945" s="49">
        <f t="shared" si="597"/>
        <v>0</v>
      </c>
      <c r="H945" s="156"/>
      <c r="I945" s="4">
        <f t="shared" si="598"/>
        <v>0</v>
      </c>
      <c r="J945" s="48" t="str">
        <f t="shared" ref="J945" si="621">IFERROR(I945/G945,"-")</f>
        <v>-</v>
      </c>
      <c r="K945" s="158"/>
      <c r="L945" s="158"/>
      <c r="M945" s="158"/>
      <c r="N945" s="158"/>
      <c r="O945" s="6">
        <f t="shared" ref="O945" si="622">+SUM(K945:N945)</f>
        <v>0</v>
      </c>
      <c r="P945" s="40">
        <v>1</v>
      </c>
      <c r="Q945" s="4">
        <f t="shared" ref="Q945" si="623">+I945*P945</f>
        <v>0</v>
      </c>
      <c r="R945" s="4">
        <f t="shared" ref="R945" si="624">+K945*P945</f>
        <v>0</v>
      </c>
      <c r="S945" s="41">
        <f t="shared" ref="S945" si="625">+O945*P945</f>
        <v>0</v>
      </c>
      <c r="T945" s="67"/>
      <c r="U945" s="67"/>
      <c r="V945" s="67"/>
      <c r="W945" s="67"/>
      <c r="X945" s="67"/>
      <c r="Y945" s="67"/>
      <c r="Z945" s="67"/>
      <c r="AA945" s="67"/>
      <c r="AB945" s="99"/>
    </row>
    <row r="946" spans="1:29" ht="18" hidden="1" outlineLevel="1" x14ac:dyDescent="0.35">
      <c r="A946" s="99"/>
      <c r="B946" s="12"/>
      <c r="C946" s="67"/>
      <c r="D946" s="2">
        <v>7</v>
      </c>
      <c r="E946" s="3">
        <f t="shared" si="600"/>
        <v>1</v>
      </c>
      <c r="F946" s="146"/>
      <c r="G946" s="49">
        <f t="shared" si="597"/>
        <v>0</v>
      </c>
      <c r="H946" s="156"/>
      <c r="I946" s="4">
        <f t="shared" si="598"/>
        <v>0</v>
      </c>
      <c r="J946" s="48" t="str">
        <f t="shared" ref="J946" si="626">IFERROR(I946/G946,"-")</f>
        <v>-</v>
      </c>
      <c r="K946" s="158"/>
      <c r="L946" s="158"/>
      <c r="M946" s="158"/>
      <c r="N946" s="158"/>
      <c r="O946" s="6">
        <f t="shared" ref="O946" si="627">+SUM(K946:N946)</f>
        <v>0</v>
      </c>
      <c r="P946" s="40">
        <v>1</v>
      </c>
      <c r="Q946" s="4">
        <f t="shared" ref="Q946" si="628">+I946*P946</f>
        <v>0</v>
      </c>
      <c r="R946" s="4">
        <f t="shared" ref="R946" si="629">+K946*P946</f>
        <v>0</v>
      </c>
      <c r="S946" s="41">
        <f t="shared" ref="S946" si="630">+O946*P946</f>
        <v>0</v>
      </c>
      <c r="T946" s="67"/>
      <c r="U946" s="67"/>
      <c r="V946" s="67"/>
      <c r="W946" s="67"/>
      <c r="X946" s="67"/>
      <c r="Y946" s="67"/>
      <c r="Z946" s="67"/>
      <c r="AA946" s="67"/>
      <c r="AB946" s="99"/>
    </row>
    <row r="947" spans="1:29" ht="18" hidden="1" outlineLevel="1" x14ac:dyDescent="0.35">
      <c r="A947" s="99"/>
      <c r="B947" s="12"/>
      <c r="C947" s="67"/>
      <c r="D947" s="2">
        <v>8</v>
      </c>
      <c r="E947" s="3">
        <f t="shared" si="600"/>
        <v>1</v>
      </c>
      <c r="F947" s="146"/>
      <c r="G947" s="49">
        <f t="shared" si="597"/>
        <v>0</v>
      </c>
      <c r="H947" s="156"/>
      <c r="I947" s="4">
        <f t="shared" si="598"/>
        <v>0</v>
      </c>
      <c r="J947" s="48" t="str">
        <f t="shared" ref="J947" si="631">IFERROR(I947/G947,"-")</f>
        <v>-</v>
      </c>
      <c r="K947" s="158"/>
      <c r="L947" s="158"/>
      <c r="M947" s="158"/>
      <c r="N947" s="158"/>
      <c r="O947" s="6">
        <f t="shared" ref="O947" si="632">+SUM(K947:N947)</f>
        <v>0</v>
      </c>
      <c r="P947" s="40">
        <v>1</v>
      </c>
      <c r="Q947" s="4">
        <f t="shared" ref="Q947" si="633">+I947*P947</f>
        <v>0</v>
      </c>
      <c r="R947" s="4">
        <f t="shared" ref="R947" si="634">+K947*P947</f>
        <v>0</v>
      </c>
      <c r="S947" s="41">
        <f t="shared" ref="S947" si="635">+O947*P947</f>
        <v>0</v>
      </c>
      <c r="T947" s="67"/>
      <c r="U947" s="67"/>
      <c r="V947" s="67"/>
      <c r="W947" s="67"/>
      <c r="X947" s="67"/>
      <c r="Y947" s="67"/>
      <c r="Z947" s="67"/>
      <c r="AA947" s="67"/>
      <c r="AB947" s="99"/>
    </row>
    <row r="948" spans="1:29" ht="18" hidden="1" outlineLevel="1" x14ac:dyDescent="0.35">
      <c r="A948" s="99"/>
      <c r="B948" s="12"/>
      <c r="C948" s="67"/>
      <c r="D948" s="2">
        <v>9</v>
      </c>
      <c r="E948" s="3">
        <f t="shared" si="600"/>
        <v>1</v>
      </c>
      <c r="F948" s="146"/>
      <c r="G948" s="49">
        <f t="shared" si="597"/>
        <v>0</v>
      </c>
      <c r="H948" s="156"/>
      <c r="I948" s="4">
        <f t="shared" si="598"/>
        <v>0</v>
      </c>
      <c r="J948" s="48" t="str">
        <f t="shared" ref="J948" si="636">IFERROR(I948/G948,"-")</f>
        <v>-</v>
      </c>
      <c r="K948" s="158"/>
      <c r="L948" s="158"/>
      <c r="M948" s="158"/>
      <c r="N948" s="158"/>
      <c r="O948" s="6">
        <f t="shared" ref="O948" si="637">+SUM(K948:N948)</f>
        <v>0</v>
      </c>
      <c r="P948" s="40">
        <v>1</v>
      </c>
      <c r="Q948" s="4">
        <f t="shared" ref="Q948" si="638">+I948*P948</f>
        <v>0</v>
      </c>
      <c r="R948" s="4">
        <f t="shared" ref="R948" si="639">+K948*P948</f>
        <v>0</v>
      </c>
      <c r="S948" s="41">
        <f t="shared" ref="S948" si="640">+O948*P948</f>
        <v>0</v>
      </c>
      <c r="T948" s="67"/>
      <c r="U948" s="67"/>
      <c r="V948" s="67"/>
      <c r="W948" s="67"/>
      <c r="X948" s="67"/>
      <c r="Y948" s="67"/>
      <c r="Z948" s="67"/>
      <c r="AA948" s="67"/>
      <c r="AB948" s="99"/>
    </row>
    <row r="949" spans="1:29" ht="18" hidden="1" outlineLevel="1" x14ac:dyDescent="0.35">
      <c r="A949" s="99"/>
      <c r="B949" s="12"/>
      <c r="C949" s="67"/>
      <c r="D949" s="2">
        <v>10</v>
      </c>
      <c r="E949" s="3">
        <f t="shared" si="600"/>
        <v>1</v>
      </c>
      <c r="F949" s="146"/>
      <c r="G949" s="49">
        <f t="shared" si="597"/>
        <v>0</v>
      </c>
      <c r="H949" s="156"/>
      <c r="I949" s="4">
        <f t="shared" si="598"/>
        <v>0</v>
      </c>
      <c r="J949" s="48" t="str">
        <f t="shared" ref="J949:J952" si="641">IFERROR(I949/G949,"-")</f>
        <v>-</v>
      </c>
      <c r="K949" s="158"/>
      <c r="L949" s="158"/>
      <c r="M949" s="158"/>
      <c r="N949" s="158"/>
      <c r="O949" s="6">
        <f t="shared" ref="O949:O952" si="642">+SUM(K949:N949)</f>
        <v>0</v>
      </c>
      <c r="P949" s="40">
        <v>1</v>
      </c>
      <c r="Q949" s="4">
        <f t="shared" ref="Q949:Q952" si="643">+I949*P949</f>
        <v>0</v>
      </c>
      <c r="R949" s="4">
        <f t="shared" ref="R949:R952" si="644">+K949*P949</f>
        <v>0</v>
      </c>
      <c r="S949" s="41">
        <f t="shared" ref="S949:S952" si="645">+O949*P949</f>
        <v>0</v>
      </c>
      <c r="T949" s="67"/>
      <c r="U949" s="67"/>
      <c r="V949" s="67"/>
      <c r="W949" s="67"/>
      <c r="X949" s="67"/>
      <c r="Y949" s="67"/>
      <c r="Z949" s="67"/>
      <c r="AA949" s="67"/>
      <c r="AB949" s="99"/>
    </row>
    <row r="950" spans="1:29" ht="18" hidden="1" outlineLevel="1" x14ac:dyDescent="0.35">
      <c r="A950" s="99"/>
      <c r="B950" s="12"/>
      <c r="C950" s="67"/>
      <c r="D950" s="2">
        <v>11</v>
      </c>
      <c r="E950" s="3">
        <f t="shared" si="600"/>
        <v>1</v>
      </c>
      <c r="F950" s="146"/>
      <c r="G950" s="49">
        <f t="shared" si="597"/>
        <v>0</v>
      </c>
      <c r="H950" s="156"/>
      <c r="I950" s="4">
        <f t="shared" si="598"/>
        <v>0</v>
      </c>
      <c r="J950" s="48" t="str">
        <f t="shared" si="641"/>
        <v>-</v>
      </c>
      <c r="K950" s="158"/>
      <c r="L950" s="158"/>
      <c r="M950" s="158"/>
      <c r="N950" s="158"/>
      <c r="O950" s="6">
        <f t="shared" si="642"/>
        <v>0</v>
      </c>
      <c r="P950" s="40">
        <v>1</v>
      </c>
      <c r="Q950" s="4">
        <f t="shared" si="643"/>
        <v>0</v>
      </c>
      <c r="R950" s="4">
        <f t="shared" si="644"/>
        <v>0</v>
      </c>
      <c r="S950" s="41">
        <f t="shared" si="645"/>
        <v>0</v>
      </c>
      <c r="T950" s="67"/>
      <c r="U950" s="67"/>
      <c r="V950" s="67"/>
      <c r="W950" s="67"/>
      <c r="X950" s="67"/>
      <c r="Y950" s="67"/>
      <c r="Z950" s="67"/>
      <c r="AA950" s="67"/>
      <c r="AB950" s="99"/>
    </row>
    <row r="951" spans="1:29" ht="18" hidden="1" outlineLevel="1" x14ac:dyDescent="0.35">
      <c r="A951" s="99"/>
      <c r="B951" s="12"/>
      <c r="C951" s="67"/>
      <c r="D951" s="2">
        <v>12</v>
      </c>
      <c r="E951" s="3">
        <f t="shared" si="600"/>
        <v>1</v>
      </c>
      <c r="F951" s="146"/>
      <c r="G951" s="49">
        <f t="shared" si="597"/>
        <v>0</v>
      </c>
      <c r="H951" s="156"/>
      <c r="I951" s="4">
        <f t="shared" si="598"/>
        <v>0</v>
      </c>
      <c r="J951" s="48" t="str">
        <f t="shared" si="641"/>
        <v>-</v>
      </c>
      <c r="K951" s="158"/>
      <c r="L951" s="158"/>
      <c r="M951" s="158"/>
      <c r="N951" s="158"/>
      <c r="O951" s="6">
        <f t="shared" si="642"/>
        <v>0</v>
      </c>
      <c r="P951" s="40">
        <v>1</v>
      </c>
      <c r="Q951" s="4">
        <f t="shared" si="643"/>
        <v>0</v>
      </c>
      <c r="R951" s="4">
        <f t="shared" si="644"/>
        <v>0</v>
      </c>
      <c r="S951" s="41">
        <f t="shared" si="645"/>
        <v>0</v>
      </c>
      <c r="T951" s="67"/>
      <c r="U951" s="67"/>
      <c r="V951" s="67"/>
      <c r="W951" s="67"/>
      <c r="X951" s="67"/>
      <c r="Y951" s="67"/>
      <c r="Z951" s="67"/>
      <c r="AA951" s="67"/>
      <c r="AB951" s="99"/>
    </row>
    <row r="952" spans="1:29" ht="18" hidden="1" outlineLevel="1" x14ac:dyDescent="0.35">
      <c r="A952" s="99"/>
      <c r="B952" s="12"/>
      <c r="C952" s="67"/>
      <c r="D952" s="2">
        <v>13</v>
      </c>
      <c r="E952" s="3">
        <f t="shared" si="600"/>
        <v>1</v>
      </c>
      <c r="F952" s="146">
        <f>+E952</f>
        <v>1</v>
      </c>
      <c r="G952" s="49">
        <f t="shared" si="597"/>
        <v>0</v>
      </c>
      <c r="H952" s="156"/>
      <c r="I952" s="4">
        <f t="shared" si="598"/>
        <v>0</v>
      </c>
      <c r="J952" s="48" t="str">
        <f t="shared" si="641"/>
        <v>-</v>
      </c>
      <c r="K952" s="158"/>
      <c r="L952" s="158"/>
      <c r="M952" s="158"/>
      <c r="N952" s="158"/>
      <c r="O952" s="6">
        <f t="shared" si="642"/>
        <v>0</v>
      </c>
      <c r="P952" s="38">
        <f>IFERROR((_xlfn.DAYS("31/12/"&amp;YEAR(E952),E952))/G952,0)</f>
        <v>0</v>
      </c>
      <c r="Q952" s="4">
        <f t="shared" si="643"/>
        <v>0</v>
      </c>
      <c r="R952" s="4">
        <f t="shared" si="644"/>
        <v>0</v>
      </c>
      <c r="S952" s="41">
        <f t="shared" si="645"/>
        <v>0</v>
      </c>
      <c r="T952" s="67"/>
      <c r="U952" s="67"/>
      <c r="V952" s="67"/>
      <c r="W952" s="67"/>
      <c r="X952" s="67"/>
      <c r="Y952" s="67"/>
      <c r="Z952" s="67"/>
      <c r="AA952" s="67"/>
      <c r="AB952" s="99"/>
    </row>
    <row r="953" spans="1:29" ht="18" hidden="1" outlineLevel="1" x14ac:dyDescent="0.35">
      <c r="A953" s="99"/>
      <c r="B953" s="12"/>
      <c r="C953" s="67"/>
      <c r="D953" s="42" t="s">
        <v>164</v>
      </c>
      <c r="E953" s="8"/>
      <c r="F953" s="8"/>
      <c r="G953" s="50">
        <f>SUM(G939:G952)</f>
        <v>0</v>
      </c>
      <c r="H953" s="1"/>
      <c r="I953" s="5">
        <f>SUM(I939:I952)</f>
        <v>0</v>
      </c>
      <c r="J953" s="48" t="str">
        <f>IFERROR(I953/G953,"-")</f>
        <v>-</v>
      </c>
      <c r="K953" s="5">
        <f>SUM(K939:K952)</f>
        <v>0</v>
      </c>
      <c r="L953" s="5">
        <f t="shared" ref="L953:O953" si="646">SUM(L939:L952)</f>
        <v>0</v>
      </c>
      <c r="M953" s="5">
        <f t="shared" si="646"/>
        <v>0</v>
      </c>
      <c r="N953" s="5">
        <f t="shared" si="646"/>
        <v>0</v>
      </c>
      <c r="O953" s="5">
        <f t="shared" si="646"/>
        <v>0</v>
      </c>
      <c r="P953" s="42">
        <f>+SUMPRODUCT(G939:G952,P939:P952)</f>
        <v>0</v>
      </c>
      <c r="Q953" s="9">
        <f>SUM(Q939:Q952)</f>
        <v>0</v>
      </c>
      <c r="R953" s="9">
        <f t="shared" ref="R953:S953" si="647">SUM(R939:R952)</f>
        <v>0</v>
      </c>
      <c r="S953" s="10">
        <f t="shared" si="647"/>
        <v>0</v>
      </c>
      <c r="T953" s="67"/>
      <c r="U953" s="67"/>
      <c r="V953" s="67"/>
      <c r="W953" s="67"/>
      <c r="X953" s="67"/>
      <c r="Y953" s="67"/>
      <c r="Z953" s="67"/>
      <c r="AA953" s="67"/>
      <c r="AB953" s="99"/>
    </row>
    <row r="954" spans="1:29" ht="18" hidden="1" outlineLevel="1" x14ac:dyDescent="0.35">
      <c r="A954" s="99"/>
      <c r="B954" s="12"/>
      <c r="C954" s="67"/>
      <c r="D954" s="25" t="s">
        <v>150</v>
      </c>
      <c r="E954" s="1"/>
      <c r="F954" s="1"/>
      <c r="G954" s="1"/>
      <c r="H954" s="1"/>
      <c r="I954" s="1"/>
      <c r="J954" s="1"/>
      <c r="K954" s="51" t="str">
        <f>IFERROR(K953/$O953,"-")</f>
        <v>-</v>
      </c>
      <c r="L954" s="51" t="str">
        <f>IFERROR(L953/$O953,"-")</f>
        <v>-</v>
      </c>
      <c r="M954" s="51" t="str">
        <f>IFERROR(M953/$O953,"-")</f>
        <v>-</v>
      </c>
      <c r="N954" s="51" t="str">
        <f>IFERROR(N953/$O953,"-")</f>
        <v>-</v>
      </c>
      <c r="O954" s="51" t="str">
        <f>IFERROR(O953/$O953,"-")</f>
        <v>-</v>
      </c>
      <c r="P954" s="43"/>
      <c r="Q954" s="2"/>
      <c r="R954" s="2"/>
      <c r="S954" s="44"/>
      <c r="T954" s="67"/>
      <c r="U954" s="67"/>
      <c r="V954" s="67"/>
      <c r="W954" s="67"/>
      <c r="X954" s="67"/>
      <c r="Y954" s="67"/>
      <c r="Z954" s="67"/>
      <c r="AA954" s="67"/>
      <c r="AB954" s="99"/>
    </row>
    <row r="955" spans="1:29" ht="18" hidden="1" outlineLevel="1" x14ac:dyDescent="0.35">
      <c r="A955" s="99"/>
      <c r="B955" s="12"/>
      <c r="C955" s="67"/>
      <c r="D955" s="67"/>
      <c r="E955" s="67"/>
      <c r="F955" s="67"/>
      <c r="G955" s="67"/>
      <c r="H955" s="67"/>
      <c r="I955" s="67"/>
      <c r="J955" s="67"/>
      <c r="K955" s="67"/>
      <c r="L955" s="67"/>
      <c r="M955" s="67"/>
      <c r="N955" s="67"/>
      <c r="O955" s="67"/>
      <c r="P955" s="67"/>
      <c r="Q955" s="67"/>
      <c r="R955" s="67"/>
      <c r="S955" s="67"/>
      <c r="T955" s="67"/>
      <c r="U955" s="67"/>
      <c r="V955" s="67"/>
      <c r="W955" s="67"/>
      <c r="X955" s="67"/>
      <c r="Y955" s="67"/>
      <c r="Z955" s="67"/>
      <c r="AA955" s="67"/>
      <c r="AB955" s="99"/>
    </row>
    <row r="956" spans="1:29" ht="18" collapsed="1" x14ac:dyDescent="0.35">
      <c r="A956" s="99"/>
      <c r="B956" s="12"/>
      <c r="C956" s="62" t="s">
        <v>167</v>
      </c>
      <c r="D956" s="12"/>
      <c r="E956" s="12"/>
      <c r="F956" s="12"/>
      <c r="G956" s="12"/>
      <c r="H956" s="12"/>
      <c r="I956" s="12"/>
      <c r="J956" s="12"/>
      <c r="K956" s="12"/>
      <c r="L956" s="12"/>
      <c r="M956" s="12"/>
      <c r="N956" s="12"/>
      <c r="O956" s="12"/>
      <c r="P956" s="12"/>
      <c r="Q956" s="12"/>
      <c r="R956" s="12"/>
      <c r="S956" s="12"/>
      <c r="T956" s="12"/>
      <c r="U956" s="12"/>
      <c r="V956" s="12"/>
      <c r="W956" s="12"/>
      <c r="X956" s="12"/>
      <c r="Y956" s="12"/>
      <c r="Z956" s="12"/>
      <c r="AA956" s="12"/>
      <c r="AB956" s="99"/>
    </row>
    <row r="957" spans="1:29" ht="9.6" hidden="1" customHeight="1" outlineLevel="1" x14ac:dyDescent="0.35">
      <c r="A957" s="99"/>
      <c r="B957" s="12"/>
      <c r="C957" s="67"/>
      <c r="D957" s="67"/>
      <c r="E957" s="67"/>
      <c r="F957" s="67"/>
      <c r="G957" s="67"/>
      <c r="H957" s="67"/>
      <c r="I957" s="67"/>
      <c r="J957" s="67"/>
      <c r="K957" s="67"/>
      <c r="L957" s="67"/>
      <c r="M957" s="67"/>
      <c r="N957" s="67"/>
      <c r="O957" s="67"/>
      <c r="P957" s="67"/>
      <c r="Q957" s="67"/>
      <c r="R957" s="67"/>
      <c r="S957" s="67"/>
      <c r="T957" s="67"/>
      <c r="U957" s="67"/>
      <c r="V957" s="67"/>
      <c r="W957" s="67"/>
      <c r="X957" s="67"/>
      <c r="Y957" s="67"/>
      <c r="Z957" s="67"/>
      <c r="AA957" s="67"/>
      <c r="AB957" s="99"/>
    </row>
    <row r="958" spans="1:29" ht="18" hidden="1" outlineLevel="1" x14ac:dyDescent="0.35">
      <c r="A958" s="99"/>
      <c r="B958" s="12"/>
      <c r="C958" s="67"/>
      <c r="D958" s="163" t="s">
        <v>98</v>
      </c>
      <c r="E958" s="164"/>
      <c r="F958" s="164"/>
      <c r="G958" s="164"/>
      <c r="H958" s="67"/>
      <c r="I958" s="161" t="s">
        <v>97</v>
      </c>
      <c r="J958" s="162"/>
      <c r="K958" s="162"/>
      <c r="L958" s="67"/>
      <c r="M958" s="67"/>
      <c r="N958" s="67"/>
      <c r="O958" s="67"/>
      <c r="P958" s="67"/>
      <c r="Q958" s="149" t="s">
        <v>152</v>
      </c>
      <c r="R958" s="150"/>
      <c r="S958" s="150"/>
      <c r="T958" s="150"/>
      <c r="U958" s="67"/>
      <c r="V958" s="149" t="s">
        <v>153</v>
      </c>
      <c r="W958" s="150"/>
      <c r="X958" s="150"/>
      <c r="Y958" s="67"/>
      <c r="Z958" s="67"/>
      <c r="AA958" s="67"/>
      <c r="AB958" s="99"/>
      <c r="AC958" s="67">
        <v>24</v>
      </c>
    </row>
    <row r="959" spans="1:29" ht="18" hidden="1" outlineLevel="1" x14ac:dyDescent="0.35">
      <c r="A959" s="99"/>
      <c r="B959" s="12"/>
      <c r="C959" s="67"/>
      <c r="D959" s="1" t="s">
        <v>154</v>
      </c>
      <c r="E959" s="200" t="s">
        <v>155</v>
      </c>
      <c r="F959" s="167" t="s">
        <v>156</v>
      </c>
      <c r="G959" s="165"/>
      <c r="H959" s="67"/>
      <c r="I959" s="152">
        <v>1</v>
      </c>
      <c r="J959" s="421" t="s">
        <v>101</v>
      </c>
      <c r="K959" s="422"/>
      <c r="L959" s="67"/>
      <c r="M959" s="67"/>
      <c r="N959" s="67"/>
      <c r="O959" s="67"/>
      <c r="P959" s="67"/>
      <c r="Q959" s="419" t="s">
        <v>106</v>
      </c>
      <c r="R959" s="419"/>
      <c r="S959" s="298" t="str">
        <f>IFERROR(S981/Q981,"-")</f>
        <v>-</v>
      </c>
      <c r="T959" s="299" t="s">
        <v>107</v>
      </c>
      <c r="U959" s="67"/>
      <c r="V959" s="8" t="s">
        <v>108</v>
      </c>
      <c r="W959" s="300">
        <f>IF(E959="No n'hi ha",0,VLOOKUP(E959,llistes!$L$5:$Q$11,5,0))</f>
        <v>0</v>
      </c>
      <c r="X959" s="301" t="s">
        <v>109</v>
      </c>
      <c r="Y959" s="67"/>
      <c r="Z959" s="67"/>
      <c r="AA959" s="67"/>
      <c r="AB959" s="99"/>
    </row>
    <row r="960" spans="1:29" ht="18" hidden="1" outlineLevel="1" x14ac:dyDescent="0.35">
      <c r="A960" s="99"/>
      <c r="B960" s="12"/>
      <c r="C960" s="67"/>
      <c r="D960" s="1" t="s">
        <v>157</v>
      </c>
      <c r="E960" s="201" t="s">
        <v>145</v>
      </c>
      <c r="F960" s="199" t="s">
        <v>158</v>
      </c>
      <c r="G960" s="166"/>
      <c r="H960" s="67"/>
      <c r="I960" s="154">
        <v>2</v>
      </c>
      <c r="J960" s="421" t="s">
        <v>101</v>
      </c>
      <c r="K960" s="422"/>
      <c r="L960" s="67"/>
      <c r="M960" s="67"/>
      <c r="N960" s="67"/>
      <c r="O960" s="67"/>
      <c r="P960" s="67"/>
      <c r="Q960" s="415" t="s">
        <v>111</v>
      </c>
      <c r="R960" s="415"/>
      <c r="S960" s="47">
        <f>IFERROR(S981/P981,0)</f>
        <v>0</v>
      </c>
      <c r="T960" t="s">
        <v>112</v>
      </c>
      <c r="U960" s="67"/>
      <c r="V960" s="1" t="s">
        <v>113</v>
      </c>
      <c r="W960" s="5">
        <f>+W959*Q981</f>
        <v>0</v>
      </c>
      <c r="X960" s="268" t="s">
        <v>114</v>
      </c>
      <c r="Y960" s="67"/>
      <c r="Z960" s="67"/>
      <c r="AA960" s="67"/>
      <c r="AB960" s="99"/>
    </row>
    <row r="961" spans="1:28" ht="18" hidden="1" outlineLevel="1" x14ac:dyDescent="0.35">
      <c r="A961" s="99"/>
      <c r="B961" s="12"/>
      <c r="C961" s="67"/>
      <c r="D961" s="1" t="s">
        <v>159</v>
      </c>
      <c r="E961" s="168">
        <f>IF(E959="No n'hi ha",0,VLOOKUP(E960,_xlfn.IFS(E959="Gas Natural",llistes!$F$4:$H$4,E959="Gasoil C",llistes!$F$7:$H$8,E959="GLP",llistes!$F$11:$H$15,E959="Biomassa",llistes!$F$18:$H$24,E959="No n'hi ha",llistes!$F$26:$H$26),2,0))</f>
        <v>0</v>
      </c>
      <c r="F961" s="67"/>
      <c r="G961" s="67"/>
      <c r="H961" s="67"/>
      <c r="I961" s="154">
        <v>3</v>
      </c>
      <c r="J961" s="421" t="s">
        <v>101</v>
      </c>
      <c r="K961" s="422"/>
      <c r="L961" s="67"/>
      <c r="M961" s="67"/>
      <c r="N961" s="67"/>
      <c r="O961" s="67"/>
      <c r="P961" s="67"/>
      <c r="Q961" s="419" t="s">
        <v>116</v>
      </c>
      <c r="R961" s="419"/>
      <c r="S961" s="302" t="str" cm="1">
        <f t="array" aca="1" ref="S961" ca="1">IFERROR(Q981/INDIRECT("'Introducció dades Grals'!G"&amp;AC958),"-")</f>
        <v>-</v>
      </c>
      <c r="T961" s="303" t="s">
        <v>117</v>
      </c>
      <c r="U961" s="67"/>
      <c r="V961" s="1" t="s">
        <v>118</v>
      </c>
      <c r="W961" s="7" t="str" cm="1">
        <f t="array" aca="1" ref="W961" ca="1">IFERROR(W960/INDIRECT("'Introducció dades Grals'!G"&amp;AC958),"-")</f>
        <v>-</v>
      </c>
      <c r="X961" s="268" t="s">
        <v>119</v>
      </c>
      <c r="Y961" s="67"/>
      <c r="Z961" s="67"/>
      <c r="AA961" s="67"/>
      <c r="AB961" s="99"/>
    </row>
    <row r="962" spans="1:28" ht="18" hidden="1" outlineLevel="1" x14ac:dyDescent="0.35">
      <c r="A962" s="99"/>
      <c r="B962" s="12"/>
      <c r="C962" s="67"/>
      <c r="D962" s="67"/>
      <c r="E962" s="67"/>
      <c r="F962" s="67"/>
      <c r="G962" s="67"/>
      <c r="H962" s="67"/>
      <c r="I962" s="152">
        <v>4</v>
      </c>
      <c r="J962" s="416" t="s">
        <v>101</v>
      </c>
      <c r="K962" s="417"/>
      <c r="L962" s="67"/>
      <c r="M962" s="67"/>
      <c r="N962" s="67"/>
      <c r="O962" s="67"/>
      <c r="P962" s="67"/>
      <c r="Q962" s="415" t="s">
        <v>121</v>
      </c>
      <c r="R962" s="415"/>
      <c r="S962" s="47" t="str" cm="1">
        <f t="array" aca="1" ref="S962" ca="1">IFERROR(Q981/INDIRECT("'Introducció dades Grals'!I"&amp;AC958),"-")</f>
        <v>-</v>
      </c>
      <c r="T962" s="11" t="s">
        <v>122</v>
      </c>
      <c r="U962" s="67"/>
      <c r="V962" s="67"/>
      <c r="W962" s="67"/>
      <c r="X962" s="67"/>
      <c r="Y962" s="67"/>
      <c r="Z962" s="67"/>
      <c r="AA962" s="67"/>
      <c r="AB962" s="99"/>
    </row>
    <row r="963" spans="1:28" ht="18" hidden="1" outlineLevel="1" x14ac:dyDescent="0.35">
      <c r="A963" s="99"/>
      <c r="B963" s="12"/>
      <c r="C963" s="67"/>
      <c r="D963" s="67"/>
      <c r="E963" s="67"/>
      <c r="F963" s="67"/>
      <c r="G963" s="67"/>
      <c r="H963" s="67"/>
      <c r="I963" s="67"/>
      <c r="J963" s="67"/>
      <c r="K963" s="67"/>
      <c r="L963" s="67"/>
      <c r="M963" s="67"/>
      <c r="N963" s="67"/>
      <c r="O963" s="67"/>
      <c r="P963" s="67"/>
      <c r="Q963" s="67"/>
      <c r="R963" s="67"/>
      <c r="S963" s="67"/>
      <c r="T963" s="67"/>
      <c r="U963" s="67"/>
      <c r="V963" s="67"/>
      <c r="W963" s="67"/>
      <c r="X963" s="67"/>
      <c r="Y963" s="67"/>
      <c r="Z963" s="67"/>
      <c r="AA963" s="67"/>
      <c r="AB963" s="99"/>
    </row>
    <row r="964" spans="1:28" ht="18" hidden="1" outlineLevel="1" x14ac:dyDescent="0.35">
      <c r="A964" s="99"/>
      <c r="B964" s="12"/>
      <c r="C964" s="67"/>
      <c r="D964" s="147" t="s">
        <v>126</v>
      </c>
      <c r="E964" s="148"/>
      <c r="F964" s="148"/>
      <c r="G964" s="148"/>
      <c r="H964" s="148"/>
      <c r="I964" s="148"/>
      <c r="J964" s="148"/>
      <c r="K964" s="148"/>
      <c r="L964" s="148"/>
      <c r="M964" s="148"/>
      <c r="N964" s="148"/>
      <c r="O964" s="148"/>
      <c r="P964" s="423" t="s">
        <v>166</v>
      </c>
      <c r="Q964" s="423"/>
      <c r="R964" s="423"/>
      <c r="S964" s="423"/>
      <c r="T964" s="67"/>
      <c r="U964" s="67"/>
      <c r="V964" s="67"/>
      <c r="W964" s="67"/>
      <c r="X964" s="67"/>
      <c r="Y964" s="67"/>
      <c r="Z964" s="67"/>
      <c r="AA964" s="67"/>
      <c r="AB964" s="99"/>
    </row>
    <row r="965" spans="1:28" s="159" customFormat="1" ht="28.8" hidden="1" outlineLevel="1" x14ac:dyDescent="0.35">
      <c r="A965" s="99"/>
      <c r="B965" s="12"/>
      <c r="C965" s="67"/>
      <c r="D965" s="188" t="s">
        <v>128</v>
      </c>
      <c r="E965" s="188" t="s">
        <v>129</v>
      </c>
      <c r="F965" s="188" t="s">
        <v>130</v>
      </c>
      <c r="G965" s="188" t="s">
        <v>131</v>
      </c>
      <c r="H965" s="188" t="s">
        <v>160</v>
      </c>
      <c r="I965" s="188" t="s">
        <v>161</v>
      </c>
      <c r="J965" s="188"/>
      <c r="K965" s="188" t="s">
        <v>106</v>
      </c>
      <c r="L965" s="188" t="s">
        <v>162</v>
      </c>
      <c r="M965" s="188" t="s">
        <v>137</v>
      </c>
      <c r="N965" s="188" t="s">
        <v>138</v>
      </c>
      <c r="O965" s="188" t="s">
        <v>139</v>
      </c>
      <c r="P965" s="193" t="s">
        <v>163</v>
      </c>
      <c r="Q965" s="193" t="s">
        <v>141</v>
      </c>
      <c r="R965" s="193" t="s">
        <v>142</v>
      </c>
      <c r="S965" s="193" t="s">
        <v>143</v>
      </c>
      <c r="U965" s="159" t="e" vm="1">
        <v>#VALUE!</v>
      </c>
      <c r="V965" s="426" t="s">
        <v>144</v>
      </c>
      <c r="W965" s="426"/>
      <c r="X965" s="426"/>
      <c r="Y965" s="426"/>
      <c r="Z965" s="426"/>
      <c r="AB965" s="99"/>
    </row>
    <row r="966" spans="1:28" s="160" customFormat="1" ht="18" hidden="1" outlineLevel="1" x14ac:dyDescent="0.35">
      <c r="A966" s="99"/>
      <c r="B966" s="12"/>
      <c r="C966" s="67"/>
      <c r="D966" s="194"/>
      <c r="E966" s="195"/>
      <c r="F966" s="195"/>
      <c r="G966" s="194"/>
      <c r="H966" s="188" t="str">
        <f>+E960</f>
        <v>kWh</v>
      </c>
      <c r="I966" s="196" t="s">
        <v>145</v>
      </c>
      <c r="J966" s="196" t="s">
        <v>146</v>
      </c>
      <c r="K966" s="196" t="s">
        <v>147</v>
      </c>
      <c r="L966" s="196" t="s">
        <v>147</v>
      </c>
      <c r="M966" s="196" t="s">
        <v>147</v>
      </c>
      <c r="N966" s="196" t="s">
        <v>147</v>
      </c>
      <c r="O966" s="196" t="s">
        <v>147</v>
      </c>
      <c r="P966" s="197" t="s">
        <v>148</v>
      </c>
      <c r="Q966" s="198" t="s">
        <v>145</v>
      </c>
      <c r="R966" s="198" t="s">
        <v>147</v>
      </c>
      <c r="S966" s="198" t="s">
        <v>147</v>
      </c>
      <c r="U966" s="67"/>
      <c r="V966" s="67"/>
      <c r="W966" s="67"/>
      <c r="X966" s="67"/>
      <c r="Y966" s="67"/>
      <c r="Z966" s="67"/>
      <c r="AB966" s="99"/>
    </row>
    <row r="967" spans="1:28" ht="18" hidden="1" outlineLevel="1" x14ac:dyDescent="0.35">
      <c r="A967" s="99"/>
      <c r="B967" s="12"/>
      <c r="C967" s="67"/>
      <c r="D967" s="2">
        <v>0</v>
      </c>
      <c r="E967" s="145"/>
      <c r="F967" s="145">
        <f>+E967</f>
        <v>0</v>
      </c>
      <c r="G967" s="49">
        <f>IF(F967-E967=0,0,F967-E967+1)</f>
        <v>0</v>
      </c>
      <c r="H967" s="155"/>
      <c r="I967" s="4">
        <f>+H967*$E$961</f>
        <v>0</v>
      </c>
      <c r="J967" s="48" t="str">
        <f>IFERROR(I967/G967,"-")</f>
        <v>-</v>
      </c>
      <c r="K967" s="157"/>
      <c r="L967" s="157"/>
      <c r="M967" s="157"/>
      <c r="N967" s="157"/>
      <c r="O967" s="6">
        <f t="shared" ref="O967:O980" si="648">+SUM(K967:N967)</f>
        <v>0</v>
      </c>
      <c r="P967" s="38">
        <f>IFERROR((_xlfn.DAYS(F967,"1/1/"&amp;YEAR(F967))+1)/G967,0)</f>
        <v>0</v>
      </c>
      <c r="Q967" s="4">
        <f t="shared" ref="Q967:Q980" si="649">+I967*P967</f>
        <v>0</v>
      </c>
      <c r="R967" s="4">
        <f t="shared" ref="R967:R980" si="650">+K967*P967</f>
        <v>0</v>
      </c>
      <c r="S967" s="39">
        <f t="shared" ref="S967:S980" si="651">+O967*P967</f>
        <v>0</v>
      </c>
      <c r="T967" s="160"/>
      <c r="U967" s="67"/>
      <c r="V967" s="67"/>
      <c r="W967" s="67"/>
      <c r="X967" s="67"/>
      <c r="Y967" s="67"/>
      <c r="Z967" s="67"/>
      <c r="AA967" s="67"/>
      <c r="AB967" s="99"/>
    </row>
    <row r="968" spans="1:28" ht="18" hidden="1" outlineLevel="1" x14ac:dyDescent="0.35">
      <c r="A968" s="99"/>
      <c r="B968" s="12"/>
      <c r="C968" s="67"/>
      <c r="D968" s="2">
        <v>1</v>
      </c>
      <c r="E968" s="3">
        <f>+F967+1</f>
        <v>1</v>
      </c>
      <c r="F968" s="145"/>
      <c r="G968" s="49">
        <f t="shared" ref="G968:G980" si="652">IF(F968-E968=0,0,F968-E968+1)</f>
        <v>0</v>
      </c>
      <c r="H968" s="155"/>
      <c r="I968" s="4">
        <f t="shared" ref="I968:I980" si="653">+H968*$E$961</f>
        <v>0</v>
      </c>
      <c r="J968" s="48" t="str">
        <f t="shared" ref="J968:J980" si="654">IFERROR(I968/G968,"-")</f>
        <v>-</v>
      </c>
      <c r="K968" s="157"/>
      <c r="L968" s="157"/>
      <c r="M968" s="157"/>
      <c r="N968" s="157"/>
      <c r="O968" s="6">
        <f t="shared" si="648"/>
        <v>0</v>
      </c>
      <c r="P968" s="38">
        <v>1</v>
      </c>
      <c r="Q968" s="4">
        <f t="shared" si="649"/>
        <v>0</v>
      </c>
      <c r="R968" s="4">
        <f t="shared" si="650"/>
        <v>0</v>
      </c>
      <c r="S968" s="39">
        <f t="shared" si="651"/>
        <v>0</v>
      </c>
      <c r="T968" s="160"/>
      <c r="U968" s="67"/>
      <c r="V968" s="67"/>
      <c r="W968" s="67"/>
      <c r="X968" s="67"/>
      <c r="Y968" s="67"/>
      <c r="Z968" s="67"/>
      <c r="AA968" s="67"/>
      <c r="AB968" s="99"/>
    </row>
    <row r="969" spans="1:28" ht="18" hidden="1" outlineLevel="1" x14ac:dyDescent="0.35">
      <c r="A969" s="99"/>
      <c r="B969" s="12"/>
      <c r="C969" s="67"/>
      <c r="D969" s="2">
        <v>2</v>
      </c>
      <c r="E969" s="3">
        <f t="shared" ref="E969:E980" si="655">+F968+1</f>
        <v>1</v>
      </c>
      <c r="F969" s="146"/>
      <c r="G969" s="49">
        <f t="shared" si="652"/>
        <v>0</v>
      </c>
      <c r="H969" s="156"/>
      <c r="I969" s="4">
        <f t="shared" si="653"/>
        <v>0</v>
      </c>
      <c r="J969" s="48" t="str">
        <f t="shared" si="654"/>
        <v>-</v>
      </c>
      <c r="K969" s="158"/>
      <c r="L969" s="158"/>
      <c r="M969" s="158"/>
      <c r="N969" s="158"/>
      <c r="O969" s="6">
        <f t="shared" si="648"/>
        <v>0</v>
      </c>
      <c r="P969" s="40">
        <v>1</v>
      </c>
      <c r="Q969" s="4">
        <f t="shared" si="649"/>
        <v>0</v>
      </c>
      <c r="R969" s="4">
        <f t="shared" si="650"/>
        <v>0</v>
      </c>
      <c r="S969" s="41">
        <f t="shared" si="651"/>
        <v>0</v>
      </c>
      <c r="T969" s="160"/>
      <c r="U969" s="67"/>
      <c r="V969" s="67"/>
      <c r="W969" s="67"/>
      <c r="X969" s="67"/>
      <c r="Y969" s="67"/>
      <c r="Z969" s="67"/>
      <c r="AA969" s="67"/>
      <c r="AB969" s="99"/>
    </row>
    <row r="970" spans="1:28" ht="18" hidden="1" outlineLevel="1" x14ac:dyDescent="0.35">
      <c r="A970" s="99"/>
      <c r="B970" s="12"/>
      <c r="C970" s="67"/>
      <c r="D970" s="2">
        <v>3</v>
      </c>
      <c r="E970" s="3">
        <f t="shared" si="655"/>
        <v>1</v>
      </c>
      <c r="F970" s="146"/>
      <c r="G970" s="49">
        <f t="shared" si="652"/>
        <v>0</v>
      </c>
      <c r="H970" s="156"/>
      <c r="I970" s="4">
        <f t="shared" si="653"/>
        <v>0</v>
      </c>
      <c r="J970" s="48" t="str">
        <f t="shared" si="654"/>
        <v>-</v>
      </c>
      <c r="K970" s="158"/>
      <c r="L970" s="158"/>
      <c r="M970" s="158"/>
      <c r="N970" s="158"/>
      <c r="O970" s="6">
        <f t="shared" si="648"/>
        <v>0</v>
      </c>
      <c r="P970" s="40">
        <v>1</v>
      </c>
      <c r="Q970" s="4">
        <f t="shared" si="649"/>
        <v>0</v>
      </c>
      <c r="R970" s="4">
        <f t="shared" si="650"/>
        <v>0</v>
      </c>
      <c r="S970" s="41">
        <f t="shared" si="651"/>
        <v>0</v>
      </c>
      <c r="T970" s="67"/>
      <c r="U970" s="67"/>
      <c r="V970" s="67"/>
      <c r="W970" s="67"/>
      <c r="X970" s="67"/>
      <c r="Y970" s="67"/>
      <c r="Z970" s="67"/>
      <c r="AA970" s="67"/>
      <c r="AB970" s="99"/>
    </row>
    <row r="971" spans="1:28" ht="18" hidden="1" outlineLevel="1" x14ac:dyDescent="0.35">
      <c r="A971" s="99"/>
      <c r="B971" s="12"/>
      <c r="C971" s="67"/>
      <c r="D971" s="2">
        <v>4</v>
      </c>
      <c r="E971" s="3">
        <f t="shared" si="655"/>
        <v>1</v>
      </c>
      <c r="F971" s="146"/>
      <c r="G971" s="49">
        <f t="shared" si="652"/>
        <v>0</v>
      </c>
      <c r="H971" s="156"/>
      <c r="I971" s="4">
        <f t="shared" si="653"/>
        <v>0</v>
      </c>
      <c r="J971" s="48" t="str">
        <f t="shared" si="654"/>
        <v>-</v>
      </c>
      <c r="K971" s="158"/>
      <c r="L971" s="158"/>
      <c r="M971" s="158"/>
      <c r="N971" s="158"/>
      <c r="O971" s="6">
        <f t="shared" si="648"/>
        <v>0</v>
      </c>
      <c r="P971" s="40">
        <v>1</v>
      </c>
      <c r="Q971" s="4">
        <f t="shared" si="649"/>
        <v>0</v>
      </c>
      <c r="R971" s="4">
        <f t="shared" si="650"/>
        <v>0</v>
      </c>
      <c r="S971" s="41">
        <f t="shared" si="651"/>
        <v>0</v>
      </c>
      <c r="T971" s="67"/>
      <c r="U971" s="67"/>
      <c r="V971" s="67"/>
      <c r="W971" s="67"/>
      <c r="X971" s="67"/>
      <c r="Y971" s="67"/>
      <c r="Z971" s="67"/>
      <c r="AA971" s="67"/>
      <c r="AB971" s="99"/>
    </row>
    <row r="972" spans="1:28" ht="18" hidden="1" outlineLevel="1" x14ac:dyDescent="0.35">
      <c r="A972" s="99"/>
      <c r="B972" s="12"/>
      <c r="C972" s="67"/>
      <c r="D972" s="2">
        <v>5</v>
      </c>
      <c r="E972" s="3">
        <f t="shared" si="655"/>
        <v>1</v>
      </c>
      <c r="F972" s="146"/>
      <c r="G972" s="49">
        <f t="shared" si="652"/>
        <v>0</v>
      </c>
      <c r="H972" s="156"/>
      <c r="I972" s="4">
        <f t="shared" si="653"/>
        <v>0</v>
      </c>
      <c r="J972" s="48" t="str">
        <f t="shared" si="654"/>
        <v>-</v>
      </c>
      <c r="K972" s="158"/>
      <c r="L972" s="158"/>
      <c r="M972" s="158"/>
      <c r="N972" s="158"/>
      <c r="O972" s="6">
        <f t="shared" si="648"/>
        <v>0</v>
      </c>
      <c r="P972" s="40">
        <v>1</v>
      </c>
      <c r="Q972" s="4">
        <f t="shared" si="649"/>
        <v>0</v>
      </c>
      <c r="R972" s="4">
        <f t="shared" si="650"/>
        <v>0</v>
      </c>
      <c r="S972" s="41">
        <f t="shared" si="651"/>
        <v>0</v>
      </c>
      <c r="T972" s="67"/>
      <c r="U972" s="67"/>
      <c r="V972" s="67"/>
      <c r="W972" s="67"/>
      <c r="X972" s="67"/>
      <c r="Y972" s="67"/>
      <c r="Z972" s="67"/>
      <c r="AA972" s="67"/>
      <c r="AB972" s="99"/>
    </row>
    <row r="973" spans="1:28" ht="18" hidden="1" outlineLevel="1" x14ac:dyDescent="0.35">
      <c r="A973" s="99"/>
      <c r="B973" s="12"/>
      <c r="C973" s="67"/>
      <c r="D973" s="2">
        <v>6</v>
      </c>
      <c r="E973" s="3">
        <f t="shared" si="655"/>
        <v>1</v>
      </c>
      <c r="F973" s="146"/>
      <c r="G973" s="49">
        <f t="shared" si="652"/>
        <v>0</v>
      </c>
      <c r="H973" s="156"/>
      <c r="I973" s="4">
        <f t="shared" si="653"/>
        <v>0</v>
      </c>
      <c r="J973" s="48" t="str">
        <f t="shared" si="654"/>
        <v>-</v>
      </c>
      <c r="K973" s="158"/>
      <c r="L973" s="158"/>
      <c r="M973" s="158"/>
      <c r="N973" s="158"/>
      <c r="O973" s="6">
        <f t="shared" si="648"/>
        <v>0</v>
      </c>
      <c r="P973" s="40">
        <v>1</v>
      </c>
      <c r="Q973" s="4">
        <f t="shared" si="649"/>
        <v>0</v>
      </c>
      <c r="R973" s="4">
        <f t="shared" si="650"/>
        <v>0</v>
      </c>
      <c r="S973" s="41">
        <f t="shared" si="651"/>
        <v>0</v>
      </c>
      <c r="T973" s="67"/>
      <c r="U973" s="67"/>
      <c r="V973" s="67"/>
      <c r="W973" s="67"/>
      <c r="X973" s="67"/>
      <c r="Y973" s="67"/>
      <c r="Z973" s="67"/>
      <c r="AA973" s="67"/>
      <c r="AB973" s="99"/>
    </row>
    <row r="974" spans="1:28" ht="18" hidden="1" outlineLevel="1" x14ac:dyDescent="0.35">
      <c r="A974" s="99"/>
      <c r="B974" s="12"/>
      <c r="C974" s="67"/>
      <c r="D974" s="2">
        <v>7</v>
      </c>
      <c r="E974" s="3">
        <f t="shared" si="655"/>
        <v>1</v>
      </c>
      <c r="F974" s="146"/>
      <c r="G974" s="49">
        <f t="shared" si="652"/>
        <v>0</v>
      </c>
      <c r="H974" s="156"/>
      <c r="I974" s="4">
        <f t="shared" si="653"/>
        <v>0</v>
      </c>
      <c r="J974" s="48" t="str">
        <f t="shared" si="654"/>
        <v>-</v>
      </c>
      <c r="K974" s="158"/>
      <c r="L974" s="158"/>
      <c r="M974" s="158"/>
      <c r="N974" s="158"/>
      <c r="O974" s="6">
        <f t="shared" si="648"/>
        <v>0</v>
      </c>
      <c r="P974" s="40">
        <v>1</v>
      </c>
      <c r="Q974" s="4">
        <f t="shared" si="649"/>
        <v>0</v>
      </c>
      <c r="R974" s="4">
        <f t="shared" si="650"/>
        <v>0</v>
      </c>
      <c r="S974" s="41">
        <f t="shared" si="651"/>
        <v>0</v>
      </c>
      <c r="T974" s="67"/>
      <c r="U974" s="67"/>
      <c r="V974" s="67"/>
      <c r="W974" s="67"/>
      <c r="X974" s="67"/>
      <c r="Y974" s="67"/>
      <c r="Z974" s="67"/>
      <c r="AA974" s="67"/>
      <c r="AB974" s="99"/>
    </row>
    <row r="975" spans="1:28" ht="18" hidden="1" outlineLevel="1" x14ac:dyDescent="0.35">
      <c r="A975" s="99"/>
      <c r="B975" s="12"/>
      <c r="C975" s="67"/>
      <c r="D975" s="2">
        <v>8</v>
      </c>
      <c r="E975" s="3">
        <f t="shared" si="655"/>
        <v>1</v>
      </c>
      <c r="F975" s="146"/>
      <c r="G975" s="49">
        <f t="shared" si="652"/>
        <v>0</v>
      </c>
      <c r="H975" s="156"/>
      <c r="I975" s="4">
        <f t="shared" si="653"/>
        <v>0</v>
      </c>
      <c r="J975" s="48" t="str">
        <f t="shared" si="654"/>
        <v>-</v>
      </c>
      <c r="K975" s="158"/>
      <c r="L975" s="158"/>
      <c r="M975" s="158"/>
      <c r="N975" s="158"/>
      <c r="O975" s="6">
        <f t="shared" si="648"/>
        <v>0</v>
      </c>
      <c r="P975" s="40">
        <v>1</v>
      </c>
      <c r="Q975" s="4">
        <f t="shared" si="649"/>
        <v>0</v>
      </c>
      <c r="R975" s="4">
        <f t="shared" si="650"/>
        <v>0</v>
      </c>
      <c r="S975" s="41">
        <f t="shared" si="651"/>
        <v>0</v>
      </c>
      <c r="T975" s="67"/>
      <c r="U975" s="67"/>
      <c r="V975" s="67"/>
      <c r="W975" s="67"/>
      <c r="X975" s="67"/>
      <c r="Y975" s="67"/>
      <c r="Z975" s="67"/>
      <c r="AA975" s="67"/>
      <c r="AB975" s="99"/>
    </row>
    <row r="976" spans="1:28" ht="18" hidden="1" outlineLevel="1" x14ac:dyDescent="0.35">
      <c r="A976" s="99"/>
      <c r="B976" s="12"/>
      <c r="C976" s="67"/>
      <c r="D976" s="2">
        <v>9</v>
      </c>
      <c r="E976" s="3">
        <f t="shared" si="655"/>
        <v>1</v>
      </c>
      <c r="F976" s="146"/>
      <c r="G976" s="49">
        <f t="shared" si="652"/>
        <v>0</v>
      </c>
      <c r="H976" s="156"/>
      <c r="I976" s="4">
        <f t="shared" si="653"/>
        <v>0</v>
      </c>
      <c r="J976" s="48" t="str">
        <f t="shared" si="654"/>
        <v>-</v>
      </c>
      <c r="K976" s="158"/>
      <c r="L976" s="158"/>
      <c r="M976" s="158"/>
      <c r="N976" s="158"/>
      <c r="O976" s="6">
        <f t="shared" si="648"/>
        <v>0</v>
      </c>
      <c r="P976" s="40">
        <v>1</v>
      </c>
      <c r="Q976" s="4">
        <f t="shared" si="649"/>
        <v>0</v>
      </c>
      <c r="R976" s="4">
        <f t="shared" si="650"/>
        <v>0</v>
      </c>
      <c r="S976" s="41">
        <f t="shared" si="651"/>
        <v>0</v>
      </c>
      <c r="T976" s="67"/>
      <c r="U976" s="67"/>
      <c r="V976" s="67"/>
      <c r="W976" s="67"/>
      <c r="X976" s="67"/>
      <c r="Y976" s="67"/>
      <c r="Z976" s="67"/>
      <c r="AA976" s="67"/>
      <c r="AB976" s="99"/>
    </row>
    <row r="977" spans="1:29" ht="18" hidden="1" outlineLevel="1" x14ac:dyDescent="0.35">
      <c r="A977" s="99"/>
      <c r="B977" s="12"/>
      <c r="C977" s="67"/>
      <c r="D977" s="2">
        <v>10</v>
      </c>
      <c r="E977" s="3">
        <f t="shared" si="655"/>
        <v>1</v>
      </c>
      <c r="F977" s="146"/>
      <c r="G977" s="49">
        <f t="shared" si="652"/>
        <v>0</v>
      </c>
      <c r="H977" s="156"/>
      <c r="I977" s="4">
        <f t="shared" si="653"/>
        <v>0</v>
      </c>
      <c r="J977" s="48" t="str">
        <f t="shared" si="654"/>
        <v>-</v>
      </c>
      <c r="K977" s="158"/>
      <c r="L977" s="158"/>
      <c r="M977" s="158"/>
      <c r="N977" s="158"/>
      <c r="O977" s="6">
        <f t="shared" si="648"/>
        <v>0</v>
      </c>
      <c r="P977" s="40">
        <v>1</v>
      </c>
      <c r="Q977" s="4">
        <f t="shared" si="649"/>
        <v>0</v>
      </c>
      <c r="R977" s="4">
        <f t="shared" si="650"/>
        <v>0</v>
      </c>
      <c r="S977" s="41">
        <f t="shared" si="651"/>
        <v>0</v>
      </c>
      <c r="T977" s="67"/>
      <c r="U977" s="67"/>
      <c r="V977" s="67"/>
      <c r="W977" s="67"/>
      <c r="X977" s="67"/>
      <c r="Y977" s="67"/>
      <c r="Z977" s="67"/>
      <c r="AA977" s="67"/>
      <c r="AB977" s="99"/>
    </row>
    <row r="978" spans="1:29" ht="18" hidden="1" outlineLevel="1" x14ac:dyDescent="0.35">
      <c r="A978" s="99"/>
      <c r="B978" s="12"/>
      <c r="C978" s="67"/>
      <c r="D978" s="2">
        <v>11</v>
      </c>
      <c r="E978" s="3">
        <f t="shared" si="655"/>
        <v>1</v>
      </c>
      <c r="F978" s="146"/>
      <c r="G978" s="49">
        <f t="shared" si="652"/>
        <v>0</v>
      </c>
      <c r="H978" s="156"/>
      <c r="I978" s="4">
        <f t="shared" si="653"/>
        <v>0</v>
      </c>
      <c r="J978" s="48" t="str">
        <f t="shared" si="654"/>
        <v>-</v>
      </c>
      <c r="K978" s="158"/>
      <c r="L978" s="158"/>
      <c r="M978" s="158"/>
      <c r="N978" s="158"/>
      <c r="O978" s="6">
        <f t="shared" si="648"/>
        <v>0</v>
      </c>
      <c r="P978" s="40">
        <v>1</v>
      </c>
      <c r="Q978" s="4">
        <f t="shared" si="649"/>
        <v>0</v>
      </c>
      <c r="R978" s="4">
        <f t="shared" si="650"/>
        <v>0</v>
      </c>
      <c r="S978" s="41">
        <f t="shared" si="651"/>
        <v>0</v>
      </c>
      <c r="T978" s="67"/>
      <c r="U978" s="67"/>
      <c r="V978" s="67"/>
      <c r="W978" s="67"/>
      <c r="X978" s="67"/>
      <c r="Y978" s="67"/>
      <c r="Z978" s="67"/>
      <c r="AA978" s="67"/>
      <c r="AB978" s="99"/>
    </row>
    <row r="979" spans="1:29" ht="18" hidden="1" outlineLevel="1" x14ac:dyDescent="0.35">
      <c r="A979" s="99"/>
      <c r="B979" s="12"/>
      <c r="C979" s="67"/>
      <c r="D979" s="2">
        <v>12</v>
      </c>
      <c r="E979" s="3">
        <f t="shared" si="655"/>
        <v>1</v>
      </c>
      <c r="F979" s="146"/>
      <c r="G979" s="49">
        <f t="shared" si="652"/>
        <v>0</v>
      </c>
      <c r="H979" s="156"/>
      <c r="I979" s="4">
        <f t="shared" si="653"/>
        <v>0</v>
      </c>
      <c r="J979" s="48" t="str">
        <f t="shared" si="654"/>
        <v>-</v>
      </c>
      <c r="K979" s="158"/>
      <c r="L979" s="158"/>
      <c r="M979" s="158"/>
      <c r="N979" s="158"/>
      <c r="O979" s="6">
        <f t="shared" si="648"/>
        <v>0</v>
      </c>
      <c r="P979" s="40">
        <v>1</v>
      </c>
      <c r="Q979" s="4">
        <f t="shared" si="649"/>
        <v>0</v>
      </c>
      <c r="R979" s="4">
        <f t="shared" si="650"/>
        <v>0</v>
      </c>
      <c r="S979" s="41">
        <f t="shared" si="651"/>
        <v>0</v>
      </c>
      <c r="T979" s="67"/>
      <c r="U979" s="67"/>
      <c r="V979" s="67"/>
      <c r="W979" s="67"/>
      <c r="X979" s="67"/>
      <c r="Y979" s="67"/>
      <c r="Z979" s="67"/>
      <c r="AA979" s="67"/>
      <c r="AB979" s="99"/>
    </row>
    <row r="980" spans="1:29" ht="18" hidden="1" outlineLevel="1" x14ac:dyDescent="0.35">
      <c r="A980" s="99"/>
      <c r="B980" s="12"/>
      <c r="C980" s="67"/>
      <c r="D980" s="2">
        <v>13</v>
      </c>
      <c r="E980" s="3">
        <f t="shared" si="655"/>
        <v>1</v>
      </c>
      <c r="F980" s="146">
        <f>+E980</f>
        <v>1</v>
      </c>
      <c r="G980" s="49">
        <f t="shared" si="652"/>
        <v>0</v>
      </c>
      <c r="H980" s="156"/>
      <c r="I980" s="4">
        <f t="shared" si="653"/>
        <v>0</v>
      </c>
      <c r="J980" s="48" t="str">
        <f t="shared" si="654"/>
        <v>-</v>
      </c>
      <c r="K980" s="158"/>
      <c r="L980" s="158"/>
      <c r="M980" s="158"/>
      <c r="N980" s="158"/>
      <c r="O980" s="6">
        <f t="shared" si="648"/>
        <v>0</v>
      </c>
      <c r="P980" s="38">
        <f>IFERROR((_xlfn.DAYS("31/12/"&amp;YEAR(E980),E980))/G980,0)</f>
        <v>0</v>
      </c>
      <c r="Q980" s="4">
        <f t="shared" si="649"/>
        <v>0</v>
      </c>
      <c r="R980" s="4">
        <f t="shared" si="650"/>
        <v>0</v>
      </c>
      <c r="S980" s="41">
        <f t="shared" si="651"/>
        <v>0</v>
      </c>
      <c r="T980" s="67"/>
      <c r="U980" s="67"/>
      <c r="V980" s="67"/>
      <c r="W980" s="67"/>
      <c r="X980" s="67"/>
      <c r="Y980" s="67"/>
      <c r="Z980" s="67"/>
      <c r="AA980" s="67"/>
      <c r="AB980" s="99"/>
    </row>
    <row r="981" spans="1:29" ht="18" hidden="1" outlineLevel="1" x14ac:dyDescent="0.35">
      <c r="A981" s="99"/>
      <c r="B981" s="12"/>
      <c r="C981" s="67"/>
      <c r="D981" s="42" t="s">
        <v>164</v>
      </c>
      <c r="E981" s="8"/>
      <c r="F981" s="8"/>
      <c r="G981" s="50">
        <f>SUM(G967:G980)</f>
        <v>0</v>
      </c>
      <c r="H981" s="1"/>
      <c r="I981" s="5">
        <f>SUM(I967:I980)</f>
        <v>0</v>
      </c>
      <c r="J981" s="48" t="str">
        <f>IFERROR(I981/G981,"-")</f>
        <v>-</v>
      </c>
      <c r="K981" s="5">
        <f>SUM(K967:K980)</f>
        <v>0</v>
      </c>
      <c r="L981" s="5">
        <f t="shared" ref="L981:O981" si="656">SUM(L967:L980)</f>
        <v>0</v>
      </c>
      <c r="M981" s="5">
        <f t="shared" si="656"/>
        <v>0</v>
      </c>
      <c r="N981" s="5">
        <f t="shared" si="656"/>
        <v>0</v>
      </c>
      <c r="O981" s="5">
        <f t="shared" si="656"/>
        <v>0</v>
      </c>
      <c r="P981" s="42">
        <f>+SUMPRODUCT(G967:G980,P967:P980)</f>
        <v>0</v>
      </c>
      <c r="Q981" s="9">
        <f>SUM(Q967:Q980)</f>
        <v>0</v>
      </c>
      <c r="R981" s="9">
        <f t="shared" ref="R981:S981" si="657">SUM(R967:R980)</f>
        <v>0</v>
      </c>
      <c r="S981" s="10">
        <f t="shared" si="657"/>
        <v>0</v>
      </c>
      <c r="T981" s="67"/>
      <c r="U981" s="67"/>
      <c r="V981" s="67"/>
      <c r="W981" s="67"/>
      <c r="X981" s="67"/>
      <c r="Y981" s="67"/>
      <c r="Z981" s="67"/>
      <c r="AA981" s="67"/>
      <c r="AB981" s="99"/>
    </row>
    <row r="982" spans="1:29" ht="18" hidden="1" outlineLevel="1" x14ac:dyDescent="0.35">
      <c r="A982" s="99"/>
      <c r="B982" s="12"/>
      <c r="C982" s="67"/>
      <c r="D982" s="25" t="s">
        <v>150</v>
      </c>
      <c r="E982" s="1"/>
      <c r="F982" s="1"/>
      <c r="G982" s="1"/>
      <c r="H982" s="1"/>
      <c r="I982" s="1"/>
      <c r="J982" s="1"/>
      <c r="K982" s="51" t="str">
        <f>IFERROR(K981/$O981,"-")</f>
        <v>-</v>
      </c>
      <c r="L982" s="51" t="str">
        <f>IFERROR(L981/$O981,"-")</f>
        <v>-</v>
      </c>
      <c r="M982" s="51" t="str">
        <f>IFERROR(M981/$O981,"-")</f>
        <v>-</v>
      </c>
      <c r="N982" s="51" t="str">
        <f>IFERROR(N981/$O981,"-")</f>
        <v>-</v>
      </c>
      <c r="O982" s="51" t="str">
        <f>IFERROR(O981/$O981,"-")</f>
        <v>-</v>
      </c>
      <c r="P982" s="43"/>
      <c r="Q982" s="2"/>
      <c r="R982" s="2"/>
      <c r="S982" s="44"/>
      <c r="T982" s="67"/>
      <c r="U982" s="67"/>
      <c r="V982" s="67"/>
      <c r="W982" s="67"/>
      <c r="X982" s="67"/>
      <c r="Y982" s="67"/>
      <c r="Z982" s="67"/>
      <c r="AA982" s="67"/>
      <c r="AB982" s="99"/>
    </row>
    <row r="983" spans="1:29" ht="18" hidden="1" outlineLevel="1" x14ac:dyDescent="0.35">
      <c r="A983" s="99"/>
      <c r="B983" s="12"/>
      <c r="C983" s="67"/>
      <c r="D983" s="67"/>
      <c r="E983" s="67"/>
      <c r="F983" s="67"/>
      <c r="G983" s="67"/>
      <c r="H983" s="67"/>
      <c r="I983" s="67"/>
      <c r="J983" s="67"/>
      <c r="K983" s="67"/>
      <c r="L983" s="67"/>
      <c r="M983" s="67"/>
      <c r="N983" s="67"/>
      <c r="O983" s="67"/>
      <c r="P983" s="67"/>
      <c r="Q983" s="67"/>
      <c r="R983" s="67"/>
      <c r="S983" s="67"/>
      <c r="T983" s="67"/>
      <c r="U983" s="67"/>
      <c r="V983" s="67"/>
      <c r="W983" s="67"/>
      <c r="X983" s="67"/>
      <c r="Y983" s="67"/>
      <c r="Z983" s="67"/>
      <c r="AA983" s="67"/>
      <c r="AB983" s="99"/>
    </row>
    <row r="984" spans="1:29" ht="18" collapsed="1" x14ac:dyDescent="0.35">
      <c r="A984" s="99"/>
      <c r="B984" s="12"/>
      <c r="C984" s="62" t="s">
        <v>168</v>
      </c>
      <c r="D984" s="12"/>
      <c r="E984" s="12"/>
      <c r="F984" s="12"/>
      <c r="G984" s="12"/>
      <c r="H984" s="12"/>
      <c r="I984" s="12"/>
      <c r="J984" s="12"/>
      <c r="K984" s="12"/>
      <c r="L984" s="12"/>
      <c r="M984" s="12"/>
      <c r="N984" s="12"/>
      <c r="O984" s="12"/>
      <c r="P984" s="12"/>
      <c r="Q984" s="12"/>
      <c r="R984" s="12"/>
      <c r="S984" s="12"/>
      <c r="T984" s="12"/>
      <c r="U984" s="12"/>
      <c r="V984" s="12"/>
      <c r="W984" s="12"/>
      <c r="X984" s="12"/>
      <c r="Y984" s="12"/>
      <c r="Z984" s="12"/>
      <c r="AA984" s="12"/>
      <c r="AB984" s="99"/>
    </row>
    <row r="985" spans="1:29" ht="9.6" hidden="1" customHeight="1" outlineLevel="1" x14ac:dyDescent="0.35">
      <c r="A985" s="99"/>
      <c r="B985" s="12"/>
      <c r="C985" s="67"/>
      <c r="D985" s="67"/>
      <c r="E985" s="67"/>
      <c r="F985" s="67"/>
      <c r="G985" s="67"/>
      <c r="H985" s="67"/>
      <c r="I985" s="67"/>
      <c r="J985" s="67"/>
      <c r="K985" s="67"/>
      <c r="L985" s="67"/>
      <c r="M985" s="67"/>
      <c r="N985" s="67"/>
      <c r="O985" s="67"/>
      <c r="P985" s="67"/>
      <c r="Q985" s="67"/>
      <c r="R985" s="67"/>
      <c r="S985" s="67"/>
      <c r="T985" s="67"/>
      <c r="U985" s="67"/>
      <c r="V985" s="67"/>
      <c r="W985" s="67"/>
      <c r="X985" s="67"/>
      <c r="Y985" s="67"/>
      <c r="Z985" s="67"/>
      <c r="AA985" s="67"/>
      <c r="AB985" s="99"/>
    </row>
    <row r="986" spans="1:29" ht="18" hidden="1" outlineLevel="1" x14ac:dyDescent="0.35">
      <c r="A986" s="99"/>
      <c r="B986" s="12"/>
      <c r="C986" s="67"/>
      <c r="D986" s="163" t="s">
        <v>98</v>
      </c>
      <c r="E986" s="164"/>
      <c r="F986" s="164"/>
      <c r="G986" s="164"/>
      <c r="H986" s="67"/>
      <c r="I986" s="161" t="s">
        <v>97</v>
      </c>
      <c r="J986" s="162"/>
      <c r="K986" s="162"/>
      <c r="L986" s="67"/>
      <c r="M986" s="67"/>
      <c r="N986" s="67"/>
      <c r="O986" s="67"/>
      <c r="P986" s="67"/>
      <c r="Q986" s="149" t="s">
        <v>152</v>
      </c>
      <c r="R986" s="150"/>
      <c r="S986" s="150"/>
      <c r="T986" s="150"/>
      <c r="U986" s="67"/>
      <c r="V986" s="149" t="s">
        <v>153</v>
      </c>
      <c r="W986" s="150"/>
      <c r="X986" s="150"/>
      <c r="Y986" s="67"/>
      <c r="Z986" s="67"/>
      <c r="AA986" s="67"/>
      <c r="AB986" s="99"/>
      <c r="AC986" s="67">
        <v>24</v>
      </c>
    </row>
    <row r="987" spans="1:29" ht="18" hidden="1" outlineLevel="1" x14ac:dyDescent="0.35">
      <c r="A987" s="99"/>
      <c r="B987" s="12"/>
      <c r="C987" s="67"/>
      <c r="D987" s="1" t="s">
        <v>154</v>
      </c>
      <c r="E987" s="200" t="s">
        <v>155</v>
      </c>
      <c r="F987" s="167" t="s">
        <v>156</v>
      </c>
      <c r="G987" s="165"/>
      <c r="H987" s="67"/>
      <c r="I987" s="152">
        <v>1</v>
      </c>
      <c r="J987" s="421" t="s">
        <v>101</v>
      </c>
      <c r="K987" s="422"/>
      <c r="L987" s="67"/>
      <c r="M987" s="67"/>
      <c r="N987" s="67"/>
      <c r="O987" s="67"/>
      <c r="P987" s="67"/>
      <c r="Q987" s="419" t="s">
        <v>106</v>
      </c>
      <c r="R987" s="419"/>
      <c r="S987" s="298" t="str">
        <f>IFERROR(S1009/Q1009,"-")</f>
        <v>-</v>
      </c>
      <c r="T987" s="299" t="s">
        <v>107</v>
      </c>
      <c r="U987" s="67"/>
      <c r="V987" s="8" t="s">
        <v>108</v>
      </c>
      <c r="W987" s="300">
        <f>IF(E987="No n'hi ha",0,VLOOKUP(E987,llistes!$L$5:$Q$11,5,0))</f>
        <v>0</v>
      </c>
      <c r="X987" s="301" t="s">
        <v>109</v>
      </c>
      <c r="Y987" s="67"/>
      <c r="Z987" s="67"/>
      <c r="AA987" s="67"/>
      <c r="AB987" s="99"/>
    </row>
    <row r="988" spans="1:29" ht="18" hidden="1" outlineLevel="1" x14ac:dyDescent="0.35">
      <c r="A988" s="99"/>
      <c r="B988" s="12"/>
      <c r="C988" s="67"/>
      <c r="D988" s="1" t="s">
        <v>157</v>
      </c>
      <c r="E988" s="201" t="s">
        <v>145</v>
      </c>
      <c r="F988" s="199" t="s">
        <v>158</v>
      </c>
      <c r="G988" s="166"/>
      <c r="H988" s="67"/>
      <c r="I988" s="154">
        <v>2</v>
      </c>
      <c r="J988" s="421" t="s">
        <v>101</v>
      </c>
      <c r="K988" s="422"/>
      <c r="L988" s="67"/>
      <c r="M988" s="67"/>
      <c r="N988" s="67"/>
      <c r="O988" s="67"/>
      <c r="P988" s="67"/>
      <c r="Q988" s="415" t="s">
        <v>111</v>
      </c>
      <c r="R988" s="415"/>
      <c r="S988" s="47">
        <f>IFERROR(S1009/P1009,0)</f>
        <v>0</v>
      </c>
      <c r="T988" t="s">
        <v>112</v>
      </c>
      <c r="U988" s="67"/>
      <c r="V988" s="1" t="s">
        <v>113</v>
      </c>
      <c r="W988" s="5">
        <f>+W987*Q1009</f>
        <v>0</v>
      </c>
      <c r="X988" s="268" t="s">
        <v>114</v>
      </c>
      <c r="Y988" s="67"/>
      <c r="Z988" s="67"/>
      <c r="AA988" s="67"/>
      <c r="AB988" s="99"/>
    </row>
    <row r="989" spans="1:29" ht="18" hidden="1" outlineLevel="1" x14ac:dyDescent="0.35">
      <c r="A989" s="99"/>
      <c r="B989" s="12"/>
      <c r="C989" s="67"/>
      <c r="D989" s="1" t="s">
        <v>159</v>
      </c>
      <c r="E989" s="168">
        <f>IF(E987="No n'hi ha",0,VLOOKUP(E988,_xlfn.IFS(E987="Gas Natural",llistes!$F$4:$H$4,E987="Gasoil C",llistes!$F$7:$H$8,E987="GLP",llistes!$F$11:$H$15,E987="Biomassa",llistes!$F$18:$H$24,E987="No n'hi ha",llistes!$F$26:$H$26),2,0))</f>
        <v>0</v>
      </c>
      <c r="F989" s="67"/>
      <c r="G989" s="67"/>
      <c r="H989" s="67"/>
      <c r="I989" s="154">
        <v>3</v>
      </c>
      <c r="J989" s="421" t="s">
        <v>101</v>
      </c>
      <c r="K989" s="422"/>
      <c r="L989" s="67"/>
      <c r="M989" s="67"/>
      <c r="N989" s="67"/>
      <c r="O989" s="67"/>
      <c r="P989" s="67"/>
      <c r="Q989" s="419" t="s">
        <v>116</v>
      </c>
      <c r="R989" s="419"/>
      <c r="S989" s="302" t="str" cm="1">
        <f t="array" aca="1" ref="S989" ca="1">IFERROR(Q1009/INDIRECT("'Introducció dades Grals'!G"&amp;AC986),"-")</f>
        <v>-</v>
      </c>
      <c r="T989" s="303" t="s">
        <v>117</v>
      </c>
      <c r="U989" s="67"/>
      <c r="V989" s="1" t="s">
        <v>118</v>
      </c>
      <c r="W989" s="7" t="str" cm="1">
        <f t="array" aca="1" ref="W989" ca="1">IFERROR(W988/INDIRECT("'Introducció dades Grals'!G"&amp;AC986),"-")</f>
        <v>-</v>
      </c>
      <c r="X989" s="268" t="s">
        <v>119</v>
      </c>
      <c r="Y989" s="67"/>
      <c r="Z989" s="67"/>
      <c r="AA989" s="67"/>
      <c r="AB989" s="99"/>
    </row>
    <row r="990" spans="1:29" ht="18" hidden="1" outlineLevel="1" x14ac:dyDescent="0.35">
      <c r="A990" s="99"/>
      <c r="B990" s="12"/>
      <c r="C990" s="67"/>
      <c r="D990" s="67"/>
      <c r="E990" s="67"/>
      <c r="F990" s="67"/>
      <c r="G990" s="67"/>
      <c r="H990" s="67"/>
      <c r="I990" s="152">
        <v>4</v>
      </c>
      <c r="J990" s="416" t="s">
        <v>101</v>
      </c>
      <c r="K990" s="417"/>
      <c r="L990" s="67"/>
      <c r="M990" s="67"/>
      <c r="N990" s="67"/>
      <c r="O990" s="67"/>
      <c r="P990" s="67"/>
      <c r="Q990" s="415" t="s">
        <v>121</v>
      </c>
      <c r="R990" s="415"/>
      <c r="S990" s="47" t="str" cm="1">
        <f t="array" aca="1" ref="S990" ca="1">IFERROR(Q1009/INDIRECT("'Introducció dades Grals'!I"&amp;AC986),"-")</f>
        <v>-</v>
      </c>
      <c r="T990" s="11" t="s">
        <v>122</v>
      </c>
      <c r="U990" s="67"/>
      <c r="V990" s="67"/>
      <c r="W990" s="67"/>
      <c r="X990" s="67"/>
      <c r="Y990" s="67"/>
      <c r="Z990" s="67"/>
      <c r="AA990" s="67"/>
      <c r="AB990" s="99"/>
    </row>
    <row r="991" spans="1:29" ht="18" hidden="1" outlineLevel="1" x14ac:dyDescent="0.35">
      <c r="A991" s="99"/>
      <c r="B991" s="12"/>
      <c r="C991" s="67"/>
      <c r="D991" s="67"/>
      <c r="E991" s="67"/>
      <c r="F991" s="67"/>
      <c r="G991" s="67"/>
      <c r="H991" s="67"/>
      <c r="I991" s="67"/>
      <c r="J991" s="67"/>
      <c r="K991" s="67"/>
      <c r="L991" s="67"/>
      <c r="M991" s="67"/>
      <c r="N991" s="67"/>
      <c r="O991" s="67"/>
      <c r="P991" s="67"/>
      <c r="Q991" s="67"/>
      <c r="R991" s="67"/>
      <c r="S991" s="67"/>
      <c r="T991" s="67"/>
      <c r="U991" s="67"/>
      <c r="V991" s="67"/>
      <c r="W991" s="67"/>
      <c r="X991" s="67"/>
      <c r="Y991" s="67"/>
      <c r="Z991" s="67"/>
      <c r="AA991" s="67"/>
      <c r="AB991" s="99"/>
    </row>
    <row r="992" spans="1:29" ht="18" hidden="1" outlineLevel="1" x14ac:dyDescent="0.35">
      <c r="A992" s="99"/>
      <c r="B992" s="12"/>
      <c r="C992" s="67"/>
      <c r="D992" s="147" t="s">
        <v>126</v>
      </c>
      <c r="E992" s="148"/>
      <c r="F992" s="148"/>
      <c r="G992" s="148"/>
      <c r="H992" s="148"/>
      <c r="I992" s="148"/>
      <c r="J992" s="148"/>
      <c r="K992" s="148"/>
      <c r="L992" s="148"/>
      <c r="M992" s="148"/>
      <c r="N992" s="148"/>
      <c r="O992" s="148"/>
      <c r="P992" s="423" t="s">
        <v>166</v>
      </c>
      <c r="Q992" s="423"/>
      <c r="R992" s="423"/>
      <c r="S992" s="423"/>
      <c r="T992" s="67"/>
      <c r="U992" s="67"/>
      <c r="V992" s="67"/>
      <c r="W992" s="67"/>
      <c r="X992" s="67"/>
      <c r="Y992" s="67"/>
      <c r="Z992" s="67"/>
      <c r="AA992" s="67"/>
      <c r="AB992" s="99"/>
    </row>
    <row r="993" spans="1:28" s="159" customFormat="1" ht="28.8" hidden="1" outlineLevel="1" x14ac:dyDescent="0.35">
      <c r="A993" s="99"/>
      <c r="B993" s="12"/>
      <c r="C993" s="67"/>
      <c r="D993" s="188" t="s">
        <v>128</v>
      </c>
      <c r="E993" s="188" t="s">
        <v>129</v>
      </c>
      <c r="F993" s="188" t="s">
        <v>130</v>
      </c>
      <c r="G993" s="188" t="s">
        <v>131</v>
      </c>
      <c r="H993" s="188" t="s">
        <v>160</v>
      </c>
      <c r="I993" s="188" t="s">
        <v>161</v>
      </c>
      <c r="J993" s="188"/>
      <c r="K993" s="188" t="s">
        <v>106</v>
      </c>
      <c r="L993" s="188" t="s">
        <v>162</v>
      </c>
      <c r="M993" s="188" t="s">
        <v>137</v>
      </c>
      <c r="N993" s="188" t="s">
        <v>138</v>
      </c>
      <c r="O993" s="188" t="s">
        <v>139</v>
      </c>
      <c r="P993" s="193" t="s">
        <v>163</v>
      </c>
      <c r="Q993" s="193" t="s">
        <v>141</v>
      </c>
      <c r="R993" s="193" t="s">
        <v>142</v>
      </c>
      <c r="S993" s="193" t="s">
        <v>143</v>
      </c>
      <c r="T993" s="67"/>
      <c r="U993" s="159" t="e" vm="1">
        <v>#VALUE!</v>
      </c>
      <c r="V993" s="426" t="s">
        <v>144</v>
      </c>
      <c r="W993" s="426"/>
      <c r="X993" s="426"/>
      <c r="Y993" s="426"/>
      <c r="Z993" s="426"/>
      <c r="AA993" s="67"/>
      <c r="AB993" s="99"/>
    </row>
    <row r="994" spans="1:28" s="160" customFormat="1" ht="18" hidden="1" outlineLevel="1" x14ac:dyDescent="0.35">
      <c r="A994" s="99"/>
      <c r="B994" s="12"/>
      <c r="C994" s="67"/>
      <c r="D994" s="194"/>
      <c r="E994" s="195"/>
      <c r="F994" s="195"/>
      <c r="G994" s="194"/>
      <c r="H994" s="188" t="str">
        <f>+E988</f>
        <v>kWh</v>
      </c>
      <c r="I994" s="196" t="s">
        <v>145</v>
      </c>
      <c r="J994" s="196" t="s">
        <v>146</v>
      </c>
      <c r="K994" s="196" t="s">
        <v>147</v>
      </c>
      <c r="L994" s="196" t="s">
        <v>147</v>
      </c>
      <c r="M994" s="196" t="s">
        <v>147</v>
      </c>
      <c r="N994" s="196" t="s">
        <v>147</v>
      </c>
      <c r="O994" s="196" t="s">
        <v>147</v>
      </c>
      <c r="P994" s="197" t="s">
        <v>148</v>
      </c>
      <c r="Q994" s="198" t="s">
        <v>145</v>
      </c>
      <c r="R994" s="198" t="s">
        <v>147</v>
      </c>
      <c r="S994" s="198" t="s">
        <v>147</v>
      </c>
      <c r="T994" s="67"/>
      <c r="U994" s="67"/>
      <c r="V994" s="67"/>
      <c r="W994" s="67"/>
      <c r="X994" s="67"/>
      <c r="Y994" s="67"/>
      <c r="Z994" s="67"/>
      <c r="AA994" s="67"/>
      <c r="AB994" s="99"/>
    </row>
    <row r="995" spans="1:28" ht="18" hidden="1" outlineLevel="1" x14ac:dyDescent="0.35">
      <c r="A995" s="99"/>
      <c r="B995" s="12"/>
      <c r="C995" s="67"/>
      <c r="D995" s="2">
        <v>0</v>
      </c>
      <c r="E995" s="145"/>
      <c r="F995" s="145">
        <f>+E995</f>
        <v>0</v>
      </c>
      <c r="G995" s="49">
        <f>IF(F995-E995=0,0,F995-E995+1)</f>
        <v>0</v>
      </c>
      <c r="H995" s="155"/>
      <c r="I995" s="4">
        <f>+H995*$E$989</f>
        <v>0</v>
      </c>
      <c r="J995" s="48" t="str">
        <f>IFERROR(I995/G995,"-")</f>
        <v>-</v>
      </c>
      <c r="K995" s="157"/>
      <c r="L995" s="157"/>
      <c r="M995" s="157"/>
      <c r="N995" s="157"/>
      <c r="O995" s="6">
        <f t="shared" ref="O995:O1008" si="658">+SUM(K995:N995)</f>
        <v>0</v>
      </c>
      <c r="P995" s="38">
        <f>IFERROR((_xlfn.DAYS(F995,"1/1/"&amp;YEAR(F995))+1)/G995,0)</f>
        <v>0</v>
      </c>
      <c r="Q995" s="4">
        <f t="shared" ref="Q995:Q1008" si="659">+I995*P995</f>
        <v>0</v>
      </c>
      <c r="R995" s="4">
        <f t="shared" ref="R995:R1008" si="660">+K995*P995</f>
        <v>0</v>
      </c>
      <c r="S995" s="39">
        <f t="shared" ref="S995:S1008" si="661">+O995*P995</f>
        <v>0</v>
      </c>
      <c r="T995" s="67"/>
      <c r="U995" s="67"/>
      <c r="V995" s="67"/>
      <c r="W995" s="67"/>
      <c r="X995" s="67"/>
      <c r="Y995" s="67"/>
      <c r="Z995" s="67"/>
      <c r="AA995" s="67"/>
      <c r="AB995" s="99"/>
    </row>
    <row r="996" spans="1:28" ht="18" hidden="1" outlineLevel="1" x14ac:dyDescent="0.35">
      <c r="A996" s="99"/>
      <c r="B996" s="12"/>
      <c r="C996" s="67"/>
      <c r="D996" s="2">
        <v>1</v>
      </c>
      <c r="E996" s="3">
        <f>+F995+1</f>
        <v>1</v>
      </c>
      <c r="F996" s="145"/>
      <c r="G996" s="49">
        <f t="shared" ref="G996:G1008" si="662">IF(F996-E996=0,0,F996-E996+1)</f>
        <v>0</v>
      </c>
      <c r="H996" s="155"/>
      <c r="I996" s="4">
        <f t="shared" ref="I996:I1008" si="663">+H996*$E$989</f>
        <v>0</v>
      </c>
      <c r="J996" s="48" t="str">
        <f t="shared" ref="J996:J1008" si="664">IFERROR(I996/G996,"-")</f>
        <v>-</v>
      </c>
      <c r="K996" s="157"/>
      <c r="L996" s="157"/>
      <c r="M996" s="157"/>
      <c r="N996" s="157"/>
      <c r="O996" s="6">
        <f t="shared" si="658"/>
        <v>0</v>
      </c>
      <c r="P996" s="38">
        <v>1</v>
      </c>
      <c r="Q996" s="4">
        <f t="shared" si="659"/>
        <v>0</v>
      </c>
      <c r="R996" s="4">
        <f t="shared" si="660"/>
        <v>0</v>
      </c>
      <c r="S996" s="39">
        <f t="shared" si="661"/>
        <v>0</v>
      </c>
      <c r="T996" s="67"/>
      <c r="U996" s="67"/>
      <c r="V996" s="67"/>
      <c r="W996" s="67"/>
      <c r="X996" s="67"/>
      <c r="Y996" s="67"/>
      <c r="Z996" s="67"/>
      <c r="AA996" s="67"/>
      <c r="AB996" s="99"/>
    </row>
    <row r="997" spans="1:28" ht="18" hidden="1" outlineLevel="1" x14ac:dyDescent="0.35">
      <c r="A997" s="99"/>
      <c r="B997" s="12"/>
      <c r="C997" s="67"/>
      <c r="D997" s="2">
        <v>2</v>
      </c>
      <c r="E997" s="3">
        <f t="shared" ref="E997:E1008" si="665">+F996+1</f>
        <v>1</v>
      </c>
      <c r="F997" s="146"/>
      <c r="G997" s="49">
        <f t="shared" si="662"/>
        <v>0</v>
      </c>
      <c r="H997" s="156"/>
      <c r="I997" s="4">
        <f t="shared" si="663"/>
        <v>0</v>
      </c>
      <c r="J997" s="48" t="str">
        <f t="shared" si="664"/>
        <v>-</v>
      </c>
      <c r="K997" s="158"/>
      <c r="L997" s="158"/>
      <c r="M997" s="158"/>
      <c r="N997" s="158"/>
      <c r="O997" s="6">
        <f t="shared" si="658"/>
        <v>0</v>
      </c>
      <c r="P997" s="40">
        <v>1</v>
      </c>
      <c r="Q997" s="4">
        <f t="shared" si="659"/>
        <v>0</v>
      </c>
      <c r="R997" s="4">
        <f t="shared" si="660"/>
        <v>0</v>
      </c>
      <c r="S997" s="41">
        <f t="shared" si="661"/>
        <v>0</v>
      </c>
      <c r="T997" s="67"/>
      <c r="U997" s="67"/>
      <c r="V997" s="67"/>
      <c r="W997" s="67"/>
      <c r="X997" s="67"/>
      <c r="Y997" s="67"/>
      <c r="Z997" s="67"/>
      <c r="AA997" s="67"/>
      <c r="AB997" s="99"/>
    </row>
    <row r="998" spans="1:28" ht="18" hidden="1" outlineLevel="1" x14ac:dyDescent="0.35">
      <c r="A998" s="99"/>
      <c r="B998" s="12"/>
      <c r="C998" s="67"/>
      <c r="D998" s="2">
        <v>3</v>
      </c>
      <c r="E998" s="3">
        <f t="shared" si="665"/>
        <v>1</v>
      </c>
      <c r="F998" s="146"/>
      <c r="G998" s="49">
        <f t="shared" si="662"/>
        <v>0</v>
      </c>
      <c r="H998" s="156"/>
      <c r="I998" s="4">
        <f t="shared" si="663"/>
        <v>0</v>
      </c>
      <c r="J998" s="48" t="str">
        <f t="shared" si="664"/>
        <v>-</v>
      </c>
      <c r="K998" s="158"/>
      <c r="L998" s="158"/>
      <c r="M998" s="158"/>
      <c r="N998" s="158"/>
      <c r="O998" s="6">
        <f t="shared" si="658"/>
        <v>0</v>
      </c>
      <c r="P998" s="40">
        <v>1</v>
      </c>
      <c r="Q998" s="4">
        <f t="shared" si="659"/>
        <v>0</v>
      </c>
      <c r="R998" s="4">
        <f t="shared" si="660"/>
        <v>0</v>
      </c>
      <c r="S998" s="41">
        <f t="shared" si="661"/>
        <v>0</v>
      </c>
      <c r="T998" s="67"/>
      <c r="U998" s="67"/>
      <c r="V998" s="67"/>
      <c r="W998" s="67"/>
      <c r="X998" s="67"/>
      <c r="Y998" s="67"/>
      <c r="Z998" s="67"/>
      <c r="AA998" s="67"/>
      <c r="AB998" s="99"/>
    </row>
    <row r="999" spans="1:28" ht="18" hidden="1" outlineLevel="1" x14ac:dyDescent="0.35">
      <c r="A999" s="99"/>
      <c r="B999" s="12"/>
      <c r="C999" s="67"/>
      <c r="D999" s="2">
        <v>4</v>
      </c>
      <c r="E999" s="3">
        <f t="shared" si="665"/>
        <v>1</v>
      </c>
      <c r="F999" s="146"/>
      <c r="G999" s="49">
        <f t="shared" si="662"/>
        <v>0</v>
      </c>
      <c r="H999" s="156"/>
      <c r="I999" s="4">
        <f t="shared" si="663"/>
        <v>0</v>
      </c>
      <c r="J999" s="48" t="str">
        <f t="shared" si="664"/>
        <v>-</v>
      </c>
      <c r="K999" s="158"/>
      <c r="L999" s="158"/>
      <c r="M999" s="158"/>
      <c r="N999" s="158"/>
      <c r="O999" s="6">
        <f t="shared" si="658"/>
        <v>0</v>
      </c>
      <c r="P999" s="40">
        <v>1</v>
      </c>
      <c r="Q999" s="4">
        <f t="shared" si="659"/>
        <v>0</v>
      </c>
      <c r="R999" s="4">
        <f t="shared" si="660"/>
        <v>0</v>
      </c>
      <c r="S999" s="41">
        <f t="shared" si="661"/>
        <v>0</v>
      </c>
      <c r="T999" s="67"/>
      <c r="U999" s="67"/>
      <c r="V999" s="67"/>
      <c r="W999" s="67"/>
      <c r="X999" s="67"/>
      <c r="Y999" s="67"/>
      <c r="Z999" s="67"/>
      <c r="AA999" s="67"/>
      <c r="AB999" s="99"/>
    </row>
    <row r="1000" spans="1:28" ht="18" hidden="1" outlineLevel="1" x14ac:dyDescent="0.35">
      <c r="A1000" s="99"/>
      <c r="B1000" s="12"/>
      <c r="C1000" s="67"/>
      <c r="D1000" s="2">
        <v>5</v>
      </c>
      <c r="E1000" s="3">
        <f t="shared" si="665"/>
        <v>1</v>
      </c>
      <c r="F1000" s="146"/>
      <c r="G1000" s="49">
        <f t="shared" si="662"/>
        <v>0</v>
      </c>
      <c r="H1000" s="156"/>
      <c r="I1000" s="4">
        <f t="shared" si="663"/>
        <v>0</v>
      </c>
      <c r="J1000" s="48" t="str">
        <f t="shared" si="664"/>
        <v>-</v>
      </c>
      <c r="K1000" s="158"/>
      <c r="L1000" s="158"/>
      <c r="M1000" s="158"/>
      <c r="N1000" s="158"/>
      <c r="O1000" s="6">
        <f t="shared" si="658"/>
        <v>0</v>
      </c>
      <c r="P1000" s="40">
        <v>1</v>
      </c>
      <c r="Q1000" s="4">
        <f t="shared" si="659"/>
        <v>0</v>
      </c>
      <c r="R1000" s="4">
        <f t="shared" si="660"/>
        <v>0</v>
      </c>
      <c r="S1000" s="41">
        <f t="shared" si="661"/>
        <v>0</v>
      </c>
      <c r="T1000" s="67"/>
      <c r="U1000" s="67"/>
      <c r="V1000" s="67"/>
      <c r="W1000" s="67"/>
      <c r="X1000" s="67"/>
      <c r="Y1000" s="67"/>
      <c r="Z1000" s="67"/>
      <c r="AA1000" s="67"/>
      <c r="AB1000" s="99"/>
    </row>
    <row r="1001" spans="1:28" ht="18" hidden="1" outlineLevel="1" x14ac:dyDescent="0.35">
      <c r="A1001" s="99"/>
      <c r="B1001" s="12"/>
      <c r="C1001" s="67"/>
      <c r="D1001" s="2">
        <v>6</v>
      </c>
      <c r="E1001" s="3">
        <f t="shared" si="665"/>
        <v>1</v>
      </c>
      <c r="F1001" s="146"/>
      <c r="G1001" s="49">
        <f t="shared" si="662"/>
        <v>0</v>
      </c>
      <c r="H1001" s="156"/>
      <c r="I1001" s="4">
        <f t="shared" si="663"/>
        <v>0</v>
      </c>
      <c r="J1001" s="48" t="str">
        <f t="shared" si="664"/>
        <v>-</v>
      </c>
      <c r="K1001" s="158"/>
      <c r="L1001" s="158"/>
      <c r="M1001" s="158"/>
      <c r="N1001" s="158"/>
      <c r="O1001" s="6">
        <f t="shared" si="658"/>
        <v>0</v>
      </c>
      <c r="P1001" s="40">
        <v>1</v>
      </c>
      <c r="Q1001" s="4">
        <f t="shared" si="659"/>
        <v>0</v>
      </c>
      <c r="R1001" s="4">
        <f t="shared" si="660"/>
        <v>0</v>
      </c>
      <c r="S1001" s="41">
        <f t="shared" si="661"/>
        <v>0</v>
      </c>
      <c r="T1001" s="67"/>
      <c r="U1001" s="67"/>
      <c r="V1001" s="67"/>
      <c r="W1001" s="67"/>
      <c r="X1001" s="67"/>
      <c r="Y1001" s="67"/>
      <c r="Z1001" s="67"/>
      <c r="AA1001" s="67"/>
      <c r="AB1001" s="99"/>
    </row>
    <row r="1002" spans="1:28" ht="18" hidden="1" outlineLevel="1" x14ac:dyDescent="0.35">
      <c r="A1002" s="99"/>
      <c r="B1002" s="12"/>
      <c r="C1002" s="67"/>
      <c r="D1002" s="2">
        <v>7</v>
      </c>
      <c r="E1002" s="3">
        <f t="shared" si="665"/>
        <v>1</v>
      </c>
      <c r="F1002" s="146"/>
      <c r="G1002" s="49">
        <f t="shared" si="662"/>
        <v>0</v>
      </c>
      <c r="H1002" s="156"/>
      <c r="I1002" s="4">
        <f t="shared" si="663"/>
        <v>0</v>
      </c>
      <c r="J1002" s="48" t="str">
        <f t="shared" si="664"/>
        <v>-</v>
      </c>
      <c r="K1002" s="158"/>
      <c r="L1002" s="158"/>
      <c r="M1002" s="158"/>
      <c r="N1002" s="158"/>
      <c r="O1002" s="6">
        <f t="shared" si="658"/>
        <v>0</v>
      </c>
      <c r="P1002" s="40">
        <v>1</v>
      </c>
      <c r="Q1002" s="4">
        <f t="shared" si="659"/>
        <v>0</v>
      </c>
      <c r="R1002" s="4">
        <f t="shared" si="660"/>
        <v>0</v>
      </c>
      <c r="S1002" s="41">
        <f t="shared" si="661"/>
        <v>0</v>
      </c>
      <c r="T1002" s="67"/>
      <c r="U1002" s="67"/>
      <c r="V1002" s="67"/>
      <c r="W1002" s="67"/>
      <c r="X1002" s="67"/>
      <c r="Y1002" s="67"/>
      <c r="Z1002" s="67"/>
      <c r="AA1002" s="67"/>
      <c r="AB1002" s="99"/>
    </row>
    <row r="1003" spans="1:28" ht="18" hidden="1" outlineLevel="1" x14ac:dyDescent="0.35">
      <c r="A1003" s="99"/>
      <c r="B1003" s="12"/>
      <c r="C1003" s="67"/>
      <c r="D1003" s="2">
        <v>8</v>
      </c>
      <c r="E1003" s="3">
        <f t="shared" si="665"/>
        <v>1</v>
      </c>
      <c r="F1003" s="146"/>
      <c r="G1003" s="49">
        <f t="shared" si="662"/>
        <v>0</v>
      </c>
      <c r="H1003" s="156"/>
      <c r="I1003" s="4">
        <f t="shared" si="663"/>
        <v>0</v>
      </c>
      <c r="J1003" s="48" t="str">
        <f t="shared" si="664"/>
        <v>-</v>
      </c>
      <c r="K1003" s="158"/>
      <c r="L1003" s="158"/>
      <c r="M1003" s="158"/>
      <c r="N1003" s="158"/>
      <c r="O1003" s="6">
        <f t="shared" si="658"/>
        <v>0</v>
      </c>
      <c r="P1003" s="40">
        <v>1</v>
      </c>
      <c r="Q1003" s="4">
        <f t="shared" si="659"/>
        <v>0</v>
      </c>
      <c r="R1003" s="4">
        <f t="shared" si="660"/>
        <v>0</v>
      </c>
      <c r="S1003" s="41">
        <f t="shared" si="661"/>
        <v>0</v>
      </c>
      <c r="T1003" s="67"/>
      <c r="U1003" s="67"/>
      <c r="V1003" s="67"/>
      <c r="W1003" s="67"/>
      <c r="X1003" s="67"/>
      <c r="Y1003" s="67"/>
      <c r="Z1003" s="67"/>
      <c r="AA1003" s="67"/>
      <c r="AB1003" s="99"/>
    </row>
    <row r="1004" spans="1:28" ht="18" hidden="1" outlineLevel="1" x14ac:dyDescent="0.35">
      <c r="A1004" s="99"/>
      <c r="B1004" s="12"/>
      <c r="C1004" s="67"/>
      <c r="D1004" s="2">
        <v>9</v>
      </c>
      <c r="E1004" s="3">
        <f t="shared" si="665"/>
        <v>1</v>
      </c>
      <c r="F1004" s="146"/>
      <c r="G1004" s="49">
        <f t="shared" si="662"/>
        <v>0</v>
      </c>
      <c r="H1004" s="156"/>
      <c r="I1004" s="4">
        <f t="shared" si="663"/>
        <v>0</v>
      </c>
      <c r="J1004" s="48" t="str">
        <f t="shared" si="664"/>
        <v>-</v>
      </c>
      <c r="K1004" s="158"/>
      <c r="L1004" s="158"/>
      <c r="M1004" s="158"/>
      <c r="N1004" s="158"/>
      <c r="O1004" s="6">
        <f t="shared" si="658"/>
        <v>0</v>
      </c>
      <c r="P1004" s="40">
        <v>1</v>
      </c>
      <c r="Q1004" s="4">
        <f t="shared" si="659"/>
        <v>0</v>
      </c>
      <c r="R1004" s="4">
        <f t="shared" si="660"/>
        <v>0</v>
      </c>
      <c r="S1004" s="41">
        <f t="shared" si="661"/>
        <v>0</v>
      </c>
      <c r="T1004" s="67"/>
      <c r="U1004" s="67"/>
      <c r="V1004" s="67"/>
      <c r="W1004" s="67"/>
      <c r="X1004" s="67"/>
      <c r="Y1004" s="67"/>
      <c r="Z1004" s="67"/>
      <c r="AA1004" s="67"/>
      <c r="AB1004" s="99"/>
    </row>
    <row r="1005" spans="1:28" ht="18" hidden="1" outlineLevel="1" x14ac:dyDescent="0.35">
      <c r="A1005" s="99"/>
      <c r="B1005" s="12"/>
      <c r="C1005" s="67"/>
      <c r="D1005" s="2">
        <v>10</v>
      </c>
      <c r="E1005" s="3">
        <f t="shared" si="665"/>
        <v>1</v>
      </c>
      <c r="F1005" s="146"/>
      <c r="G1005" s="49">
        <f t="shared" si="662"/>
        <v>0</v>
      </c>
      <c r="H1005" s="156"/>
      <c r="I1005" s="4">
        <f t="shared" si="663"/>
        <v>0</v>
      </c>
      <c r="J1005" s="48" t="str">
        <f t="shared" si="664"/>
        <v>-</v>
      </c>
      <c r="K1005" s="158"/>
      <c r="L1005" s="158"/>
      <c r="M1005" s="158"/>
      <c r="N1005" s="158"/>
      <c r="O1005" s="6">
        <f t="shared" si="658"/>
        <v>0</v>
      </c>
      <c r="P1005" s="40">
        <v>1</v>
      </c>
      <c r="Q1005" s="4">
        <f t="shared" si="659"/>
        <v>0</v>
      </c>
      <c r="R1005" s="4">
        <f t="shared" si="660"/>
        <v>0</v>
      </c>
      <c r="S1005" s="41">
        <f t="shared" si="661"/>
        <v>0</v>
      </c>
      <c r="T1005" s="67"/>
      <c r="U1005" s="67"/>
      <c r="V1005" s="67"/>
      <c r="W1005" s="67"/>
      <c r="X1005" s="67"/>
      <c r="Y1005" s="67"/>
      <c r="Z1005" s="67"/>
      <c r="AA1005" s="67"/>
      <c r="AB1005" s="99"/>
    </row>
    <row r="1006" spans="1:28" ht="18" hidden="1" outlineLevel="1" x14ac:dyDescent="0.35">
      <c r="A1006" s="99"/>
      <c r="B1006" s="12"/>
      <c r="C1006" s="67"/>
      <c r="D1006" s="2">
        <v>11</v>
      </c>
      <c r="E1006" s="3">
        <f t="shared" si="665"/>
        <v>1</v>
      </c>
      <c r="F1006" s="146"/>
      <c r="G1006" s="49">
        <f t="shared" si="662"/>
        <v>0</v>
      </c>
      <c r="H1006" s="156"/>
      <c r="I1006" s="4">
        <f t="shared" si="663"/>
        <v>0</v>
      </c>
      <c r="J1006" s="48" t="str">
        <f t="shared" si="664"/>
        <v>-</v>
      </c>
      <c r="K1006" s="158"/>
      <c r="L1006" s="158"/>
      <c r="M1006" s="158"/>
      <c r="N1006" s="158"/>
      <c r="O1006" s="6">
        <f t="shared" si="658"/>
        <v>0</v>
      </c>
      <c r="P1006" s="40">
        <v>1</v>
      </c>
      <c r="Q1006" s="4">
        <f t="shared" si="659"/>
        <v>0</v>
      </c>
      <c r="R1006" s="4">
        <f t="shared" si="660"/>
        <v>0</v>
      </c>
      <c r="S1006" s="41">
        <f t="shared" si="661"/>
        <v>0</v>
      </c>
      <c r="T1006" s="67"/>
      <c r="U1006" s="67"/>
      <c r="V1006" s="67"/>
      <c r="W1006" s="67"/>
      <c r="X1006" s="67"/>
      <c r="Y1006" s="67"/>
      <c r="Z1006" s="67"/>
      <c r="AA1006" s="67"/>
      <c r="AB1006" s="99"/>
    </row>
    <row r="1007" spans="1:28" ht="18" hidden="1" outlineLevel="1" x14ac:dyDescent="0.35">
      <c r="A1007" s="99"/>
      <c r="B1007" s="12"/>
      <c r="C1007" s="67"/>
      <c r="D1007" s="2">
        <v>12</v>
      </c>
      <c r="E1007" s="3">
        <f t="shared" si="665"/>
        <v>1</v>
      </c>
      <c r="F1007" s="146"/>
      <c r="G1007" s="49">
        <f t="shared" si="662"/>
        <v>0</v>
      </c>
      <c r="H1007" s="156"/>
      <c r="I1007" s="4">
        <f t="shared" si="663"/>
        <v>0</v>
      </c>
      <c r="J1007" s="48" t="str">
        <f t="shared" si="664"/>
        <v>-</v>
      </c>
      <c r="K1007" s="158"/>
      <c r="L1007" s="158"/>
      <c r="M1007" s="158"/>
      <c r="N1007" s="158"/>
      <c r="O1007" s="6">
        <f t="shared" si="658"/>
        <v>0</v>
      </c>
      <c r="P1007" s="40">
        <v>1</v>
      </c>
      <c r="Q1007" s="4">
        <f t="shared" si="659"/>
        <v>0</v>
      </c>
      <c r="R1007" s="4">
        <f t="shared" si="660"/>
        <v>0</v>
      </c>
      <c r="S1007" s="41">
        <f t="shared" si="661"/>
        <v>0</v>
      </c>
      <c r="T1007" s="67"/>
      <c r="U1007" s="67"/>
      <c r="V1007" s="67"/>
      <c r="W1007" s="67"/>
      <c r="X1007" s="67"/>
      <c r="Y1007" s="67"/>
      <c r="Z1007" s="67"/>
      <c r="AA1007" s="67"/>
      <c r="AB1007" s="99"/>
    </row>
    <row r="1008" spans="1:28" ht="18" hidden="1" outlineLevel="1" x14ac:dyDescent="0.35">
      <c r="A1008" s="99"/>
      <c r="B1008" s="12"/>
      <c r="C1008" s="67"/>
      <c r="D1008" s="2">
        <v>13</v>
      </c>
      <c r="E1008" s="3">
        <f t="shared" si="665"/>
        <v>1</v>
      </c>
      <c r="F1008" s="146">
        <f>+E1008</f>
        <v>1</v>
      </c>
      <c r="G1008" s="49">
        <f t="shared" si="662"/>
        <v>0</v>
      </c>
      <c r="H1008" s="156"/>
      <c r="I1008" s="4">
        <f t="shared" si="663"/>
        <v>0</v>
      </c>
      <c r="J1008" s="48" t="str">
        <f t="shared" si="664"/>
        <v>-</v>
      </c>
      <c r="K1008" s="158"/>
      <c r="L1008" s="158"/>
      <c r="M1008" s="158"/>
      <c r="N1008" s="158"/>
      <c r="O1008" s="6">
        <f t="shared" si="658"/>
        <v>0</v>
      </c>
      <c r="P1008" s="38">
        <f>IFERROR((_xlfn.DAYS("31/12/"&amp;YEAR(E1008),E1008))/G1008,0)</f>
        <v>0</v>
      </c>
      <c r="Q1008" s="4">
        <f t="shared" si="659"/>
        <v>0</v>
      </c>
      <c r="R1008" s="4">
        <f t="shared" si="660"/>
        <v>0</v>
      </c>
      <c r="S1008" s="41">
        <f t="shared" si="661"/>
        <v>0</v>
      </c>
      <c r="T1008" s="67"/>
      <c r="U1008" s="67"/>
      <c r="V1008" s="67"/>
      <c r="W1008" s="67"/>
      <c r="X1008" s="67"/>
      <c r="Y1008" s="67"/>
      <c r="Z1008" s="67"/>
      <c r="AA1008" s="67"/>
      <c r="AB1008" s="99"/>
    </row>
    <row r="1009" spans="1:29" ht="18" hidden="1" outlineLevel="1" x14ac:dyDescent="0.35">
      <c r="A1009" s="99"/>
      <c r="B1009" s="12"/>
      <c r="C1009" s="67"/>
      <c r="D1009" s="42" t="s">
        <v>164</v>
      </c>
      <c r="E1009" s="8"/>
      <c r="F1009" s="8"/>
      <c r="G1009" s="50">
        <f>SUM(G995:G1008)</f>
        <v>0</v>
      </c>
      <c r="H1009" s="1"/>
      <c r="I1009" s="5">
        <f>SUM(I995:I1008)</f>
        <v>0</v>
      </c>
      <c r="J1009" s="48" t="str">
        <f>IFERROR(I1009/G1009,"-")</f>
        <v>-</v>
      </c>
      <c r="K1009" s="5">
        <f>SUM(K995:K1008)</f>
        <v>0</v>
      </c>
      <c r="L1009" s="5">
        <f t="shared" ref="L1009:O1009" si="666">SUM(L995:L1008)</f>
        <v>0</v>
      </c>
      <c r="M1009" s="5">
        <f t="shared" si="666"/>
        <v>0</v>
      </c>
      <c r="N1009" s="5">
        <f t="shared" si="666"/>
        <v>0</v>
      </c>
      <c r="O1009" s="5">
        <f t="shared" si="666"/>
        <v>0</v>
      </c>
      <c r="P1009" s="42">
        <f>+SUMPRODUCT(G995:G1008,P995:P1008)</f>
        <v>0</v>
      </c>
      <c r="Q1009" s="9">
        <f>SUM(Q995:Q1008)</f>
        <v>0</v>
      </c>
      <c r="R1009" s="9">
        <f t="shared" ref="R1009:S1009" si="667">SUM(R995:R1008)</f>
        <v>0</v>
      </c>
      <c r="S1009" s="10">
        <f t="shared" si="667"/>
        <v>0</v>
      </c>
      <c r="T1009" s="67"/>
      <c r="U1009" s="67"/>
      <c r="V1009" s="67"/>
      <c r="W1009" s="67"/>
      <c r="X1009" s="67"/>
      <c r="Y1009" s="67"/>
      <c r="Z1009" s="67"/>
      <c r="AA1009" s="67"/>
      <c r="AB1009" s="99"/>
    </row>
    <row r="1010" spans="1:29" ht="18" hidden="1" outlineLevel="1" x14ac:dyDescent="0.35">
      <c r="A1010" s="99"/>
      <c r="B1010" s="12"/>
      <c r="C1010" s="67"/>
      <c r="D1010" s="25" t="s">
        <v>150</v>
      </c>
      <c r="E1010" s="1"/>
      <c r="F1010" s="1"/>
      <c r="G1010" s="1"/>
      <c r="H1010" s="1"/>
      <c r="I1010" s="1"/>
      <c r="J1010" s="1"/>
      <c r="K1010" s="51" t="str">
        <f>IFERROR(K1009/$O1009,"-")</f>
        <v>-</v>
      </c>
      <c r="L1010" s="51" t="str">
        <f>IFERROR(L1009/$O1009,"-")</f>
        <v>-</v>
      </c>
      <c r="M1010" s="51" t="str">
        <f>IFERROR(M1009/$O1009,"-")</f>
        <v>-</v>
      </c>
      <c r="N1010" s="51" t="str">
        <f>IFERROR(N1009/$O1009,"-")</f>
        <v>-</v>
      </c>
      <c r="O1010" s="51" t="str">
        <f>IFERROR(O1009/$O1009,"-")</f>
        <v>-</v>
      </c>
      <c r="P1010" s="43"/>
      <c r="Q1010" s="2"/>
      <c r="R1010" s="2"/>
      <c r="S1010" s="44"/>
      <c r="T1010" s="67"/>
      <c r="U1010" s="67"/>
      <c r="V1010" s="67"/>
      <c r="W1010" s="67"/>
      <c r="X1010" s="67"/>
      <c r="Y1010" s="67"/>
      <c r="Z1010" s="67"/>
      <c r="AA1010" s="67"/>
      <c r="AB1010" s="99"/>
    </row>
    <row r="1011" spans="1:29" ht="18" hidden="1" outlineLevel="1" x14ac:dyDescent="0.35">
      <c r="A1011" s="99"/>
      <c r="B1011" s="12"/>
      <c r="C1011" s="67"/>
      <c r="D1011" s="67"/>
      <c r="E1011" s="67"/>
      <c r="F1011" s="67"/>
      <c r="G1011" s="67"/>
      <c r="H1011" s="67"/>
      <c r="I1011" s="67"/>
      <c r="J1011" s="67"/>
      <c r="K1011" s="67"/>
      <c r="L1011" s="67"/>
      <c r="M1011" s="67"/>
      <c r="N1011" s="67"/>
      <c r="O1011" s="67"/>
      <c r="P1011" s="67"/>
      <c r="Q1011" s="67"/>
      <c r="R1011" s="67"/>
      <c r="S1011" s="67"/>
      <c r="T1011" s="67"/>
      <c r="U1011" s="67"/>
      <c r="V1011" s="67"/>
      <c r="W1011" s="67"/>
      <c r="X1011" s="67"/>
      <c r="Y1011" s="67"/>
      <c r="Z1011" s="67"/>
      <c r="AA1011" s="67"/>
      <c r="AB1011" s="99"/>
    </row>
    <row r="1012" spans="1:29" ht="28.95" customHeight="1" collapsed="1" x14ac:dyDescent="0.35">
      <c r="A1012" s="99"/>
      <c r="B1012" s="202" t="str">
        <f>'Introducció dades Grals'!$B$26</f>
        <v>Equipament 08</v>
      </c>
      <c r="C1012" s="202"/>
      <c r="D1012" s="203"/>
      <c r="E1012" s="204">
        <f>'Introducció dades Grals'!$C$26</f>
        <v>0</v>
      </c>
      <c r="F1012" s="142"/>
      <c r="G1012" s="142"/>
      <c r="H1012" s="142"/>
      <c r="I1012" s="142"/>
      <c r="J1012" s="142"/>
      <c r="K1012" s="142"/>
      <c r="L1012" s="142"/>
      <c r="M1012" s="142"/>
      <c r="N1012" s="142"/>
      <c r="O1012" s="142"/>
      <c r="P1012" s="142"/>
      <c r="Q1012" s="142"/>
      <c r="R1012" s="142"/>
      <c r="S1012" s="142"/>
      <c r="T1012" s="142"/>
      <c r="U1012" s="142"/>
      <c r="V1012" s="142"/>
      <c r="W1012" s="142"/>
      <c r="X1012" s="142"/>
      <c r="Y1012" s="142"/>
      <c r="Z1012" s="142"/>
      <c r="AA1012" s="142"/>
      <c r="AB1012" s="99"/>
    </row>
    <row r="1013" spans="1:29" ht="18" x14ac:dyDescent="0.35">
      <c r="A1013" s="99"/>
      <c r="B1013" s="141"/>
      <c r="C1013" s="205" t="s">
        <v>96</v>
      </c>
      <c r="D1013" s="141"/>
      <c r="E1013" s="141"/>
      <c r="F1013" s="141"/>
      <c r="G1013" s="141"/>
      <c r="H1013" s="141"/>
      <c r="I1013" s="141"/>
      <c r="J1013" s="141"/>
      <c r="K1013" s="141"/>
      <c r="L1013" s="141"/>
      <c r="M1013" s="141"/>
      <c r="N1013" s="141"/>
      <c r="O1013" s="141"/>
      <c r="P1013" s="141"/>
      <c r="Q1013" s="141"/>
      <c r="R1013" s="141"/>
      <c r="S1013" s="141"/>
      <c r="T1013" s="141"/>
      <c r="U1013" s="141"/>
      <c r="V1013" s="141"/>
      <c r="W1013" s="141"/>
      <c r="X1013" s="141"/>
      <c r="Y1013" s="141"/>
      <c r="Z1013" s="141"/>
      <c r="AA1013" s="141"/>
      <c r="AB1013" s="99"/>
    </row>
    <row r="1014" spans="1:29" ht="9" hidden="1" customHeight="1" outlineLevel="1" x14ac:dyDescent="0.35">
      <c r="A1014" s="99"/>
      <c r="B1014" s="141"/>
      <c r="C1014" s="67"/>
      <c r="D1014" s="187"/>
      <c r="E1014" s="67"/>
      <c r="F1014" s="67"/>
      <c r="G1014" s="67"/>
      <c r="H1014" s="67"/>
      <c r="I1014" s="67"/>
      <c r="J1014" s="67"/>
      <c r="K1014" s="67"/>
      <c r="L1014" s="67"/>
      <c r="M1014" s="67"/>
      <c r="N1014" s="67"/>
      <c r="O1014" s="67"/>
      <c r="P1014" s="67"/>
      <c r="Q1014" s="67"/>
      <c r="R1014" s="67"/>
      <c r="S1014" s="67"/>
      <c r="T1014" s="67"/>
      <c r="U1014" s="67"/>
      <c r="V1014" s="67"/>
      <c r="W1014" s="67"/>
      <c r="X1014" s="67"/>
      <c r="Y1014" s="67"/>
      <c r="Z1014" s="67"/>
      <c r="AA1014" s="67"/>
      <c r="AB1014" s="99"/>
    </row>
    <row r="1015" spans="1:29" ht="18" hidden="1" outlineLevel="1" x14ac:dyDescent="0.35">
      <c r="A1015" s="99"/>
      <c r="B1015" s="141"/>
      <c r="C1015" s="67"/>
      <c r="D1015" s="67"/>
      <c r="E1015" s="161" t="s">
        <v>97</v>
      </c>
      <c r="F1015" s="162"/>
      <c r="G1015" s="162"/>
      <c r="H1015" s="67"/>
      <c r="I1015" s="67"/>
      <c r="J1015" s="163" t="s">
        <v>98</v>
      </c>
      <c r="K1015" s="164"/>
      <c r="L1015" s="164"/>
      <c r="M1015" s="164"/>
      <c r="N1015" s="67"/>
      <c r="O1015" s="67"/>
      <c r="P1015" s="67"/>
      <c r="Q1015" s="149" t="s">
        <v>99</v>
      </c>
      <c r="R1015" s="150"/>
      <c r="S1015" s="150"/>
      <c r="T1015" s="150"/>
      <c r="U1015" s="67"/>
      <c r="V1015" s="149" t="s">
        <v>100</v>
      </c>
      <c r="W1015" s="150"/>
      <c r="X1015" s="150"/>
      <c r="Y1015" s="67"/>
      <c r="Z1015" s="67"/>
      <c r="AA1015" s="67"/>
      <c r="AB1015" s="99"/>
      <c r="AC1015" s="67">
        <v>26</v>
      </c>
    </row>
    <row r="1016" spans="1:29" ht="18" hidden="1" outlineLevel="1" x14ac:dyDescent="0.35">
      <c r="A1016" s="99"/>
      <c r="B1016" s="141"/>
      <c r="C1016" s="67"/>
      <c r="D1016" s="67"/>
      <c r="E1016" s="152">
        <v>1</v>
      </c>
      <c r="F1016" s="418" t="s">
        <v>101</v>
      </c>
      <c r="G1016" s="418"/>
      <c r="H1016" s="67"/>
      <c r="I1016" s="67"/>
      <c r="J1016" s="144" t="s">
        <v>102</v>
      </c>
      <c r="K1016" s="144" t="s">
        <v>103</v>
      </c>
      <c r="L1016" s="144" t="s">
        <v>104</v>
      </c>
      <c r="M1016" s="144" t="s">
        <v>105</v>
      </c>
      <c r="N1016" s="67"/>
      <c r="O1016" s="67"/>
      <c r="P1016" s="67"/>
      <c r="Q1016" s="419" t="s">
        <v>106</v>
      </c>
      <c r="R1016" s="419"/>
      <c r="S1016" s="298" t="str">
        <f>IFERROR(T1041/R1041,"-")</f>
        <v>-</v>
      </c>
      <c r="T1016" s="299" t="s">
        <v>107</v>
      </c>
      <c r="U1016" s="67"/>
      <c r="V1016" s="8" t="s">
        <v>108</v>
      </c>
      <c r="W1016" s="300">
        <f>+llistes!$P$5</f>
        <v>0.26</v>
      </c>
      <c r="X1016" s="301" t="s">
        <v>109</v>
      </c>
      <c r="Y1016" s="67"/>
      <c r="Z1016" s="67"/>
      <c r="AA1016" s="67"/>
      <c r="AB1016" s="99"/>
    </row>
    <row r="1017" spans="1:29" ht="18" hidden="1" outlineLevel="1" x14ac:dyDescent="0.35">
      <c r="A1017" s="99"/>
      <c r="B1017" s="141"/>
      <c r="C1017" s="67"/>
      <c r="D1017" s="67"/>
      <c r="E1017" s="153">
        <v>2</v>
      </c>
      <c r="F1017" s="418" t="s">
        <v>101</v>
      </c>
      <c r="G1017" s="418"/>
      <c r="H1017" s="67"/>
      <c r="I1017" s="67"/>
      <c r="J1017" s="1" t="s">
        <v>110</v>
      </c>
      <c r="K1017" s="143"/>
      <c r="L1017" s="143"/>
      <c r="M1017" s="52">
        <f>IFERROR(L1017/K1017,1)</f>
        <v>1</v>
      </c>
      <c r="N1017" s="151"/>
      <c r="O1017" s="67"/>
      <c r="P1017" s="67"/>
      <c r="Q1017" s="415" t="s">
        <v>111</v>
      </c>
      <c r="R1017" s="415"/>
      <c r="S1017" s="47" t="str">
        <f>IFERROR(T1041/Q1041,"-")</f>
        <v>-</v>
      </c>
      <c r="T1017" t="s">
        <v>112</v>
      </c>
      <c r="U1017" s="67"/>
      <c r="V1017" s="1" t="s">
        <v>113</v>
      </c>
      <c r="W1017" s="5">
        <f>+W1016*R1041</f>
        <v>0</v>
      </c>
      <c r="X1017" s="268" t="s">
        <v>114</v>
      </c>
      <c r="Y1017" s="67"/>
      <c r="Z1017" s="67"/>
      <c r="AA1017" s="67"/>
      <c r="AB1017" s="99"/>
    </row>
    <row r="1018" spans="1:29" ht="18" hidden="1" outlineLevel="1" x14ac:dyDescent="0.35">
      <c r="A1018" s="99"/>
      <c r="B1018" s="141"/>
      <c r="C1018" s="67"/>
      <c r="D1018" s="67"/>
      <c r="E1018" s="153">
        <v>3</v>
      </c>
      <c r="F1018" s="418" t="s">
        <v>101</v>
      </c>
      <c r="G1018" s="418"/>
      <c r="H1018" s="67"/>
      <c r="I1018" s="67"/>
      <c r="J1018" s="1" t="s">
        <v>115</v>
      </c>
      <c r="K1018" s="143"/>
      <c r="L1018" s="143"/>
      <c r="M1018" s="52">
        <f t="shared" ref="M1018:M1022" si="668">IFERROR(L1018/K1018,1)</f>
        <v>1</v>
      </c>
      <c r="N1018" s="151"/>
      <c r="O1018" s="67"/>
      <c r="P1018" s="67"/>
      <c r="Q1018" s="419" t="s">
        <v>116</v>
      </c>
      <c r="R1018" s="419"/>
      <c r="S1018" s="302" t="str" cm="1">
        <f t="array" aca="1" ref="S1018" ca="1">IFERROR(R1041/INDIRECT("'Introducció dades Grals'!G"&amp;AC1015),"-")</f>
        <v>-</v>
      </c>
      <c r="T1018" s="303" t="s">
        <v>117</v>
      </c>
      <c r="U1018" s="67"/>
      <c r="V1018" s="8" t="s">
        <v>118</v>
      </c>
      <c r="W1018" s="7" t="str" cm="1">
        <f t="array" aca="1" ref="W1018" ca="1">IFERROR(W1017/INDIRECT("'Introducció dades Grals'!G"&amp;AC1015),"-")</f>
        <v>-</v>
      </c>
      <c r="X1018" s="304" t="s">
        <v>119</v>
      </c>
      <c r="Y1018" s="67"/>
      <c r="Z1018" s="67"/>
      <c r="AA1018" s="67"/>
      <c r="AB1018" s="99"/>
    </row>
    <row r="1019" spans="1:29" ht="18" hidden="1" outlineLevel="1" x14ac:dyDescent="0.35">
      <c r="A1019" s="99"/>
      <c r="B1019" s="141"/>
      <c r="C1019" s="67"/>
      <c r="D1019" s="67"/>
      <c r="E1019" s="153">
        <v>4</v>
      </c>
      <c r="F1019" s="418" t="s">
        <v>101</v>
      </c>
      <c r="G1019" s="418"/>
      <c r="H1019" s="67"/>
      <c r="I1019" s="67"/>
      <c r="J1019" s="1" t="s">
        <v>120</v>
      </c>
      <c r="K1019" s="143"/>
      <c r="L1019" s="143"/>
      <c r="M1019" s="52">
        <f t="shared" si="668"/>
        <v>1</v>
      </c>
      <c r="N1019" s="151"/>
      <c r="O1019" s="67"/>
      <c r="P1019" s="67"/>
      <c r="Q1019" s="415" t="s">
        <v>121</v>
      </c>
      <c r="R1019" s="415"/>
      <c r="S1019" s="47" t="str" cm="1">
        <f t="array" aca="1" ref="S1019" ca="1">IFERROR(R1041/INDIRECT("'Introducció dades Grals'!I"&amp;AC1015),"-")</f>
        <v>-</v>
      </c>
      <c r="T1019" s="11" t="s">
        <v>122</v>
      </c>
      <c r="U1019" s="67"/>
      <c r="V1019" s="67"/>
      <c r="W1019" s="67"/>
      <c r="X1019" s="67"/>
      <c r="Y1019" s="67"/>
      <c r="Z1019" s="67"/>
      <c r="AA1019" s="67"/>
      <c r="AB1019" s="99"/>
    </row>
    <row r="1020" spans="1:29" ht="18" hidden="1" outlineLevel="1" x14ac:dyDescent="0.35">
      <c r="A1020" s="99"/>
      <c r="B1020" s="141"/>
      <c r="C1020" s="67"/>
      <c r="D1020" s="67"/>
      <c r="E1020" s="154">
        <v>5</v>
      </c>
      <c r="F1020" s="418" t="s">
        <v>101</v>
      </c>
      <c r="G1020" s="418"/>
      <c r="H1020" s="67"/>
      <c r="I1020" s="67"/>
      <c r="J1020" s="1" t="s">
        <v>123</v>
      </c>
      <c r="K1020" s="143"/>
      <c r="L1020" s="143"/>
      <c r="M1020" s="52">
        <f t="shared" si="668"/>
        <v>1</v>
      </c>
      <c r="N1020" s="151"/>
      <c r="O1020" s="67"/>
      <c r="P1020" s="67"/>
      <c r="Q1020" s="67"/>
      <c r="R1020" s="67"/>
      <c r="S1020" s="67"/>
      <c r="T1020" s="67"/>
      <c r="U1020" s="67"/>
      <c r="V1020" s="67"/>
      <c r="W1020" s="67"/>
      <c r="X1020" s="67"/>
      <c r="Y1020" s="67"/>
      <c r="Z1020" s="67"/>
      <c r="AA1020" s="67"/>
      <c r="AB1020" s="99"/>
    </row>
    <row r="1021" spans="1:29" ht="18" hidden="1" outlineLevel="1" x14ac:dyDescent="0.35">
      <c r="A1021" s="99"/>
      <c r="B1021" s="141"/>
      <c r="C1021" s="67"/>
      <c r="D1021" s="67"/>
      <c r="E1021" s="153">
        <v>6</v>
      </c>
      <c r="F1021" s="418" t="s">
        <v>101</v>
      </c>
      <c r="G1021" s="418"/>
      <c r="H1021" s="67"/>
      <c r="I1021" s="67"/>
      <c r="J1021" s="1" t="s">
        <v>124</v>
      </c>
      <c r="K1021" s="143"/>
      <c r="L1021" s="143"/>
      <c r="M1021" s="52">
        <f t="shared" si="668"/>
        <v>1</v>
      </c>
      <c r="N1021" s="151"/>
      <c r="O1021" s="67"/>
      <c r="P1021" s="67"/>
      <c r="Q1021" s="67"/>
      <c r="R1021" s="67"/>
      <c r="S1021" s="67"/>
      <c r="T1021" s="67"/>
      <c r="U1021" s="67"/>
      <c r="V1021" s="67"/>
      <c r="W1021" s="67"/>
      <c r="X1021" s="67"/>
      <c r="Y1021" s="67"/>
      <c r="Z1021" s="67"/>
      <c r="AA1021" s="67"/>
      <c r="AB1021" s="99"/>
    </row>
    <row r="1022" spans="1:29" ht="18" hidden="1" outlineLevel="1" x14ac:dyDescent="0.35">
      <c r="A1022" s="99"/>
      <c r="B1022" s="141"/>
      <c r="C1022" s="67"/>
      <c r="D1022" s="67"/>
      <c r="E1022" s="153">
        <v>7</v>
      </c>
      <c r="F1022" s="418" t="s">
        <v>101</v>
      </c>
      <c r="G1022" s="418"/>
      <c r="H1022" s="67"/>
      <c r="I1022" s="67"/>
      <c r="J1022" s="1" t="s">
        <v>125</v>
      </c>
      <c r="K1022" s="143"/>
      <c r="L1022" s="143"/>
      <c r="M1022" s="52">
        <f t="shared" si="668"/>
        <v>1</v>
      </c>
      <c r="N1022" s="151"/>
      <c r="O1022" s="67"/>
      <c r="P1022" s="67"/>
      <c r="Q1022" s="67"/>
      <c r="R1022" s="67"/>
      <c r="S1022" s="67"/>
      <c r="T1022" s="67"/>
      <c r="U1022" s="67"/>
      <c r="V1022" s="67"/>
      <c r="W1022" s="67"/>
      <c r="Y1022" s="67"/>
      <c r="Z1022" s="67"/>
      <c r="AA1022" s="67"/>
      <c r="AB1022" s="99"/>
    </row>
    <row r="1023" spans="1:29" ht="18" hidden="1" outlineLevel="1" x14ac:dyDescent="0.35">
      <c r="A1023" s="99"/>
      <c r="B1023" s="141"/>
      <c r="C1023" s="67"/>
      <c r="D1023" s="67"/>
      <c r="E1023" s="67"/>
      <c r="F1023" s="67"/>
      <c r="G1023" s="67"/>
      <c r="H1023" s="67"/>
      <c r="I1023" s="67"/>
      <c r="J1023" s="67"/>
      <c r="K1023" s="67"/>
      <c r="L1023" s="67"/>
      <c r="M1023" s="67"/>
      <c r="N1023" s="67"/>
      <c r="O1023" s="67"/>
      <c r="P1023" s="67"/>
      <c r="Q1023" s="67"/>
      <c r="R1023" s="67"/>
      <c r="S1023" s="67"/>
      <c r="T1023" s="67"/>
      <c r="U1023" s="67"/>
      <c r="V1023" s="67"/>
      <c r="W1023" s="67"/>
      <c r="X1023" s="67"/>
      <c r="Y1023" s="67"/>
      <c r="Z1023" s="67"/>
      <c r="AA1023" s="67"/>
      <c r="AB1023" s="99"/>
    </row>
    <row r="1024" spans="1:29" ht="18" hidden="1" outlineLevel="1" x14ac:dyDescent="0.35">
      <c r="A1024" s="99"/>
      <c r="B1024" s="141"/>
      <c r="C1024" s="67"/>
      <c r="D1024" s="147" t="s">
        <v>126</v>
      </c>
      <c r="E1024" s="148"/>
      <c r="F1024" s="148"/>
      <c r="G1024" s="148"/>
      <c r="H1024" s="148"/>
      <c r="I1024" s="148"/>
      <c r="J1024" s="148"/>
      <c r="K1024" s="148"/>
      <c r="L1024" s="148"/>
      <c r="M1024" s="148"/>
      <c r="N1024" s="148"/>
      <c r="O1024" s="148"/>
      <c r="P1024" s="148"/>
      <c r="Q1024" s="420" t="s">
        <v>127</v>
      </c>
      <c r="R1024" s="420"/>
      <c r="S1024" s="420"/>
      <c r="T1024" s="420"/>
      <c r="U1024" s="67"/>
      <c r="V1024" s="67"/>
      <c r="W1024" s="67"/>
      <c r="X1024" s="67"/>
      <c r="Y1024" s="67"/>
      <c r="Z1024" s="67"/>
      <c r="AA1024" s="67"/>
      <c r="AB1024" s="99"/>
    </row>
    <row r="1025" spans="1:28" s="159" customFormat="1" ht="43.2" hidden="1" outlineLevel="1" x14ac:dyDescent="0.35">
      <c r="A1025" s="99"/>
      <c r="B1025" s="141"/>
      <c r="C1025" s="67"/>
      <c r="D1025" s="188" t="s">
        <v>128</v>
      </c>
      <c r="E1025" s="188" t="s">
        <v>129</v>
      </c>
      <c r="F1025" s="188" t="s">
        <v>130</v>
      </c>
      <c r="G1025" s="188" t="s">
        <v>131</v>
      </c>
      <c r="H1025" s="188" t="s">
        <v>132</v>
      </c>
      <c r="I1025" s="188"/>
      <c r="J1025" s="188" t="s">
        <v>133</v>
      </c>
      <c r="K1025" s="188" t="s">
        <v>134</v>
      </c>
      <c r="L1025" s="188" t="s">
        <v>135</v>
      </c>
      <c r="M1025" s="188" t="s">
        <v>136</v>
      </c>
      <c r="N1025" s="188" t="s">
        <v>137</v>
      </c>
      <c r="O1025" s="188" t="s">
        <v>138</v>
      </c>
      <c r="P1025" s="189" t="s">
        <v>139</v>
      </c>
      <c r="Q1025" s="183" t="s">
        <v>140</v>
      </c>
      <c r="R1025" s="184" t="s">
        <v>141</v>
      </c>
      <c r="S1025" s="184" t="s">
        <v>142</v>
      </c>
      <c r="T1025" s="184" t="s">
        <v>143</v>
      </c>
      <c r="U1025" s="159" t="e" vm="1">
        <v>#VALUE!</v>
      </c>
      <c r="V1025" s="426" t="s">
        <v>144</v>
      </c>
      <c r="W1025" s="426"/>
      <c r="X1025" s="426"/>
      <c r="Y1025" s="426"/>
      <c r="Z1025" s="426"/>
      <c r="AA1025" s="67"/>
      <c r="AB1025" s="99"/>
    </row>
    <row r="1026" spans="1:28" s="160" customFormat="1" ht="18" hidden="1" outlineLevel="1" x14ac:dyDescent="0.35">
      <c r="A1026" s="99"/>
      <c r="B1026" s="141"/>
      <c r="C1026" s="67"/>
      <c r="D1026" s="190"/>
      <c r="E1026" s="191"/>
      <c r="F1026" s="191"/>
      <c r="G1026" s="190"/>
      <c r="H1026" s="190" t="s">
        <v>145</v>
      </c>
      <c r="I1026" s="190" t="s">
        <v>146</v>
      </c>
      <c r="J1026" s="190" t="s">
        <v>147</v>
      </c>
      <c r="K1026" s="190" t="s">
        <v>147</v>
      </c>
      <c r="L1026" s="190" t="s">
        <v>147</v>
      </c>
      <c r="M1026" s="190" t="s">
        <v>147</v>
      </c>
      <c r="N1026" s="190" t="s">
        <v>147</v>
      </c>
      <c r="O1026" s="190" t="s">
        <v>147</v>
      </c>
      <c r="P1026" s="192" t="s">
        <v>147</v>
      </c>
      <c r="Q1026" s="185" t="s">
        <v>148</v>
      </c>
      <c r="R1026" s="186" t="s">
        <v>145</v>
      </c>
      <c r="S1026" s="186" t="s">
        <v>147</v>
      </c>
      <c r="T1026" s="186" t="s">
        <v>147</v>
      </c>
      <c r="U1026" s="67"/>
      <c r="V1026" s="67"/>
      <c r="W1026" s="67"/>
      <c r="X1026" s="67"/>
      <c r="Y1026" s="67"/>
      <c r="Z1026" s="67"/>
      <c r="AA1026" s="67"/>
      <c r="AB1026" s="99"/>
    </row>
    <row r="1027" spans="1:28" ht="18" hidden="1" outlineLevel="1" x14ac:dyDescent="0.35">
      <c r="A1027" s="99"/>
      <c r="B1027" s="141"/>
      <c r="C1027" s="67"/>
      <c r="D1027" s="2">
        <v>0</v>
      </c>
      <c r="E1027" s="145"/>
      <c r="F1027" s="145">
        <f>+E1027</f>
        <v>0</v>
      </c>
      <c r="G1027" s="49">
        <f>IF(F1027-E1027=0,0,F1027-E1027+1)</f>
        <v>0</v>
      </c>
      <c r="H1027" s="155"/>
      <c r="I1027" s="48" t="str">
        <f>IFERROR(H1027/G1027,"-")</f>
        <v>-</v>
      </c>
      <c r="J1027" s="157"/>
      <c r="K1027" s="157"/>
      <c r="L1027" s="157"/>
      <c r="M1027" s="157"/>
      <c r="N1027" s="157"/>
      <c r="O1027" s="157"/>
      <c r="P1027" s="45">
        <f t="shared" ref="P1027:P1028" si="669">+SUM(J1027:O1027)</f>
        <v>0</v>
      </c>
      <c r="Q1027" s="179">
        <f>IFERROR((_xlfn.DAYS(F1027,"1/1/"&amp;YEAR(F1027))+1)/G1027,0)</f>
        <v>0</v>
      </c>
      <c r="R1027" s="180">
        <f>+H1027*Q1027</f>
        <v>0</v>
      </c>
      <c r="S1027" s="180">
        <f t="shared" ref="S1027" si="670">+J1027*Q1027</f>
        <v>0</v>
      </c>
      <c r="T1027" s="180">
        <f t="shared" ref="T1027:T1028" si="671">+P1027*Q1027</f>
        <v>0</v>
      </c>
      <c r="U1027" s="67"/>
      <c r="V1027" s="67"/>
      <c r="W1027" s="67"/>
      <c r="X1027" s="67"/>
      <c r="Y1027" s="67"/>
      <c r="Z1027" s="67"/>
      <c r="AA1027" s="67"/>
      <c r="AB1027" s="99"/>
    </row>
    <row r="1028" spans="1:28" ht="18" hidden="1" outlineLevel="1" x14ac:dyDescent="0.35">
      <c r="A1028" s="99"/>
      <c r="B1028" s="141"/>
      <c r="C1028" s="67"/>
      <c r="D1028" s="2">
        <v>1</v>
      </c>
      <c r="E1028" s="3">
        <f>+F1027+1</f>
        <v>1</v>
      </c>
      <c r="F1028" s="145"/>
      <c r="G1028" s="49">
        <f t="shared" ref="G1028:G1040" si="672">IF(F1028-E1028=0,0,F1028-E1028+1)</f>
        <v>0</v>
      </c>
      <c r="H1028" s="155"/>
      <c r="I1028" s="48" t="str">
        <f t="shared" ref="I1028:I1029" si="673">IFERROR(H1028/G1028,"-")</f>
        <v>-</v>
      </c>
      <c r="J1028" s="157"/>
      <c r="K1028" s="157"/>
      <c r="L1028" s="157"/>
      <c r="M1028" s="157"/>
      <c r="N1028" s="157"/>
      <c r="O1028" s="157"/>
      <c r="P1028" s="45">
        <f t="shared" si="669"/>
        <v>0</v>
      </c>
      <c r="Q1028" s="179">
        <v>1</v>
      </c>
      <c r="R1028" s="180">
        <f t="shared" ref="R1028" si="674">+H1028*Q1028</f>
        <v>0</v>
      </c>
      <c r="S1028" s="180">
        <f>+J1028*Q1028</f>
        <v>0</v>
      </c>
      <c r="T1028" s="180">
        <f t="shared" si="671"/>
        <v>0</v>
      </c>
      <c r="U1028" s="67"/>
      <c r="V1028" s="67"/>
      <c r="W1028" s="67"/>
      <c r="X1028" s="67"/>
      <c r="Y1028" s="67"/>
      <c r="Z1028" s="67"/>
      <c r="AA1028" s="67"/>
      <c r="AB1028" s="99"/>
    </row>
    <row r="1029" spans="1:28" ht="18" hidden="1" outlineLevel="1" x14ac:dyDescent="0.35">
      <c r="A1029" s="99"/>
      <c r="B1029" s="141"/>
      <c r="C1029" s="67"/>
      <c r="D1029" s="2">
        <v>2</v>
      </c>
      <c r="E1029" s="3">
        <f t="shared" ref="E1029:E1040" si="675">+F1028+1</f>
        <v>1</v>
      </c>
      <c r="F1029" s="146"/>
      <c r="G1029" s="49">
        <f t="shared" si="672"/>
        <v>0</v>
      </c>
      <c r="H1029" s="156"/>
      <c r="I1029" s="48" t="str">
        <f t="shared" si="673"/>
        <v>-</v>
      </c>
      <c r="J1029" s="158"/>
      <c r="K1029" s="158"/>
      <c r="L1029" s="158"/>
      <c r="M1029" s="158"/>
      <c r="N1029" s="158"/>
      <c r="O1029" s="158"/>
      <c r="P1029" s="45">
        <f t="shared" ref="P1029" si="676">+SUM(J1029:O1029)</f>
        <v>0</v>
      </c>
      <c r="Q1029" s="181">
        <v>1</v>
      </c>
      <c r="R1029" s="182">
        <f t="shared" ref="R1029" si="677">+H1029*Q1029</f>
        <v>0</v>
      </c>
      <c r="S1029" s="182">
        <f t="shared" ref="S1029:S1030" si="678">+J1029*Q1029</f>
        <v>0</v>
      </c>
      <c r="T1029" s="182">
        <f t="shared" ref="T1029" si="679">+P1029*Q1029</f>
        <v>0</v>
      </c>
      <c r="U1029" s="67"/>
      <c r="V1029" s="67"/>
      <c r="W1029" s="67"/>
      <c r="X1029" s="67"/>
      <c r="Y1029" s="67"/>
      <c r="Z1029" s="67"/>
      <c r="AA1029" s="67"/>
      <c r="AB1029" s="99"/>
    </row>
    <row r="1030" spans="1:28" ht="18" hidden="1" outlineLevel="1" x14ac:dyDescent="0.35">
      <c r="A1030" s="99"/>
      <c r="B1030" s="141"/>
      <c r="C1030" s="67"/>
      <c r="D1030" s="2">
        <v>3</v>
      </c>
      <c r="E1030" s="3">
        <f t="shared" si="675"/>
        <v>1</v>
      </c>
      <c r="F1030" s="146"/>
      <c r="G1030" s="49">
        <f t="shared" si="672"/>
        <v>0</v>
      </c>
      <c r="H1030" s="156"/>
      <c r="I1030" s="48" t="str">
        <f t="shared" ref="I1030" si="680">IFERROR(H1030/G1030,"-")</f>
        <v>-</v>
      </c>
      <c r="J1030" s="158"/>
      <c r="K1030" s="158"/>
      <c r="L1030" s="158"/>
      <c r="M1030" s="158"/>
      <c r="N1030" s="158"/>
      <c r="O1030" s="158"/>
      <c r="P1030" s="45">
        <f t="shared" ref="P1030" si="681">+SUM(J1030:O1030)</f>
        <v>0</v>
      </c>
      <c r="Q1030" s="181">
        <v>1</v>
      </c>
      <c r="R1030" s="182">
        <f t="shared" ref="R1030" si="682">+H1030*Q1030</f>
        <v>0</v>
      </c>
      <c r="S1030" s="182">
        <f t="shared" si="678"/>
        <v>0</v>
      </c>
      <c r="T1030" s="182">
        <f t="shared" ref="T1030" si="683">+P1030*Q1030</f>
        <v>0</v>
      </c>
      <c r="U1030" s="67"/>
      <c r="V1030" s="67"/>
      <c r="W1030" s="67"/>
      <c r="X1030" s="67"/>
      <c r="Y1030" s="67"/>
      <c r="Z1030" s="67"/>
      <c r="AA1030" s="67"/>
      <c r="AB1030" s="99"/>
    </row>
    <row r="1031" spans="1:28" ht="18" hidden="1" outlineLevel="1" x14ac:dyDescent="0.35">
      <c r="A1031" s="99"/>
      <c r="B1031" s="141"/>
      <c r="C1031" s="67"/>
      <c r="D1031" s="2">
        <v>4</v>
      </c>
      <c r="E1031" s="3">
        <f t="shared" si="675"/>
        <v>1</v>
      </c>
      <c r="F1031" s="146"/>
      <c r="G1031" s="49">
        <f t="shared" si="672"/>
        <v>0</v>
      </c>
      <c r="H1031" s="156"/>
      <c r="I1031" s="48" t="str">
        <f t="shared" ref="I1031" si="684">IFERROR(H1031/G1031,"-")</f>
        <v>-</v>
      </c>
      <c r="J1031" s="158"/>
      <c r="K1031" s="158"/>
      <c r="L1031" s="158"/>
      <c r="M1031" s="158"/>
      <c r="N1031" s="158"/>
      <c r="O1031" s="158"/>
      <c r="P1031" s="45">
        <f t="shared" ref="P1031" si="685">+SUM(J1031:O1031)</f>
        <v>0</v>
      </c>
      <c r="Q1031" s="181">
        <v>1</v>
      </c>
      <c r="R1031" s="182">
        <f t="shared" ref="R1031" si="686">+H1031*Q1031</f>
        <v>0</v>
      </c>
      <c r="S1031" s="182">
        <f t="shared" ref="S1031" si="687">+J1031*Q1031</f>
        <v>0</v>
      </c>
      <c r="T1031" s="182">
        <f t="shared" ref="T1031" si="688">+P1031*Q1031</f>
        <v>0</v>
      </c>
      <c r="U1031" s="67"/>
      <c r="V1031" s="67"/>
      <c r="W1031" s="67"/>
      <c r="X1031" s="67"/>
      <c r="Y1031" s="67"/>
      <c r="Z1031" s="67"/>
      <c r="AA1031" s="67"/>
      <c r="AB1031" s="99"/>
    </row>
    <row r="1032" spans="1:28" ht="18" hidden="1" outlineLevel="1" x14ac:dyDescent="0.35">
      <c r="A1032" s="99"/>
      <c r="B1032" s="141"/>
      <c r="C1032" s="67"/>
      <c r="D1032" s="2">
        <v>5</v>
      </c>
      <c r="E1032" s="3">
        <f t="shared" si="675"/>
        <v>1</v>
      </c>
      <c r="F1032" s="146"/>
      <c r="G1032" s="49">
        <f t="shared" si="672"/>
        <v>0</v>
      </c>
      <c r="H1032" s="156"/>
      <c r="I1032" s="48" t="str">
        <f t="shared" ref="I1032" si="689">IFERROR(H1032/G1032,"-")</f>
        <v>-</v>
      </c>
      <c r="J1032" s="158"/>
      <c r="K1032" s="158"/>
      <c r="L1032" s="158"/>
      <c r="M1032" s="158"/>
      <c r="N1032" s="158"/>
      <c r="O1032" s="158"/>
      <c r="P1032" s="45">
        <f t="shared" ref="P1032" si="690">+SUM(J1032:O1032)</f>
        <v>0</v>
      </c>
      <c r="Q1032" s="181">
        <v>1</v>
      </c>
      <c r="R1032" s="182">
        <f t="shared" ref="R1032" si="691">+H1032*Q1032</f>
        <v>0</v>
      </c>
      <c r="S1032" s="182">
        <f t="shared" ref="S1032" si="692">+J1032*Q1032</f>
        <v>0</v>
      </c>
      <c r="T1032" s="182">
        <f t="shared" ref="T1032" si="693">+P1032*Q1032</f>
        <v>0</v>
      </c>
      <c r="U1032" s="67"/>
      <c r="V1032" s="67"/>
      <c r="W1032" s="67"/>
      <c r="X1032" s="67"/>
      <c r="Y1032" s="67"/>
      <c r="Z1032" s="67"/>
      <c r="AA1032" s="67"/>
      <c r="AB1032" s="99"/>
    </row>
    <row r="1033" spans="1:28" ht="18" hidden="1" outlineLevel="1" x14ac:dyDescent="0.35">
      <c r="A1033" s="99"/>
      <c r="B1033" s="141"/>
      <c r="C1033" s="67"/>
      <c r="D1033" s="2">
        <v>6</v>
      </c>
      <c r="E1033" s="3">
        <f t="shared" si="675"/>
        <v>1</v>
      </c>
      <c r="F1033" s="146"/>
      <c r="G1033" s="49">
        <f t="shared" si="672"/>
        <v>0</v>
      </c>
      <c r="H1033" s="156"/>
      <c r="I1033" s="48" t="str">
        <f t="shared" ref="I1033" si="694">IFERROR(H1033/G1033,"-")</f>
        <v>-</v>
      </c>
      <c r="J1033" s="158"/>
      <c r="K1033" s="158"/>
      <c r="L1033" s="158"/>
      <c r="M1033" s="158"/>
      <c r="N1033" s="158"/>
      <c r="O1033" s="158"/>
      <c r="P1033" s="45">
        <f t="shared" ref="P1033" si="695">+SUM(J1033:O1033)</f>
        <v>0</v>
      </c>
      <c r="Q1033" s="181">
        <v>1</v>
      </c>
      <c r="R1033" s="182">
        <f t="shared" ref="R1033" si="696">+H1033*Q1033</f>
        <v>0</v>
      </c>
      <c r="S1033" s="182">
        <f t="shared" ref="S1033" si="697">+J1033*Q1033</f>
        <v>0</v>
      </c>
      <c r="T1033" s="182">
        <f t="shared" ref="T1033" si="698">+P1033*Q1033</f>
        <v>0</v>
      </c>
      <c r="U1033" s="67"/>
      <c r="V1033" s="67"/>
      <c r="W1033" s="67"/>
      <c r="X1033" s="67"/>
      <c r="Y1033" s="67"/>
      <c r="Z1033" s="67"/>
      <c r="AA1033" s="67"/>
      <c r="AB1033" s="99"/>
    </row>
    <row r="1034" spans="1:28" ht="18" hidden="1" outlineLevel="1" x14ac:dyDescent="0.35">
      <c r="A1034" s="99"/>
      <c r="B1034" s="141"/>
      <c r="C1034" s="67"/>
      <c r="D1034" s="2">
        <v>7</v>
      </c>
      <c r="E1034" s="3">
        <f t="shared" si="675"/>
        <v>1</v>
      </c>
      <c r="F1034" s="146"/>
      <c r="G1034" s="49">
        <f t="shared" si="672"/>
        <v>0</v>
      </c>
      <c r="H1034" s="156"/>
      <c r="I1034" s="48" t="str">
        <f t="shared" ref="I1034" si="699">IFERROR(H1034/G1034,"-")</f>
        <v>-</v>
      </c>
      <c r="J1034" s="158"/>
      <c r="K1034" s="158"/>
      <c r="L1034" s="158"/>
      <c r="M1034" s="158"/>
      <c r="N1034" s="158"/>
      <c r="O1034" s="158"/>
      <c r="P1034" s="45">
        <f t="shared" ref="P1034" si="700">+SUM(J1034:O1034)</f>
        <v>0</v>
      </c>
      <c r="Q1034" s="181">
        <v>1</v>
      </c>
      <c r="R1034" s="182">
        <f t="shared" ref="R1034" si="701">+H1034*Q1034</f>
        <v>0</v>
      </c>
      <c r="S1034" s="182">
        <f t="shared" ref="S1034" si="702">+J1034*Q1034</f>
        <v>0</v>
      </c>
      <c r="T1034" s="182">
        <f t="shared" ref="T1034" si="703">+P1034*Q1034</f>
        <v>0</v>
      </c>
      <c r="U1034" s="67"/>
      <c r="V1034" s="67"/>
      <c r="W1034" s="67"/>
      <c r="X1034" s="67"/>
      <c r="Y1034" s="67"/>
      <c r="Z1034" s="67"/>
      <c r="AA1034" s="67"/>
      <c r="AB1034" s="99"/>
    </row>
    <row r="1035" spans="1:28" ht="18" hidden="1" outlineLevel="1" x14ac:dyDescent="0.35">
      <c r="A1035" s="99"/>
      <c r="B1035" s="141"/>
      <c r="C1035" s="67"/>
      <c r="D1035" s="2">
        <v>8</v>
      </c>
      <c r="E1035" s="3">
        <f t="shared" si="675"/>
        <v>1</v>
      </c>
      <c r="F1035" s="146"/>
      <c r="G1035" s="49">
        <f t="shared" si="672"/>
        <v>0</v>
      </c>
      <c r="H1035" s="156"/>
      <c r="I1035" s="48" t="str">
        <f t="shared" ref="I1035" si="704">IFERROR(H1035/G1035,"-")</f>
        <v>-</v>
      </c>
      <c r="J1035" s="158"/>
      <c r="K1035" s="158"/>
      <c r="L1035" s="158"/>
      <c r="M1035" s="158"/>
      <c r="N1035" s="158"/>
      <c r="O1035" s="158"/>
      <c r="P1035" s="45">
        <f t="shared" ref="P1035" si="705">+SUM(J1035:O1035)</f>
        <v>0</v>
      </c>
      <c r="Q1035" s="181">
        <v>1</v>
      </c>
      <c r="R1035" s="182">
        <f t="shared" ref="R1035" si="706">+H1035*Q1035</f>
        <v>0</v>
      </c>
      <c r="S1035" s="182">
        <f t="shared" ref="S1035" si="707">+J1035*Q1035</f>
        <v>0</v>
      </c>
      <c r="T1035" s="182">
        <f t="shared" ref="T1035" si="708">+P1035*Q1035</f>
        <v>0</v>
      </c>
      <c r="U1035" s="67"/>
      <c r="V1035" s="67"/>
      <c r="W1035" s="67"/>
      <c r="X1035" s="67"/>
      <c r="Y1035" s="67"/>
      <c r="Z1035" s="67"/>
      <c r="AA1035" s="67"/>
      <c r="AB1035" s="99"/>
    </row>
    <row r="1036" spans="1:28" ht="18" hidden="1" outlineLevel="1" x14ac:dyDescent="0.35">
      <c r="A1036" s="99"/>
      <c r="B1036" s="141"/>
      <c r="C1036" s="67"/>
      <c r="D1036" s="2">
        <v>9</v>
      </c>
      <c r="E1036" s="3">
        <f t="shared" si="675"/>
        <v>1</v>
      </c>
      <c r="F1036" s="146"/>
      <c r="G1036" s="49">
        <f t="shared" si="672"/>
        <v>0</v>
      </c>
      <c r="H1036" s="156"/>
      <c r="I1036" s="48" t="str">
        <f t="shared" ref="I1036" si="709">IFERROR(H1036/G1036,"-")</f>
        <v>-</v>
      </c>
      <c r="J1036" s="158"/>
      <c r="K1036" s="158"/>
      <c r="L1036" s="158"/>
      <c r="M1036" s="158"/>
      <c r="N1036" s="158"/>
      <c r="O1036" s="158"/>
      <c r="P1036" s="45">
        <f t="shared" ref="P1036" si="710">+SUM(J1036:O1036)</f>
        <v>0</v>
      </c>
      <c r="Q1036" s="181">
        <v>1</v>
      </c>
      <c r="R1036" s="182">
        <f t="shared" ref="R1036" si="711">+H1036*Q1036</f>
        <v>0</v>
      </c>
      <c r="S1036" s="182">
        <f t="shared" ref="S1036" si="712">+J1036*Q1036</f>
        <v>0</v>
      </c>
      <c r="T1036" s="182">
        <f t="shared" ref="T1036" si="713">+P1036*Q1036</f>
        <v>0</v>
      </c>
      <c r="U1036" s="67"/>
      <c r="V1036" s="67"/>
      <c r="W1036" s="67"/>
      <c r="X1036" s="67"/>
      <c r="Y1036" s="67"/>
      <c r="Z1036" s="67"/>
      <c r="AA1036" s="67"/>
      <c r="AB1036" s="99"/>
    </row>
    <row r="1037" spans="1:28" ht="18" hidden="1" outlineLevel="1" x14ac:dyDescent="0.35">
      <c r="A1037" s="99"/>
      <c r="B1037" s="141"/>
      <c r="C1037" s="67"/>
      <c r="D1037" s="2">
        <v>10</v>
      </c>
      <c r="E1037" s="3">
        <f t="shared" si="675"/>
        <v>1</v>
      </c>
      <c r="F1037" s="146"/>
      <c r="G1037" s="49">
        <f t="shared" si="672"/>
        <v>0</v>
      </c>
      <c r="H1037" s="156"/>
      <c r="I1037" s="48" t="str">
        <f t="shared" ref="I1037" si="714">IFERROR(H1037/G1037,"-")</f>
        <v>-</v>
      </c>
      <c r="J1037" s="158"/>
      <c r="K1037" s="158"/>
      <c r="L1037" s="158"/>
      <c r="M1037" s="158"/>
      <c r="N1037" s="158"/>
      <c r="O1037" s="158"/>
      <c r="P1037" s="45">
        <f t="shared" ref="P1037" si="715">+SUM(J1037:O1037)</f>
        <v>0</v>
      </c>
      <c r="Q1037" s="181">
        <v>1</v>
      </c>
      <c r="R1037" s="182">
        <f t="shared" ref="R1037" si="716">+H1037*Q1037</f>
        <v>0</v>
      </c>
      <c r="S1037" s="182">
        <f t="shared" ref="S1037" si="717">+J1037*Q1037</f>
        <v>0</v>
      </c>
      <c r="T1037" s="182">
        <f t="shared" ref="T1037" si="718">+P1037*Q1037</f>
        <v>0</v>
      </c>
      <c r="U1037" s="67"/>
      <c r="V1037" s="67"/>
      <c r="W1037" s="67"/>
      <c r="X1037" s="67"/>
      <c r="Y1037" s="67"/>
      <c r="Z1037" s="67"/>
      <c r="AA1037" s="67"/>
      <c r="AB1037" s="99"/>
    </row>
    <row r="1038" spans="1:28" ht="18" hidden="1" outlineLevel="1" x14ac:dyDescent="0.35">
      <c r="A1038" s="99"/>
      <c r="B1038" s="141"/>
      <c r="C1038" s="67"/>
      <c r="D1038" s="2">
        <v>11</v>
      </c>
      <c r="E1038" s="3">
        <f t="shared" si="675"/>
        <v>1</v>
      </c>
      <c r="F1038" s="146"/>
      <c r="G1038" s="49">
        <f t="shared" si="672"/>
        <v>0</v>
      </c>
      <c r="H1038" s="156"/>
      <c r="I1038" s="48" t="str">
        <f t="shared" ref="I1038" si="719">IFERROR(H1038/G1038,"-")</f>
        <v>-</v>
      </c>
      <c r="J1038" s="158"/>
      <c r="K1038" s="158"/>
      <c r="L1038" s="158"/>
      <c r="M1038" s="158"/>
      <c r="N1038" s="158"/>
      <c r="O1038" s="158"/>
      <c r="P1038" s="45">
        <f t="shared" ref="P1038" si="720">+SUM(J1038:O1038)</f>
        <v>0</v>
      </c>
      <c r="Q1038" s="181">
        <v>1</v>
      </c>
      <c r="R1038" s="182">
        <f t="shared" ref="R1038" si="721">+H1038*Q1038</f>
        <v>0</v>
      </c>
      <c r="S1038" s="182">
        <f t="shared" ref="S1038" si="722">+J1038*Q1038</f>
        <v>0</v>
      </c>
      <c r="T1038" s="182">
        <f t="shared" ref="T1038" si="723">+P1038*Q1038</f>
        <v>0</v>
      </c>
      <c r="U1038" s="67"/>
      <c r="V1038" s="67"/>
      <c r="W1038" s="67"/>
      <c r="X1038" s="67"/>
      <c r="Y1038" s="67"/>
      <c r="Z1038" s="67"/>
      <c r="AA1038" s="67"/>
      <c r="AB1038" s="99"/>
    </row>
    <row r="1039" spans="1:28" ht="18" hidden="1" outlineLevel="1" x14ac:dyDescent="0.35">
      <c r="A1039" s="99"/>
      <c r="B1039" s="141"/>
      <c r="C1039" s="67"/>
      <c r="D1039" s="2">
        <v>12</v>
      </c>
      <c r="E1039" s="3">
        <f t="shared" si="675"/>
        <v>1</v>
      </c>
      <c r="F1039" s="146"/>
      <c r="G1039" s="49">
        <f t="shared" si="672"/>
        <v>0</v>
      </c>
      <c r="H1039" s="156"/>
      <c r="I1039" s="48" t="str">
        <f t="shared" ref="I1039" si="724">IFERROR(H1039/G1039,"-")</f>
        <v>-</v>
      </c>
      <c r="J1039" s="158"/>
      <c r="K1039" s="158"/>
      <c r="L1039" s="158"/>
      <c r="M1039" s="158"/>
      <c r="N1039" s="158"/>
      <c r="O1039" s="158"/>
      <c r="P1039" s="46">
        <f t="shared" ref="P1039" si="725">+SUM(J1039:O1039)</f>
        <v>0</v>
      </c>
      <c r="Q1039" s="181">
        <v>1</v>
      </c>
      <c r="R1039" s="182">
        <f t="shared" ref="R1039" si="726">+H1039*Q1039</f>
        <v>0</v>
      </c>
      <c r="S1039" s="182">
        <f t="shared" ref="S1039" si="727">+J1039*Q1039</f>
        <v>0</v>
      </c>
      <c r="T1039" s="182">
        <f t="shared" ref="T1039" si="728">+P1039*Q1039</f>
        <v>0</v>
      </c>
      <c r="U1039" s="67"/>
      <c r="V1039" s="67"/>
      <c r="W1039" s="67"/>
      <c r="X1039" s="67"/>
      <c r="Y1039" s="67"/>
      <c r="Z1039" s="67"/>
      <c r="AA1039" s="67"/>
      <c r="AB1039" s="99"/>
    </row>
    <row r="1040" spans="1:28" ht="18" hidden="1" outlineLevel="1" x14ac:dyDescent="0.35">
      <c r="A1040" s="99"/>
      <c r="B1040" s="141"/>
      <c r="C1040" s="67"/>
      <c r="D1040" s="2">
        <v>13</v>
      </c>
      <c r="E1040" s="3">
        <f t="shared" si="675"/>
        <v>1</v>
      </c>
      <c r="F1040" s="146">
        <f>+E1040</f>
        <v>1</v>
      </c>
      <c r="G1040" s="49">
        <f t="shared" si="672"/>
        <v>0</v>
      </c>
      <c r="H1040" s="156"/>
      <c r="I1040" s="48" t="str">
        <f t="shared" ref="I1040" si="729">IFERROR(H1040/G1040,"-")</f>
        <v>-</v>
      </c>
      <c r="J1040" s="158"/>
      <c r="K1040" s="158"/>
      <c r="L1040" s="158"/>
      <c r="M1040" s="158"/>
      <c r="N1040" s="158"/>
      <c r="O1040" s="158"/>
      <c r="P1040" s="46">
        <f t="shared" ref="P1040" si="730">+SUM(J1040:O1040)</f>
        <v>0</v>
      </c>
      <c r="Q1040" s="179">
        <f>IFERROR((_xlfn.DAYS("31/12/"&amp;YEAR(E1040),E1040))/G1040,0)</f>
        <v>0</v>
      </c>
      <c r="R1040" s="182">
        <f t="shared" ref="R1040" si="731">+H1040*Q1040</f>
        <v>0</v>
      </c>
      <c r="S1040" s="182">
        <f t="shared" ref="S1040" si="732">+J1040*Q1040</f>
        <v>0</v>
      </c>
      <c r="T1040" s="182">
        <f t="shared" ref="T1040" si="733">+P1040*Q1040</f>
        <v>0</v>
      </c>
      <c r="U1040" s="67"/>
      <c r="V1040" s="67"/>
      <c r="W1040" s="67"/>
      <c r="X1040" s="67"/>
      <c r="Y1040" s="67"/>
      <c r="Z1040" s="67"/>
      <c r="AA1040" s="67"/>
      <c r="AB1040" s="99"/>
    </row>
    <row r="1041" spans="1:29" ht="18" hidden="1" outlineLevel="1" x14ac:dyDescent="0.35">
      <c r="A1041" s="99"/>
      <c r="B1041" s="141"/>
      <c r="C1041" s="67"/>
      <c r="D1041" s="170" t="s">
        <v>149</v>
      </c>
      <c r="E1041" s="170"/>
      <c r="F1041" s="170"/>
      <c r="G1041" s="171">
        <f>SUM(G1027:G1040)</f>
        <v>0</v>
      </c>
      <c r="H1041" s="172">
        <f>SUM(H1027:H1040)</f>
        <v>0</v>
      </c>
      <c r="I1041" s="173" t="str">
        <f t="shared" ref="I1041" si="734">IFERROR(H1041/G1041,"-")</f>
        <v>-</v>
      </c>
      <c r="J1041" s="172">
        <f t="shared" ref="J1041:P1041" si="735">SUM(J1027:J1040)</f>
        <v>0</v>
      </c>
      <c r="K1041" s="172">
        <f t="shared" si="735"/>
        <v>0</v>
      </c>
      <c r="L1041" s="172">
        <f t="shared" si="735"/>
        <v>0</v>
      </c>
      <c r="M1041" s="172">
        <f t="shared" si="735"/>
        <v>0</v>
      </c>
      <c r="N1041" s="172">
        <f t="shared" si="735"/>
        <v>0</v>
      </c>
      <c r="O1041" s="172">
        <f t="shared" si="735"/>
        <v>0</v>
      </c>
      <c r="P1041" s="174">
        <f t="shared" si="735"/>
        <v>0</v>
      </c>
      <c r="Q1041" s="177">
        <f>+SUMPRODUCT(G1027:G1040,Q1027:Q1040)</f>
        <v>0</v>
      </c>
      <c r="R1041" s="178">
        <f>SUM(R1027:R1040)</f>
        <v>0</v>
      </c>
      <c r="S1041" s="178">
        <f t="shared" ref="S1041:T1041" si="736">SUM(S1027:S1040)</f>
        <v>0</v>
      </c>
      <c r="T1041" s="178">
        <f t="shared" si="736"/>
        <v>0</v>
      </c>
      <c r="U1041" s="67"/>
      <c r="V1041" s="67"/>
      <c r="W1041" s="67"/>
      <c r="X1041" s="67"/>
      <c r="Y1041" s="67"/>
      <c r="Z1041" s="67"/>
      <c r="AA1041" s="67"/>
      <c r="AB1041" s="99"/>
    </row>
    <row r="1042" spans="1:29" ht="18" hidden="1" outlineLevel="1" x14ac:dyDescent="0.35">
      <c r="A1042" s="99"/>
      <c r="B1042" s="141"/>
      <c r="C1042" s="67"/>
      <c r="D1042" s="175" t="s">
        <v>150</v>
      </c>
      <c r="E1042" s="175"/>
      <c r="F1042" s="175"/>
      <c r="G1042" s="175"/>
      <c r="H1042" s="175"/>
      <c r="I1042" s="175"/>
      <c r="J1042" s="176" t="str">
        <f t="shared" ref="J1042:P1042" si="737">IFERROR(J1041/$P1041,"-")</f>
        <v>-</v>
      </c>
      <c r="K1042" s="176" t="str">
        <f t="shared" si="737"/>
        <v>-</v>
      </c>
      <c r="L1042" s="176" t="str">
        <f t="shared" si="737"/>
        <v>-</v>
      </c>
      <c r="M1042" s="176" t="str">
        <f t="shared" si="737"/>
        <v>-</v>
      </c>
      <c r="N1042" s="176" t="str">
        <f t="shared" si="737"/>
        <v>-</v>
      </c>
      <c r="O1042" s="176" t="str">
        <f t="shared" si="737"/>
        <v>-</v>
      </c>
      <c r="P1042" s="176" t="str">
        <f t="shared" si="737"/>
        <v>-</v>
      </c>
      <c r="Q1042" s="67"/>
      <c r="R1042" s="67"/>
      <c r="S1042" s="67"/>
      <c r="T1042" s="67"/>
      <c r="U1042" s="67"/>
      <c r="V1042" s="67"/>
      <c r="W1042" s="67"/>
      <c r="X1042" s="67"/>
      <c r="Y1042" s="67"/>
      <c r="Z1042" s="67"/>
      <c r="AA1042" s="67"/>
      <c r="AB1042" s="99"/>
    </row>
    <row r="1043" spans="1:29" ht="18" hidden="1" outlineLevel="1" x14ac:dyDescent="0.35">
      <c r="A1043" s="99"/>
      <c r="B1043" s="141"/>
      <c r="C1043" s="67"/>
      <c r="D1043" s="67"/>
      <c r="E1043" s="67"/>
      <c r="F1043" s="67"/>
      <c r="G1043" s="67"/>
      <c r="H1043" s="67"/>
      <c r="I1043" s="67"/>
      <c r="J1043" s="67"/>
      <c r="K1043" s="67"/>
      <c r="L1043" s="67"/>
      <c r="M1043" s="67"/>
      <c r="N1043" s="67"/>
      <c r="O1043" s="67"/>
      <c r="P1043" s="67"/>
      <c r="Q1043" s="67"/>
      <c r="R1043" s="67"/>
      <c r="S1043" s="67"/>
      <c r="T1043" s="67"/>
      <c r="U1043" s="67"/>
      <c r="V1043" s="67"/>
      <c r="W1043" s="67"/>
      <c r="X1043" s="67"/>
      <c r="Y1043" s="67"/>
      <c r="Z1043" s="67"/>
      <c r="AA1043" s="67"/>
      <c r="AB1043" s="99"/>
    </row>
    <row r="1044" spans="1:29" ht="18" collapsed="1" x14ac:dyDescent="0.35">
      <c r="A1044" s="99"/>
      <c r="B1044" s="12"/>
      <c r="C1044" s="62" t="s">
        <v>151</v>
      </c>
      <c r="D1044" s="12"/>
      <c r="E1044" s="12"/>
      <c r="F1044" s="12"/>
      <c r="G1044" s="12"/>
      <c r="H1044" s="12"/>
      <c r="I1044" s="12"/>
      <c r="J1044" s="12"/>
      <c r="K1044" s="12"/>
      <c r="L1044" s="12"/>
      <c r="M1044" s="12"/>
      <c r="N1044" s="12"/>
      <c r="O1044" s="12"/>
      <c r="P1044" s="12"/>
      <c r="Q1044" s="12"/>
      <c r="R1044" s="12"/>
      <c r="S1044" s="12"/>
      <c r="T1044" s="12"/>
      <c r="U1044" s="12"/>
      <c r="V1044" s="12"/>
      <c r="W1044" s="12"/>
      <c r="X1044" s="12"/>
      <c r="Y1044" s="12"/>
      <c r="Z1044" s="12"/>
      <c r="AA1044" s="12"/>
      <c r="AB1044" s="99"/>
    </row>
    <row r="1045" spans="1:29" ht="9.6" hidden="1" customHeight="1" outlineLevel="1" x14ac:dyDescent="0.35">
      <c r="A1045" s="99"/>
      <c r="B1045" s="12"/>
      <c r="C1045" s="67"/>
      <c r="D1045" s="67"/>
      <c r="E1045" s="67"/>
      <c r="F1045" s="67"/>
      <c r="G1045" s="67"/>
      <c r="H1045" s="67"/>
      <c r="I1045" s="67"/>
      <c r="J1045" s="67"/>
      <c r="K1045" s="67"/>
      <c r="L1045" s="67"/>
      <c r="M1045" s="67"/>
      <c r="N1045" s="67"/>
      <c r="O1045" s="67"/>
      <c r="P1045" s="67"/>
      <c r="Q1045" s="67"/>
      <c r="R1045" s="67"/>
      <c r="S1045" s="67"/>
      <c r="T1045" s="67"/>
      <c r="U1045" s="67"/>
      <c r="V1045" s="67"/>
      <c r="W1045" s="67"/>
      <c r="X1045" s="67"/>
      <c r="Y1045" s="67"/>
      <c r="Z1045" s="67"/>
      <c r="AA1045" s="67"/>
      <c r="AB1045" s="99"/>
    </row>
    <row r="1046" spans="1:29" ht="18" hidden="1" outlineLevel="1" x14ac:dyDescent="0.35">
      <c r="A1046" s="99"/>
      <c r="B1046" s="12"/>
      <c r="C1046" s="67"/>
      <c r="D1046" s="163" t="s">
        <v>98</v>
      </c>
      <c r="E1046" s="164"/>
      <c r="F1046" s="164"/>
      <c r="G1046" s="164"/>
      <c r="H1046" s="67"/>
      <c r="I1046" s="161" t="s">
        <v>97</v>
      </c>
      <c r="J1046" s="162"/>
      <c r="K1046" s="162"/>
      <c r="L1046" s="67"/>
      <c r="M1046" s="67"/>
      <c r="N1046" s="67"/>
      <c r="O1046" s="67"/>
      <c r="P1046" s="67"/>
      <c r="Q1046" s="149" t="s">
        <v>152</v>
      </c>
      <c r="R1046" s="150"/>
      <c r="S1046" s="150"/>
      <c r="T1046" s="150"/>
      <c r="U1046" s="67"/>
      <c r="V1046" s="149" t="s">
        <v>153</v>
      </c>
      <c r="W1046" s="150"/>
      <c r="X1046" s="150"/>
      <c r="Y1046" s="67"/>
      <c r="Z1046" s="67"/>
      <c r="AA1046" s="67"/>
      <c r="AB1046" s="99"/>
      <c r="AC1046" s="67">
        <v>26</v>
      </c>
    </row>
    <row r="1047" spans="1:29" ht="18" hidden="1" outlineLevel="1" x14ac:dyDescent="0.35">
      <c r="A1047" s="99"/>
      <c r="B1047" s="12"/>
      <c r="C1047" s="67"/>
      <c r="D1047" s="1" t="s">
        <v>154</v>
      </c>
      <c r="E1047" s="200" t="s">
        <v>155</v>
      </c>
      <c r="F1047" s="167" t="s">
        <v>156</v>
      </c>
      <c r="G1047" s="165"/>
      <c r="H1047" s="67"/>
      <c r="I1047" s="152">
        <v>1</v>
      </c>
      <c r="J1047" s="421" t="s">
        <v>101</v>
      </c>
      <c r="K1047" s="422"/>
      <c r="L1047" s="67"/>
      <c r="M1047" s="67"/>
      <c r="N1047" s="67"/>
      <c r="O1047" s="67"/>
      <c r="P1047" s="67"/>
      <c r="Q1047" s="419" t="s">
        <v>106</v>
      </c>
      <c r="R1047" s="419"/>
      <c r="S1047" s="298" t="str">
        <f>IFERROR(S1069/Q1069,"-")</f>
        <v>-</v>
      </c>
      <c r="T1047" s="299" t="s">
        <v>107</v>
      </c>
      <c r="U1047" s="67"/>
      <c r="V1047" s="8" t="s">
        <v>108</v>
      </c>
      <c r="W1047" s="300">
        <f>IF(E1047="No n'hi ha",0,VLOOKUP(E1047,llistes!$L$5:$Q$11,5,0))</f>
        <v>0</v>
      </c>
      <c r="X1047" s="301" t="s">
        <v>109</v>
      </c>
      <c r="Y1047" s="67"/>
      <c r="Z1047" s="67"/>
      <c r="AA1047" s="67"/>
      <c r="AB1047" s="99"/>
    </row>
    <row r="1048" spans="1:29" ht="18" hidden="1" outlineLevel="1" x14ac:dyDescent="0.35">
      <c r="A1048" s="99"/>
      <c r="B1048" s="12"/>
      <c r="C1048" s="67"/>
      <c r="D1048" s="1" t="s">
        <v>157</v>
      </c>
      <c r="E1048" s="201" t="s">
        <v>145</v>
      </c>
      <c r="F1048" s="199" t="s">
        <v>158</v>
      </c>
      <c r="G1048" s="166"/>
      <c r="H1048" s="67"/>
      <c r="I1048" s="154">
        <v>2</v>
      </c>
      <c r="J1048" s="421" t="s">
        <v>101</v>
      </c>
      <c r="K1048" s="422"/>
      <c r="L1048" s="67"/>
      <c r="M1048" s="67"/>
      <c r="N1048" s="67"/>
      <c r="O1048" s="67"/>
      <c r="P1048" s="67"/>
      <c r="Q1048" s="415" t="s">
        <v>111</v>
      </c>
      <c r="R1048" s="415"/>
      <c r="S1048" s="47">
        <f>IFERROR(S1069/P1069,0)</f>
        <v>0</v>
      </c>
      <c r="T1048" t="s">
        <v>112</v>
      </c>
      <c r="U1048" s="67"/>
      <c r="V1048" s="1" t="s">
        <v>113</v>
      </c>
      <c r="W1048" s="5">
        <f>+W1047*Q1069</f>
        <v>0</v>
      </c>
      <c r="X1048" s="268" t="s">
        <v>114</v>
      </c>
      <c r="Y1048" s="67"/>
      <c r="Z1048" s="67"/>
      <c r="AA1048" s="67"/>
      <c r="AB1048" s="99"/>
    </row>
    <row r="1049" spans="1:29" ht="18" hidden="1" outlineLevel="1" x14ac:dyDescent="0.35">
      <c r="A1049" s="99"/>
      <c r="B1049" s="12"/>
      <c r="C1049" s="67"/>
      <c r="D1049" s="1" t="s">
        <v>159</v>
      </c>
      <c r="E1049" s="168">
        <f>IF(E1047="No n'hi ha",0,VLOOKUP(E1048,_xlfn.IFS(E1047="Gas Natural",llistes!$F$4:$H$4,E1047="Gasoil C",llistes!$F$7:$H$8,E1047="GLP",llistes!$F$11:$H$15,E1047="Biomassa",llistes!$F$18:$H$24,E1047="No n'hi ha",llistes!$F$26:$H$26),2,0))</f>
        <v>0</v>
      </c>
      <c r="F1049" s="67"/>
      <c r="G1049" s="67"/>
      <c r="H1049" s="67"/>
      <c r="I1049" s="154">
        <v>3</v>
      </c>
      <c r="J1049" s="421" t="s">
        <v>101</v>
      </c>
      <c r="K1049" s="422"/>
      <c r="L1049" s="67"/>
      <c r="M1049" s="67"/>
      <c r="N1049" s="67"/>
      <c r="O1049" s="67"/>
      <c r="P1049" s="67"/>
      <c r="Q1049" s="419" t="s">
        <v>116</v>
      </c>
      <c r="R1049" s="419"/>
      <c r="S1049" s="302" t="str" cm="1">
        <f t="array" aca="1" ref="S1049" ca="1">IFERROR(Q1069/INDIRECT("'Introducció dades Grals'!G"&amp;AC1046),"-")</f>
        <v>-</v>
      </c>
      <c r="T1049" s="303" t="s">
        <v>117</v>
      </c>
      <c r="U1049" s="67"/>
      <c r="V1049" s="1" t="s">
        <v>118</v>
      </c>
      <c r="W1049" s="7" t="str" cm="1">
        <f t="array" aca="1" ref="W1049" ca="1">IFERROR(W1048/INDIRECT("'Introducció dades Grals'!G"&amp;AC1046),"-")</f>
        <v>-</v>
      </c>
      <c r="X1049" s="268" t="s">
        <v>119</v>
      </c>
      <c r="Y1049" s="67"/>
      <c r="Z1049" s="67"/>
      <c r="AA1049" s="67"/>
      <c r="AB1049" s="99"/>
    </row>
    <row r="1050" spans="1:29" ht="18" hidden="1" outlineLevel="1" x14ac:dyDescent="0.35">
      <c r="A1050" s="99"/>
      <c r="B1050" s="12"/>
      <c r="C1050" s="67"/>
      <c r="D1050" s="67"/>
      <c r="E1050" s="67"/>
      <c r="F1050" s="67"/>
      <c r="G1050" s="67"/>
      <c r="H1050" s="67"/>
      <c r="I1050" s="152">
        <v>4</v>
      </c>
      <c r="J1050" s="416" t="s">
        <v>101</v>
      </c>
      <c r="K1050" s="417"/>
      <c r="L1050" s="67"/>
      <c r="M1050" s="67"/>
      <c r="N1050" s="67"/>
      <c r="O1050" s="67"/>
      <c r="P1050" s="67"/>
      <c r="Q1050" s="415" t="s">
        <v>121</v>
      </c>
      <c r="R1050" s="415"/>
      <c r="S1050" s="47" t="str" cm="1">
        <f t="array" aca="1" ref="S1050" ca="1">IFERROR(Q1069/INDIRECT("'Introducció dades Grals'!I"&amp;AC1046),"-")</f>
        <v>-</v>
      </c>
      <c r="T1050" s="11" t="s">
        <v>122</v>
      </c>
      <c r="U1050" s="67"/>
      <c r="V1050" s="67"/>
      <c r="W1050" s="67"/>
      <c r="X1050" s="67"/>
      <c r="Y1050" s="67"/>
      <c r="Z1050" s="67"/>
      <c r="AA1050" s="67"/>
      <c r="AB1050" s="99"/>
    </row>
    <row r="1051" spans="1:29" ht="18" hidden="1" outlineLevel="1" x14ac:dyDescent="0.35">
      <c r="A1051" s="99"/>
      <c r="B1051" s="12"/>
      <c r="C1051" s="67"/>
      <c r="D1051" s="67"/>
      <c r="E1051" s="67"/>
      <c r="F1051" s="67"/>
      <c r="G1051" s="67"/>
      <c r="H1051" s="67"/>
      <c r="I1051" s="67"/>
      <c r="J1051" s="67"/>
      <c r="K1051" s="67"/>
      <c r="L1051" s="67"/>
      <c r="M1051" s="67"/>
      <c r="N1051" s="67"/>
      <c r="O1051" s="67"/>
      <c r="P1051" s="67"/>
      <c r="Q1051" s="67"/>
      <c r="R1051" s="67"/>
      <c r="S1051" s="67"/>
      <c r="T1051" s="67"/>
      <c r="U1051" s="67"/>
      <c r="V1051" s="67"/>
      <c r="W1051" s="67"/>
      <c r="X1051" s="67"/>
      <c r="Y1051" s="67"/>
      <c r="Z1051" s="67"/>
      <c r="AA1051" s="67"/>
      <c r="AB1051" s="99"/>
    </row>
    <row r="1052" spans="1:29" ht="18" hidden="1" outlineLevel="1" x14ac:dyDescent="0.35">
      <c r="A1052" s="99"/>
      <c r="B1052" s="12"/>
      <c r="C1052" s="67"/>
      <c r="D1052" s="147" t="s">
        <v>126</v>
      </c>
      <c r="E1052" s="148"/>
      <c r="F1052" s="148"/>
      <c r="G1052" s="148"/>
      <c r="H1052" s="148"/>
      <c r="I1052" s="148"/>
      <c r="J1052" s="148"/>
      <c r="K1052" s="148"/>
      <c r="L1052" s="148"/>
      <c r="M1052" s="148"/>
      <c r="N1052" s="148"/>
      <c r="O1052" s="148"/>
      <c r="P1052" s="423" t="s">
        <v>127</v>
      </c>
      <c r="Q1052" s="423"/>
      <c r="R1052" s="423"/>
      <c r="S1052" s="423"/>
      <c r="T1052" s="67"/>
      <c r="U1052" s="67"/>
      <c r="V1052" s="67"/>
      <c r="W1052" s="67"/>
      <c r="X1052" s="67"/>
      <c r="Y1052" s="67"/>
      <c r="Z1052" s="67"/>
      <c r="AA1052" s="67"/>
      <c r="AB1052" s="99"/>
    </row>
    <row r="1053" spans="1:29" s="159" customFormat="1" ht="28.8" hidden="1" outlineLevel="1" x14ac:dyDescent="0.35">
      <c r="A1053" s="99"/>
      <c r="B1053" s="12"/>
      <c r="C1053" s="67"/>
      <c r="D1053" s="188" t="s">
        <v>128</v>
      </c>
      <c r="E1053" s="188" t="s">
        <v>129</v>
      </c>
      <c r="F1053" s="188" t="s">
        <v>130</v>
      </c>
      <c r="G1053" s="188" t="s">
        <v>131</v>
      </c>
      <c r="H1053" s="188" t="s">
        <v>160</v>
      </c>
      <c r="I1053" s="188" t="s">
        <v>161</v>
      </c>
      <c r="J1053" s="188"/>
      <c r="K1053" s="188" t="s">
        <v>106</v>
      </c>
      <c r="L1053" s="188" t="s">
        <v>162</v>
      </c>
      <c r="M1053" s="188" t="s">
        <v>137</v>
      </c>
      <c r="N1053" s="188" t="s">
        <v>138</v>
      </c>
      <c r="O1053" s="188" t="s">
        <v>139</v>
      </c>
      <c r="P1053" s="193" t="s">
        <v>163</v>
      </c>
      <c r="Q1053" s="193" t="s">
        <v>141</v>
      </c>
      <c r="R1053" s="193" t="s">
        <v>142</v>
      </c>
      <c r="S1053" s="193" t="s">
        <v>143</v>
      </c>
      <c r="T1053" s="67"/>
      <c r="U1053" s="159" t="e" vm="1">
        <v>#VALUE!</v>
      </c>
      <c r="V1053" s="426" t="s">
        <v>144</v>
      </c>
      <c r="W1053" s="426"/>
      <c r="X1053" s="426"/>
      <c r="Y1053" s="426"/>
      <c r="Z1053" s="426"/>
      <c r="AA1053" s="67"/>
      <c r="AB1053" s="99"/>
    </row>
    <row r="1054" spans="1:29" s="160" customFormat="1" ht="18" hidden="1" outlineLevel="1" x14ac:dyDescent="0.35">
      <c r="A1054" s="99"/>
      <c r="B1054" s="12"/>
      <c r="C1054" s="67"/>
      <c r="D1054" s="194"/>
      <c r="E1054" s="195"/>
      <c r="F1054" s="195"/>
      <c r="G1054" s="194"/>
      <c r="H1054" s="188" t="str">
        <f>+E1048</f>
        <v>kWh</v>
      </c>
      <c r="I1054" s="196" t="s">
        <v>145</v>
      </c>
      <c r="J1054" s="196" t="s">
        <v>146</v>
      </c>
      <c r="K1054" s="196" t="s">
        <v>147</v>
      </c>
      <c r="L1054" s="196" t="s">
        <v>147</v>
      </c>
      <c r="M1054" s="196" t="s">
        <v>147</v>
      </c>
      <c r="N1054" s="196" t="s">
        <v>147</v>
      </c>
      <c r="O1054" s="196" t="s">
        <v>147</v>
      </c>
      <c r="P1054" s="197" t="s">
        <v>148</v>
      </c>
      <c r="Q1054" s="198" t="s">
        <v>145</v>
      </c>
      <c r="R1054" s="198" t="s">
        <v>147</v>
      </c>
      <c r="S1054" s="198" t="s">
        <v>147</v>
      </c>
      <c r="T1054" s="67"/>
      <c r="U1054" s="67"/>
      <c r="V1054" s="67"/>
      <c r="W1054" s="67"/>
      <c r="X1054" s="67"/>
      <c r="Y1054" s="67"/>
      <c r="Z1054" s="67"/>
      <c r="AA1054" s="67"/>
      <c r="AB1054" s="99"/>
    </row>
    <row r="1055" spans="1:29" ht="18" hidden="1" outlineLevel="1" x14ac:dyDescent="0.35">
      <c r="A1055" s="99"/>
      <c r="B1055" s="12"/>
      <c r="C1055" s="67"/>
      <c r="D1055" s="2">
        <v>0</v>
      </c>
      <c r="E1055" s="145"/>
      <c r="F1055" s="145">
        <f>+E1055</f>
        <v>0</v>
      </c>
      <c r="G1055" s="49">
        <f>IF(F1055-E1055=0,0,F1055-E1055+1)</f>
        <v>0</v>
      </c>
      <c r="H1055" s="155"/>
      <c r="I1055" s="4">
        <f>+H1055*$E$1049</f>
        <v>0</v>
      </c>
      <c r="J1055" s="48" t="str">
        <f>IFERROR(I1055/G1055,"-")</f>
        <v>-</v>
      </c>
      <c r="K1055" s="157"/>
      <c r="L1055" s="157"/>
      <c r="M1055" s="157"/>
      <c r="N1055" s="157"/>
      <c r="O1055" s="6">
        <f t="shared" ref="O1055:O1056" si="738">+SUM(K1055:N1055)</f>
        <v>0</v>
      </c>
      <c r="P1055" s="38">
        <f>IFERROR((_xlfn.DAYS(F1055,"1/1/"&amp;YEAR(F1055))+1)/G1055,0)</f>
        <v>0</v>
      </c>
      <c r="Q1055" s="4">
        <f t="shared" ref="Q1055:Q1056" si="739">+I1055*P1055</f>
        <v>0</v>
      </c>
      <c r="R1055" s="4">
        <f t="shared" ref="R1055:R1056" si="740">+K1055*P1055</f>
        <v>0</v>
      </c>
      <c r="S1055" s="39">
        <f t="shared" ref="S1055:S1056" si="741">+O1055*P1055</f>
        <v>0</v>
      </c>
      <c r="T1055" s="67"/>
      <c r="U1055" s="67"/>
      <c r="V1055" s="67"/>
      <c r="W1055" s="67"/>
      <c r="X1055" s="67"/>
      <c r="Y1055" s="67"/>
      <c r="Z1055" s="67"/>
      <c r="AA1055" s="67"/>
      <c r="AB1055" s="99"/>
    </row>
    <row r="1056" spans="1:29" ht="18" hidden="1" outlineLevel="1" x14ac:dyDescent="0.35">
      <c r="A1056" s="99"/>
      <c r="B1056" s="12"/>
      <c r="C1056" s="67"/>
      <c r="D1056" s="2">
        <v>1</v>
      </c>
      <c r="E1056" s="3">
        <f>+F1055+1</f>
        <v>1</v>
      </c>
      <c r="F1056" s="145"/>
      <c r="G1056" s="49">
        <f t="shared" ref="G1056:G1068" si="742">IF(F1056-E1056=0,0,F1056-E1056+1)</f>
        <v>0</v>
      </c>
      <c r="H1056" s="155"/>
      <c r="I1056" s="4">
        <f t="shared" ref="I1056:I1068" si="743">+H1056*$E$1049</f>
        <v>0</v>
      </c>
      <c r="J1056" s="48" t="str">
        <f t="shared" ref="J1056" si="744">IFERROR(I1056/G1056,"-")</f>
        <v>-</v>
      </c>
      <c r="K1056" s="157"/>
      <c r="L1056" s="157"/>
      <c r="M1056" s="157"/>
      <c r="N1056" s="157"/>
      <c r="O1056" s="6">
        <f t="shared" si="738"/>
        <v>0</v>
      </c>
      <c r="P1056" s="38">
        <v>1</v>
      </c>
      <c r="Q1056" s="4">
        <f t="shared" si="739"/>
        <v>0</v>
      </c>
      <c r="R1056" s="4">
        <f t="shared" si="740"/>
        <v>0</v>
      </c>
      <c r="S1056" s="39">
        <f t="shared" si="741"/>
        <v>0</v>
      </c>
      <c r="T1056" s="67"/>
      <c r="U1056" s="67"/>
      <c r="V1056" s="67"/>
      <c r="W1056" s="67"/>
      <c r="X1056" s="67"/>
      <c r="Y1056" s="67"/>
      <c r="Z1056" s="67"/>
      <c r="AA1056" s="67"/>
      <c r="AB1056" s="99"/>
    </row>
    <row r="1057" spans="1:28" ht="18" hidden="1" outlineLevel="1" x14ac:dyDescent="0.35">
      <c r="A1057" s="99"/>
      <c r="B1057" s="12"/>
      <c r="C1057" s="67"/>
      <c r="D1057" s="2">
        <v>2</v>
      </c>
      <c r="E1057" s="3">
        <f t="shared" ref="E1057:E1068" si="745">+F1056+1</f>
        <v>1</v>
      </c>
      <c r="F1057" s="146"/>
      <c r="G1057" s="49">
        <f t="shared" si="742"/>
        <v>0</v>
      </c>
      <c r="H1057" s="155"/>
      <c r="I1057" s="4">
        <f t="shared" si="743"/>
        <v>0</v>
      </c>
      <c r="J1057" s="48" t="str">
        <f t="shared" ref="J1057" si="746">IFERROR(I1057/G1057,"-")</f>
        <v>-</v>
      </c>
      <c r="K1057" s="157"/>
      <c r="L1057" s="158"/>
      <c r="M1057" s="158"/>
      <c r="N1057" s="158"/>
      <c r="O1057" s="6">
        <f t="shared" ref="O1057" si="747">+SUM(K1057:N1057)</f>
        <v>0</v>
      </c>
      <c r="P1057" s="40">
        <v>1</v>
      </c>
      <c r="Q1057" s="4">
        <f t="shared" ref="Q1057" si="748">+I1057*P1057</f>
        <v>0</v>
      </c>
      <c r="R1057" s="4">
        <f t="shared" ref="R1057" si="749">+K1057*P1057</f>
        <v>0</v>
      </c>
      <c r="S1057" s="41">
        <f t="shared" ref="S1057" si="750">+O1057*P1057</f>
        <v>0</v>
      </c>
      <c r="T1057" s="67"/>
      <c r="U1057" s="67"/>
      <c r="V1057" s="67"/>
      <c r="W1057" s="67"/>
      <c r="X1057" s="67"/>
      <c r="Y1057" s="67"/>
      <c r="Z1057" s="67"/>
      <c r="AA1057" s="67"/>
      <c r="AB1057" s="99"/>
    </row>
    <row r="1058" spans="1:28" ht="18" hidden="1" outlineLevel="1" x14ac:dyDescent="0.35">
      <c r="A1058" s="99"/>
      <c r="B1058" s="12"/>
      <c r="C1058" s="67"/>
      <c r="D1058" s="2">
        <v>3</v>
      </c>
      <c r="E1058" s="3">
        <f t="shared" si="745"/>
        <v>1</v>
      </c>
      <c r="F1058" s="146"/>
      <c r="G1058" s="49">
        <f t="shared" si="742"/>
        <v>0</v>
      </c>
      <c r="H1058" s="155"/>
      <c r="I1058" s="4">
        <f t="shared" si="743"/>
        <v>0</v>
      </c>
      <c r="J1058" s="48" t="str">
        <f t="shared" ref="J1058" si="751">IFERROR(I1058/G1058,"-")</f>
        <v>-</v>
      </c>
      <c r="K1058" s="157"/>
      <c r="L1058" s="158"/>
      <c r="M1058" s="158"/>
      <c r="N1058" s="158"/>
      <c r="O1058" s="6">
        <f t="shared" ref="O1058" si="752">+SUM(K1058:N1058)</f>
        <v>0</v>
      </c>
      <c r="P1058" s="40">
        <v>1</v>
      </c>
      <c r="Q1058" s="4">
        <f t="shared" ref="Q1058" si="753">+I1058*P1058</f>
        <v>0</v>
      </c>
      <c r="R1058" s="4">
        <f t="shared" ref="R1058" si="754">+K1058*P1058</f>
        <v>0</v>
      </c>
      <c r="S1058" s="41">
        <f t="shared" ref="S1058" si="755">+O1058*P1058</f>
        <v>0</v>
      </c>
      <c r="T1058" s="67"/>
      <c r="U1058" s="67"/>
      <c r="V1058" s="67"/>
      <c r="W1058" s="67"/>
      <c r="X1058" s="67"/>
      <c r="Y1058" s="67"/>
      <c r="Z1058" s="67"/>
      <c r="AA1058" s="67"/>
      <c r="AB1058" s="99"/>
    </row>
    <row r="1059" spans="1:28" ht="18" hidden="1" outlineLevel="1" x14ac:dyDescent="0.35">
      <c r="A1059" s="99"/>
      <c r="B1059" s="12"/>
      <c r="C1059" s="67"/>
      <c r="D1059" s="2">
        <v>4</v>
      </c>
      <c r="E1059" s="3">
        <f t="shared" si="745"/>
        <v>1</v>
      </c>
      <c r="F1059" s="146"/>
      <c r="G1059" s="49">
        <f t="shared" si="742"/>
        <v>0</v>
      </c>
      <c r="H1059" s="155"/>
      <c r="I1059" s="4">
        <f t="shared" si="743"/>
        <v>0</v>
      </c>
      <c r="J1059" s="48" t="str">
        <f t="shared" ref="J1059" si="756">IFERROR(I1059/G1059,"-")</f>
        <v>-</v>
      </c>
      <c r="K1059" s="157"/>
      <c r="L1059" s="158"/>
      <c r="M1059" s="158"/>
      <c r="N1059" s="158"/>
      <c r="O1059" s="6">
        <f t="shared" ref="O1059" si="757">+SUM(K1059:N1059)</f>
        <v>0</v>
      </c>
      <c r="P1059" s="40">
        <v>1</v>
      </c>
      <c r="Q1059" s="4">
        <f t="shared" ref="Q1059" si="758">+I1059*P1059</f>
        <v>0</v>
      </c>
      <c r="R1059" s="4">
        <f t="shared" ref="R1059" si="759">+K1059*P1059</f>
        <v>0</v>
      </c>
      <c r="S1059" s="41">
        <f t="shared" ref="S1059" si="760">+O1059*P1059</f>
        <v>0</v>
      </c>
      <c r="T1059" s="67"/>
      <c r="U1059" s="67"/>
      <c r="V1059" s="67"/>
      <c r="W1059" s="67"/>
      <c r="X1059" s="67"/>
      <c r="Y1059" s="67"/>
      <c r="Z1059" s="67"/>
      <c r="AA1059" s="67"/>
      <c r="AB1059" s="99"/>
    </row>
    <row r="1060" spans="1:28" ht="18" hidden="1" outlineLevel="1" x14ac:dyDescent="0.35">
      <c r="A1060" s="99"/>
      <c r="B1060" s="12"/>
      <c r="C1060" s="67"/>
      <c r="D1060" s="2">
        <v>5</v>
      </c>
      <c r="E1060" s="3">
        <f t="shared" si="745"/>
        <v>1</v>
      </c>
      <c r="F1060" s="146"/>
      <c r="G1060" s="49">
        <f t="shared" si="742"/>
        <v>0</v>
      </c>
      <c r="H1060" s="155"/>
      <c r="I1060" s="4">
        <f t="shared" si="743"/>
        <v>0</v>
      </c>
      <c r="J1060" s="48" t="str">
        <f t="shared" ref="J1060" si="761">IFERROR(I1060/G1060,"-")</f>
        <v>-</v>
      </c>
      <c r="K1060" s="157"/>
      <c r="L1060" s="158"/>
      <c r="M1060" s="158"/>
      <c r="N1060" s="158"/>
      <c r="O1060" s="6">
        <f t="shared" ref="O1060" si="762">+SUM(K1060:N1060)</f>
        <v>0</v>
      </c>
      <c r="P1060" s="40">
        <v>1</v>
      </c>
      <c r="Q1060" s="4">
        <f t="shared" ref="Q1060" si="763">+I1060*P1060</f>
        <v>0</v>
      </c>
      <c r="R1060" s="4">
        <f t="shared" ref="R1060" si="764">+K1060*P1060</f>
        <v>0</v>
      </c>
      <c r="S1060" s="41">
        <f t="shared" ref="S1060" si="765">+O1060*P1060</f>
        <v>0</v>
      </c>
      <c r="T1060" s="67"/>
      <c r="U1060" s="67"/>
      <c r="V1060" s="67"/>
      <c r="W1060" s="67"/>
      <c r="X1060" s="67"/>
      <c r="Y1060" s="67"/>
      <c r="Z1060" s="67"/>
      <c r="AA1060" s="67"/>
      <c r="AB1060" s="99"/>
    </row>
    <row r="1061" spans="1:28" ht="18" hidden="1" outlineLevel="1" x14ac:dyDescent="0.35">
      <c r="A1061" s="99"/>
      <c r="B1061" s="12"/>
      <c r="C1061" s="67"/>
      <c r="D1061" s="2">
        <v>6</v>
      </c>
      <c r="E1061" s="3">
        <f t="shared" si="745"/>
        <v>1</v>
      </c>
      <c r="F1061" s="146"/>
      <c r="G1061" s="49">
        <f t="shared" si="742"/>
        <v>0</v>
      </c>
      <c r="H1061" s="155"/>
      <c r="I1061" s="4">
        <f t="shared" si="743"/>
        <v>0</v>
      </c>
      <c r="J1061" s="48" t="str">
        <f t="shared" ref="J1061" si="766">IFERROR(I1061/G1061,"-")</f>
        <v>-</v>
      </c>
      <c r="K1061" s="157"/>
      <c r="L1061" s="158"/>
      <c r="M1061" s="158"/>
      <c r="N1061" s="158"/>
      <c r="O1061" s="6">
        <f t="shared" ref="O1061" si="767">+SUM(K1061:N1061)</f>
        <v>0</v>
      </c>
      <c r="P1061" s="40">
        <v>1</v>
      </c>
      <c r="Q1061" s="4">
        <f t="shared" ref="Q1061" si="768">+I1061*P1061</f>
        <v>0</v>
      </c>
      <c r="R1061" s="4">
        <f t="shared" ref="R1061" si="769">+K1061*P1061</f>
        <v>0</v>
      </c>
      <c r="S1061" s="41">
        <f t="shared" ref="S1061" si="770">+O1061*P1061</f>
        <v>0</v>
      </c>
      <c r="T1061" s="67"/>
      <c r="U1061" s="67"/>
      <c r="V1061" s="67"/>
      <c r="W1061" s="67"/>
      <c r="X1061" s="67"/>
      <c r="Y1061" s="67"/>
      <c r="Z1061" s="67"/>
      <c r="AA1061" s="67"/>
      <c r="AB1061" s="99"/>
    </row>
    <row r="1062" spans="1:28" ht="18" hidden="1" outlineLevel="1" x14ac:dyDescent="0.35">
      <c r="A1062" s="99"/>
      <c r="B1062" s="12"/>
      <c r="C1062" s="67"/>
      <c r="D1062" s="2">
        <v>7</v>
      </c>
      <c r="E1062" s="3">
        <f t="shared" si="745"/>
        <v>1</v>
      </c>
      <c r="F1062" s="146"/>
      <c r="G1062" s="49">
        <f t="shared" si="742"/>
        <v>0</v>
      </c>
      <c r="H1062" s="155"/>
      <c r="I1062" s="4">
        <f t="shared" si="743"/>
        <v>0</v>
      </c>
      <c r="J1062" s="48" t="str">
        <f t="shared" ref="J1062" si="771">IFERROR(I1062/G1062,"-")</f>
        <v>-</v>
      </c>
      <c r="K1062" s="157"/>
      <c r="L1062" s="158"/>
      <c r="M1062" s="158"/>
      <c r="N1062" s="158"/>
      <c r="O1062" s="6">
        <f t="shared" ref="O1062" si="772">+SUM(K1062:N1062)</f>
        <v>0</v>
      </c>
      <c r="P1062" s="40">
        <v>1</v>
      </c>
      <c r="Q1062" s="4">
        <f t="shared" ref="Q1062" si="773">+I1062*P1062</f>
        <v>0</v>
      </c>
      <c r="R1062" s="4">
        <f t="shared" ref="R1062" si="774">+K1062*P1062</f>
        <v>0</v>
      </c>
      <c r="S1062" s="41">
        <f t="shared" ref="S1062" si="775">+O1062*P1062</f>
        <v>0</v>
      </c>
      <c r="T1062" s="67"/>
      <c r="U1062" s="67"/>
      <c r="V1062" s="67"/>
      <c r="W1062" s="67"/>
      <c r="X1062" s="67"/>
      <c r="Y1062" s="67"/>
      <c r="Z1062" s="67"/>
      <c r="AA1062" s="67"/>
      <c r="AB1062" s="99"/>
    </row>
    <row r="1063" spans="1:28" ht="18" hidden="1" outlineLevel="1" x14ac:dyDescent="0.35">
      <c r="A1063" s="99"/>
      <c r="B1063" s="12"/>
      <c r="C1063" s="67"/>
      <c r="D1063" s="2">
        <v>8</v>
      </c>
      <c r="E1063" s="3">
        <f t="shared" si="745"/>
        <v>1</v>
      </c>
      <c r="F1063" s="146"/>
      <c r="G1063" s="49">
        <f t="shared" si="742"/>
        <v>0</v>
      </c>
      <c r="H1063" s="155"/>
      <c r="I1063" s="4">
        <f t="shared" si="743"/>
        <v>0</v>
      </c>
      <c r="J1063" s="48" t="str">
        <f t="shared" ref="J1063" si="776">IFERROR(I1063/G1063,"-")</f>
        <v>-</v>
      </c>
      <c r="K1063" s="157"/>
      <c r="L1063" s="158"/>
      <c r="M1063" s="158"/>
      <c r="N1063" s="158"/>
      <c r="O1063" s="6">
        <f t="shared" ref="O1063" si="777">+SUM(K1063:N1063)</f>
        <v>0</v>
      </c>
      <c r="P1063" s="40">
        <v>1</v>
      </c>
      <c r="Q1063" s="4">
        <f t="shared" ref="Q1063" si="778">+I1063*P1063</f>
        <v>0</v>
      </c>
      <c r="R1063" s="4">
        <f t="shared" ref="R1063" si="779">+K1063*P1063</f>
        <v>0</v>
      </c>
      <c r="S1063" s="41">
        <f t="shared" ref="S1063" si="780">+O1063*P1063</f>
        <v>0</v>
      </c>
      <c r="T1063" s="67"/>
      <c r="U1063" s="67"/>
      <c r="V1063" s="67"/>
      <c r="W1063" s="67"/>
      <c r="X1063" s="67"/>
      <c r="Y1063" s="67"/>
      <c r="Z1063" s="67"/>
      <c r="AA1063" s="67"/>
      <c r="AB1063" s="99"/>
    </row>
    <row r="1064" spans="1:28" ht="18" hidden="1" outlineLevel="1" x14ac:dyDescent="0.35">
      <c r="A1064" s="99"/>
      <c r="B1064" s="12"/>
      <c r="C1064" s="67"/>
      <c r="D1064" s="2">
        <v>9</v>
      </c>
      <c r="E1064" s="3">
        <f t="shared" si="745"/>
        <v>1</v>
      </c>
      <c r="F1064" s="146"/>
      <c r="G1064" s="49">
        <f t="shared" si="742"/>
        <v>0</v>
      </c>
      <c r="H1064" s="155"/>
      <c r="I1064" s="4">
        <f t="shared" si="743"/>
        <v>0</v>
      </c>
      <c r="J1064" s="48" t="str">
        <f t="shared" ref="J1064" si="781">IFERROR(I1064/G1064,"-")</f>
        <v>-</v>
      </c>
      <c r="K1064" s="157"/>
      <c r="L1064" s="158"/>
      <c r="M1064" s="158"/>
      <c r="N1064" s="158"/>
      <c r="O1064" s="6">
        <f t="shared" ref="O1064" si="782">+SUM(K1064:N1064)</f>
        <v>0</v>
      </c>
      <c r="P1064" s="40">
        <v>1</v>
      </c>
      <c r="Q1064" s="4">
        <f t="shared" ref="Q1064" si="783">+I1064*P1064</f>
        <v>0</v>
      </c>
      <c r="R1064" s="4">
        <f t="shared" ref="R1064" si="784">+K1064*P1064</f>
        <v>0</v>
      </c>
      <c r="S1064" s="41">
        <f t="shared" ref="S1064" si="785">+O1064*P1064</f>
        <v>0</v>
      </c>
      <c r="T1064" s="67"/>
      <c r="U1064" s="67"/>
      <c r="V1064" s="67"/>
      <c r="W1064" s="67"/>
      <c r="X1064" s="67"/>
      <c r="Y1064" s="67"/>
      <c r="Z1064" s="67"/>
      <c r="AA1064" s="67"/>
      <c r="AB1064" s="99"/>
    </row>
    <row r="1065" spans="1:28" ht="18" hidden="1" outlineLevel="1" x14ac:dyDescent="0.35">
      <c r="A1065" s="99"/>
      <c r="B1065" s="12"/>
      <c r="C1065" s="67"/>
      <c r="D1065" s="2">
        <v>10</v>
      </c>
      <c r="E1065" s="3">
        <f t="shared" si="745"/>
        <v>1</v>
      </c>
      <c r="F1065" s="146"/>
      <c r="G1065" s="49">
        <f t="shared" si="742"/>
        <v>0</v>
      </c>
      <c r="H1065" s="155"/>
      <c r="I1065" s="4">
        <f t="shared" si="743"/>
        <v>0</v>
      </c>
      <c r="J1065" s="48" t="str">
        <f t="shared" ref="J1065" si="786">IFERROR(I1065/G1065,"-")</f>
        <v>-</v>
      </c>
      <c r="K1065" s="157"/>
      <c r="L1065" s="158"/>
      <c r="M1065" s="158"/>
      <c r="N1065" s="158"/>
      <c r="O1065" s="6">
        <f t="shared" ref="O1065" si="787">+SUM(K1065:N1065)</f>
        <v>0</v>
      </c>
      <c r="P1065" s="40">
        <v>1</v>
      </c>
      <c r="Q1065" s="4">
        <f t="shared" ref="Q1065" si="788">+I1065*P1065</f>
        <v>0</v>
      </c>
      <c r="R1065" s="4">
        <f t="shared" ref="R1065" si="789">+K1065*P1065</f>
        <v>0</v>
      </c>
      <c r="S1065" s="41">
        <f t="shared" ref="S1065" si="790">+O1065*P1065</f>
        <v>0</v>
      </c>
      <c r="T1065" s="67"/>
      <c r="U1065" s="67"/>
      <c r="V1065" s="67"/>
      <c r="W1065" s="67"/>
      <c r="X1065" s="67"/>
      <c r="Y1065" s="67"/>
      <c r="Z1065" s="67"/>
      <c r="AA1065" s="67"/>
      <c r="AB1065" s="99"/>
    </row>
    <row r="1066" spans="1:28" ht="18" hidden="1" outlineLevel="1" x14ac:dyDescent="0.35">
      <c r="A1066" s="99"/>
      <c r="B1066" s="12"/>
      <c r="C1066" s="67"/>
      <c r="D1066" s="2">
        <v>11</v>
      </c>
      <c r="E1066" s="3">
        <f t="shared" si="745"/>
        <v>1</v>
      </c>
      <c r="F1066" s="146"/>
      <c r="G1066" s="49">
        <f t="shared" si="742"/>
        <v>0</v>
      </c>
      <c r="H1066" s="155"/>
      <c r="I1066" s="4">
        <f t="shared" si="743"/>
        <v>0</v>
      </c>
      <c r="J1066" s="48" t="str">
        <f t="shared" ref="J1066" si="791">IFERROR(I1066/G1066,"-")</f>
        <v>-</v>
      </c>
      <c r="K1066" s="157"/>
      <c r="L1066" s="158"/>
      <c r="M1066" s="158"/>
      <c r="N1066" s="158"/>
      <c r="O1066" s="6">
        <f t="shared" ref="O1066" si="792">+SUM(K1066:N1066)</f>
        <v>0</v>
      </c>
      <c r="P1066" s="40">
        <v>1</v>
      </c>
      <c r="Q1066" s="4">
        <f t="shared" ref="Q1066" si="793">+I1066*P1066</f>
        <v>0</v>
      </c>
      <c r="R1066" s="4">
        <f t="shared" ref="R1066" si="794">+K1066*P1066</f>
        <v>0</v>
      </c>
      <c r="S1066" s="41">
        <f t="shared" ref="S1066" si="795">+O1066*P1066</f>
        <v>0</v>
      </c>
      <c r="T1066" s="67"/>
      <c r="U1066" s="67"/>
      <c r="V1066" s="67"/>
      <c r="W1066" s="67"/>
      <c r="X1066" s="67"/>
      <c r="Y1066" s="67"/>
      <c r="Z1066" s="67"/>
      <c r="AA1066" s="67"/>
      <c r="AB1066" s="99"/>
    </row>
    <row r="1067" spans="1:28" ht="18" hidden="1" outlineLevel="1" x14ac:dyDescent="0.35">
      <c r="A1067" s="99"/>
      <c r="B1067" s="12"/>
      <c r="C1067" s="67"/>
      <c r="D1067" s="2">
        <v>12</v>
      </c>
      <c r="E1067" s="3">
        <f t="shared" si="745"/>
        <v>1</v>
      </c>
      <c r="F1067" s="146"/>
      <c r="G1067" s="49">
        <f t="shared" si="742"/>
        <v>0</v>
      </c>
      <c r="H1067" s="155"/>
      <c r="I1067" s="4">
        <f t="shared" si="743"/>
        <v>0</v>
      </c>
      <c r="J1067" s="48" t="str">
        <f t="shared" ref="J1067" si="796">IFERROR(I1067/G1067,"-")</f>
        <v>-</v>
      </c>
      <c r="K1067" s="157"/>
      <c r="L1067" s="158"/>
      <c r="M1067" s="158"/>
      <c r="N1067" s="158"/>
      <c r="O1067" s="6">
        <f t="shared" ref="O1067" si="797">+SUM(K1067:N1067)</f>
        <v>0</v>
      </c>
      <c r="P1067" s="40">
        <v>1</v>
      </c>
      <c r="Q1067" s="4">
        <f t="shared" ref="Q1067" si="798">+I1067*P1067</f>
        <v>0</v>
      </c>
      <c r="R1067" s="4">
        <f t="shared" ref="R1067" si="799">+K1067*P1067</f>
        <v>0</v>
      </c>
      <c r="S1067" s="41">
        <f t="shared" ref="S1067" si="800">+O1067*P1067</f>
        <v>0</v>
      </c>
      <c r="T1067" s="67"/>
      <c r="U1067" s="67"/>
      <c r="V1067" s="67"/>
      <c r="W1067" s="67"/>
      <c r="X1067" s="67"/>
      <c r="Y1067" s="67"/>
      <c r="Z1067" s="67"/>
      <c r="AA1067" s="67"/>
      <c r="AB1067" s="99"/>
    </row>
    <row r="1068" spans="1:28" ht="18" hidden="1" outlineLevel="1" x14ac:dyDescent="0.35">
      <c r="A1068" s="99"/>
      <c r="B1068" s="12"/>
      <c r="C1068" s="67"/>
      <c r="D1068" s="2">
        <v>13</v>
      </c>
      <c r="E1068" s="3">
        <f t="shared" si="745"/>
        <v>1</v>
      </c>
      <c r="F1068" s="146">
        <f>+E1068</f>
        <v>1</v>
      </c>
      <c r="G1068" s="49">
        <f t="shared" si="742"/>
        <v>0</v>
      </c>
      <c r="H1068" s="156"/>
      <c r="I1068" s="4">
        <f t="shared" si="743"/>
        <v>0</v>
      </c>
      <c r="J1068" s="48" t="str">
        <f t="shared" ref="J1068" si="801">IFERROR(I1068/G1068,"-")</f>
        <v>-</v>
      </c>
      <c r="K1068" s="157"/>
      <c r="L1068" s="158"/>
      <c r="M1068" s="158"/>
      <c r="N1068" s="158"/>
      <c r="O1068" s="6">
        <f t="shared" ref="O1068" si="802">+SUM(K1068:N1068)</f>
        <v>0</v>
      </c>
      <c r="P1068" s="38">
        <f>IFERROR((_xlfn.DAYS("31/12/"&amp;YEAR(E1068),E1068))/G1068,0)</f>
        <v>0</v>
      </c>
      <c r="Q1068" s="4">
        <f t="shared" ref="Q1068" si="803">+I1068*P1068</f>
        <v>0</v>
      </c>
      <c r="R1068" s="4">
        <f t="shared" ref="R1068" si="804">+K1068*P1068</f>
        <v>0</v>
      </c>
      <c r="S1068" s="41">
        <f t="shared" ref="S1068" si="805">+O1068*P1068</f>
        <v>0</v>
      </c>
      <c r="T1068" s="67"/>
      <c r="U1068" s="67"/>
      <c r="V1068" s="67"/>
      <c r="W1068" s="67"/>
      <c r="X1068" s="67"/>
      <c r="Y1068" s="67"/>
      <c r="Z1068" s="67"/>
      <c r="AA1068" s="67"/>
      <c r="AB1068" s="99"/>
    </row>
    <row r="1069" spans="1:28" ht="18" hidden="1" outlineLevel="1" x14ac:dyDescent="0.35">
      <c r="A1069" s="99"/>
      <c r="B1069" s="12"/>
      <c r="C1069" s="67"/>
      <c r="D1069" s="42" t="s">
        <v>164</v>
      </c>
      <c r="E1069" s="8"/>
      <c r="F1069" s="8"/>
      <c r="G1069" s="50">
        <f>SUM(G1055:G1068)</f>
        <v>0</v>
      </c>
      <c r="H1069" s="5"/>
      <c r="I1069" s="5">
        <f>SUM(I1055:I1068)</f>
        <v>0</v>
      </c>
      <c r="J1069" s="48" t="str">
        <f>IFERROR(I1069/G1069,"-")</f>
        <v>-</v>
      </c>
      <c r="K1069" s="5">
        <f>SUM(K1055:K1068)</f>
        <v>0</v>
      </c>
      <c r="L1069" s="5">
        <f t="shared" ref="L1069:O1069" si="806">SUM(L1055:L1068)</f>
        <v>0</v>
      </c>
      <c r="M1069" s="5">
        <f t="shared" si="806"/>
        <v>0</v>
      </c>
      <c r="N1069" s="5">
        <f t="shared" si="806"/>
        <v>0</v>
      </c>
      <c r="O1069" s="5">
        <f t="shared" si="806"/>
        <v>0</v>
      </c>
      <c r="P1069" s="42">
        <f>+SUMPRODUCT(G1055:G1068,P1055:P1068)</f>
        <v>0</v>
      </c>
      <c r="Q1069" s="9">
        <f>SUM(Q1055:Q1068)</f>
        <v>0</v>
      </c>
      <c r="R1069" s="9">
        <f t="shared" ref="R1069:S1069" si="807">SUM(R1055:R1068)</f>
        <v>0</v>
      </c>
      <c r="S1069" s="10">
        <f t="shared" si="807"/>
        <v>0</v>
      </c>
      <c r="T1069" s="67"/>
      <c r="U1069" s="67"/>
      <c r="V1069" s="67"/>
      <c r="W1069" s="67"/>
      <c r="X1069" s="67"/>
      <c r="Y1069" s="67"/>
      <c r="Z1069" s="67"/>
      <c r="AA1069" s="67"/>
      <c r="AB1069" s="99"/>
    </row>
    <row r="1070" spans="1:28" ht="18" hidden="1" outlineLevel="1" x14ac:dyDescent="0.35">
      <c r="A1070" s="99"/>
      <c r="B1070" s="12"/>
      <c r="C1070" s="67"/>
      <c r="D1070" s="25" t="s">
        <v>150</v>
      </c>
      <c r="E1070" s="1"/>
      <c r="F1070" s="1"/>
      <c r="G1070" s="1"/>
      <c r="H1070" s="1"/>
      <c r="I1070" s="1"/>
      <c r="J1070" s="1"/>
      <c r="K1070" s="51" t="str">
        <f>IFERROR(K1069/$O1069,"-")</f>
        <v>-</v>
      </c>
      <c r="L1070" s="51" t="str">
        <f>IFERROR(L1069/$O1069,"-")</f>
        <v>-</v>
      </c>
      <c r="M1070" s="51" t="str">
        <f>IFERROR(M1069/$O1069,"-")</f>
        <v>-</v>
      </c>
      <c r="N1070" s="51" t="str">
        <f>IFERROR(N1069/$O1069,"-")</f>
        <v>-</v>
      </c>
      <c r="O1070" s="51" t="str">
        <f>IFERROR(O1069/$O1069,"-")</f>
        <v>-</v>
      </c>
      <c r="P1070" s="43"/>
      <c r="Q1070" s="2"/>
      <c r="R1070" s="2"/>
      <c r="S1070" s="44"/>
      <c r="T1070" s="67"/>
      <c r="U1070" s="67"/>
      <c r="V1070" s="67"/>
      <c r="W1070" s="67"/>
      <c r="X1070" s="67"/>
      <c r="Y1070" s="67"/>
      <c r="Z1070" s="67"/>
      <c r="AA1070" s="67"/>
      <c r="AB1070" s="99"/>
    </row>
    <row r="1071" spans="1:28" ht="18" hidden="1" outlineLevel="1" x14ac:dyDescent="0.35">
      <c r="A1071" s="99"/>
      <c r="B1071" s="12"/>
      <c r="C1071" s="67"/>
      <c r="D1071" s="67"/>
      <c r="E1071" s="67"/>
      <c r="F1071" s="67"/>
      <c r="G1071" s="67"/>
      <c r="H1071" s="67"/>
      <c r="I1071" s="67"/>
      <c r="J1071" s="67"/>
      <c r="K1071" s="67"/>
      <c r="L1071" s="67"/>
      <c r="M1071" s="67"/>
      <c r="N1071" s="67"/>
      <c r="O1071" s="67"/>
      <c r="P1071" s="67"/>
      <c r="Q1071" s="67"/>
      <c r="R1071" s="67"/>
      <c r="S1071" s="67"/>
      <c r="T1071" s="67"/>
      <c r="U1071" s="67"/>
      <c r="V1071" s="67"/>
      <c r="W1071" s="67"/>
      <c r="X1071" s="67"/>
      <c r="Y1071" s="67"/>
      <c r="Z1071" s="67"/>
      <c r="AA1071" s="67"/>
      <c r="AB1071" s="99"/>
    </row>
    <row r="1072" spans="1:28" ht="18" collapsed="1" x14ac:dyDescent="0.35">
      <c r="A1072" s="99"/>
      <c r="B1072" s="12"/>
      <c r="C1072" s="62" t="s">
        <v>165</v>
      </c>
      <c r="D1072" s="12"/>
      <c r="E1072" s="12"/>
      <c r="F1072" s="12"/>
      <c r="G1072" s="12"/>
      <c r="H1072" s="12"/>
      <c r="I1072" s="12"/>
      <c r="J1072" s="12"/>
      <c r="K1072" s="12"/>
      <c r="L1072" s="12"/>
      <c r="M1072" s="12"/>
      <c r="N1072" s="12"/>
      <c r="O1072" s="12"/>
      <c r="P1072" s="12"/>
      <c r="Q1072" s="12"/>
      <c r="R1072" s="12"/>
      <c r="S1072" s="12"/>
      <c r="T1072" s="12"/>
      <c r="U1072" s="12"/>
      <c r="V1072" s="12"/>
      <c r="W1072" s="12"/>
      <c r="X1072" s="12"/>
      <c r="Y1072" s="12"/>
      <c r="Z1072" s="12"/>
      <c r="AA1072" s="12"/>
      <c r="AB1072" s="99"/>
    </row>
    <row r="1073" spans="1:29" ht="9.6" hidden="1" customHeight="1" outlineLevel="1" x14ac:dyDescent="0.35">
      <c r="A1073" s="99"/>
      <c r="B1073" s="12"/>
      <c r="C1073" s="67"/>
      <c r="D1073" s="67"/>
      <c r="E1073" s="67"/>
      <c r="F1073" s="67"/>
      <c r="G1073" s="67"/>
      <c r="H1073" s="67"/>
      <c r="I1073" s="67"/>
      <c r="J1073" s="67"/>
      <c r="K1073" s="67"/>
      <c r="L1073" s="67"/>
      <c r="M1073" s="67"/>
      <c r="N1073" s="67"/>
      <c r="O1073" s="67"/>
      <c r="P1073" s="67"/>
      <c r="Q1073" s="67"/>
      <c r="R1073" s="67"/>
      <c r="S1073" s="67"/>
      <c r="T1073" s="67"/>
      <c r="U1073" s="67"/>
      <c r="V1073" s="67"/>
      <c r="W1073" s="67"/>
      <c r="X1073" s="67"/>
      <c r="Y1073" s="67"/>
      <c r="Z1073" s="67"/>
      <c r="AA1073" s="67"/>
      <c r="AB1073" s="99"/>
    </row>
    <row r="1074" spans="1:29" ht="18" hidden="1" outlineLevel="1" x14ac:dyDescent="0.35">
      <c r="A1074" s="99"/>
      <c r="B1074" s="12"/>
      <c r="C1074" s="67"/>
      <c r="D1074" s="163" t="s">
        <v>98</v>
      </c>
      <c r="E1074" s="164"/>
      <c r="F1074" s="164"/>
      <c r="G1074" s="164"/>
      <c r="H1074" s="67"/>
      <c r="I1074" s="161" t="s">
        <v>97</v>
      </c>
      <c r="J1074" s="162"/>
      <c r="K1074" s="162"/>
      <c r="L1074" s="67"/>
      <c r="M1074" s="67"/>
      <c r="N1074" s="67"/>
      <c r="O1074" s="67"/>
      <c r="P1074" s="67"/>
      <c r="Q1074" s="149" t="s">
        <v>152</v>
      </c>
      <c r="R1074" s="150"/>
      <c r="S1074" s="150"/>
      <c r="T1074" s="150"/>
      <c r="U1074" s="67"/>
      <c r="V1074" s="149" t="s">
        <v>153</v>
      </c>
      <c r="W1074" s="150"/>
      <c r="X1074" s="150"/>
      <c r="Y1074" s="67"/>
      <c r="Z1074" s="67"/>
      <c r="AA1074" s="67"/>
      <c r="AB1074" s="99"/>
      <c r="AC1074" s="67">
        <v>26</v>
      </c>
    </row>
    <row r="1075" spans="1:29" ht="18" hidden="1" outlineLevel="1" x14ac:dyDescent="0.35">
      <c r="A1075" s="99"/>
      <c r="B1075" s="12"/>
      <c r="C1075" s="67"/>
      <c r="D1075" s="1" t="s">
        <v>154</v>
      </c>
      <c r="E1075" s="200" t="s">
        <v>155</v>
      </c>
      <c r="F1075" s="167" t="s">
        <v>156</v>
      </c>
      <c r="G1075" s="165"/>
      <c r="H1075" s="67"/>
      <c r="I1075" s="152">
        <v>1</v>
      </c>
      <c r="J1075" s="421" t="s">
        <v>101</v>
      </c>
      <c r="K1075" s="422"/>
      <c r="L1075" s="67"/>
      <c r="M1075" s="67"/>
      <c r="N1075" s="67"/>
      <c r="O1075" s="67"/>
      <c r="P1075" s="67"/>
      <c r="Q1075" s="419" t="s">
        <v>106</v>
      </c>
      <c r="R1075" s="419"/>
      <c r="S1075" s="298" t="str">
        <f>IFERROR(S1097/Q1097,"-")</f>
        <v>-</v>
      </c>
      <c r="T1075" s="299" t="s">
        <v>107</v>
      </c>
      <c r="U1075" s="67"/>
      <c r="V1075" s="8" t="s">
        <v>108</v>
      </c>
      <c r="W1075" s="300">
        <f>IF(E1075="No n'hi ha",0,VLOOKUP(E1075,llistes!$L$5:$Q$11,5,0))</f>
        <v>0</v>
      </c>
      <c r="X1075" s="301" t="s">
        <v>109</v>
      </c>
      <c r="Y1075" s="67"/>
      <c r="Z1075" s="67"/>
      <c r="AA1075" s="67"/>
      <c r="AB1075" s="99"/>
    </row>
    <row r="1076" spans="1:29" ht="18" hidden="1" outlineLevel="1" x14ac:dyDescent="0.35">
      <c r="A1076" s="99"/>
      <c r="B1076" s="12"/>
      <c r="C1076" s="67"/>
      <c r="D1076" s="1" t="s">
        <v>157</v>
      </c>
      <c r="E1076" s="201" t="s">
        <v>145</v>
      </c>
      <c r="F1076" s="199" t="s">
        <v>158</v>
      </c>
      <c r="G1076" s="166"/>
      <c r="H1076" s="67"/>
      <c r="I1076" s="154">
        <v>2</v>
      </c>
      <c r="J1076" s="421" t="s">
        <v>101</v>
      </c>
      <c r="K1076" s="422"/>
      <c r="L1076" s="67"/>
      <c r="M1076" s="67"/>
      <c r="N1076" s="67"/>
      <c r="O1076" s="67"/>
      <c r="P1076" s="67"/>
      <c r="Q1076" s="415" t="s">
        <v>111</v>
      </c>
      <c r="R1076" s="415"/>
      <c r="S1076" s="47">
        <f>IFERROR(S1097/P1097,0)</f>
        <v>0</v>
      </c>
      <c r="T1076" t="s">
        <v>112</v>
      </c>
      <c r="U1076" s="67"/>
      <c r="V1076" s="1" t="s">
        <v>113</v>
      </c>
      <c r="W1076" s="5">
        <f>+W1075*Q1097</f>
        <v>0</v>
      </c>
      <c r="X1076" s="268" t="s">
        <v>114</v>
      </c>
      <c r="Y1076" s="67"/>
      <c r="Z1076" s="67"/>
      <c r="AA1076" s="67"/>
      <c r="AB1076" s="99"/>
    </row>
    <row r="1077" spans="1:29" ht="18" hidden="1" outlineLevel="1" x14ac:dyDescent="0.35">
      <c r="A1077" s="99"/>
      <c r="B1077" s="12"/>
      <c r="C1077" s="67"/>
      <c r="D1077" s="1" t="s">
        <v>159</v>
      </c>
      <c r="E1077" s="168">
        <f>IF(E1075="No n'hi ha",0,VLOOKUP(E1076,_xlfn.IFS(E1075="Gas Natural",llistes!$F$4:$H$4,E1075="Gasoil C",llistes!$F$7:$H$8,E1075="GLP",llistes!$F$11:$H$15,E1075="Biomassa",llistes!$F$18:$H$24,E1075="No n'hi ha",llistes!$F$26:$H$26),2,0))</f>
        <v>0</v>
      </c>
      <c r="F1077" s="67"/>
      <c r="G1077" s="67"/>
      <c r="H1077" s="67"/>
      <c r="I1077" s="154">
        <v>3</v>
      </c>
      <c r="J1077" s="421" t="s">
        <v>101</v>
      </c>
      <c r="K1077" s="422"/>
      <c r="L1077" s="67"/>
      <c r="M1077" s="67"/>
      <c r="N1077" s="67"/>
      <c r="O1077" s="67"/>
      <c r="P1077" s="67"/>
      <c r="Q1077" s="419" t="s">
        <v>116</v>
      </c>
      <c r="R1077" s="419"/>
      <c r="S1077" s="302" t="str" cm="1">
        <f t="array" aca="1" ref="S1077" ca="1">IFERROR(Q1097/INDIRECT("'Introducció dades Grals'!G"&amp;AC1074),"-")</f>
        <v>-</v>
      </c>
      <c r="T1077" s="303" t="s">
        <v>117</v>
      </c>
      <c r="U1077" s="67"/>
      <c r="V1077" s="1" t="s">
        <v>118</v>
      </c>
      <c r="W1077" s="7" t="str" cm="1">
        <f t="array" aca="1" ref="W1077" ca="1">IFERROR(W1076/INDIRECT("'Introducció dades Grals'!G"&amp;AC1074),"-")</f>
        <v>-</v>
      </c>
      <c r="X1077" s="268" t="s">
        <v>119</v>
      </c>
      <c r="Y1077" s="67"/>
      <c r="Z1077" s="67"/>
      <c r="AA1077" s="67"/>
      <c r="AB1077" s="99"/>
    </row>
    <row r="1078" spans="1:29" ht="18" hidden="1" outlineLevel="1" x14ac:dyDescent="0.35">
      <c r="A1078" s="99"/>
      <c r="B1078" s="12"/>
      <c r="C1078" s="67"/>
      <c r="D1078" s="67"/>
      <c r="E1078" s="67"/>
      <c r="F1078" s="67"/>
      <c r="G1078" s="67"/>
      <c r="H1078" s="67"/>
      <c r="I1078" s="152">
        <v>4</v>
      </c>
      <c r="J1078" s="416" t="s">
        <v>101</v>
      </c>
      <c r="K1078" s="417"/>
      <c r="L1078" s="67"/>
      <c r="M1078" s="67"/>
      <c r="N1078" s="67"/>
      <c r="O1078" s="67"/>
      <c r="P1078" s="67"/>
      <c r="Q1078" s="415" t="s">
        <v>121</v>
      </c>
      <c r="R1078" s="415"/>
      <c r="S1078" s="47" t="str" cm="1">
        <f t="array" aca="1" ref="S1078" ca="1">IFERROR(Q1097/INDIRECT("'Introducció dades Grals'!I"&amp;AC1074),"-")</f>
        <v>-</v>
      </c>
      <c r="T1078" s="11" t="s">
        <v>122</v>
      </c>
      <c r="U1078" s="67"/>
      <c r="V1078" s="67"/>
      <c r="W1078" s="67"/>
      <c r="X1078" s="67"/>
      <c r="Y1078" s="67"/>
      <c r="Z1078" s="67"/>
      <c r="AA1078" s="67"/>
      <c r="AB1078" s="99"/>
    </row>
    <row r="1079" spans="1:29" ht="18" hidden="1" outlineLevel="1" x14ac:dyDescent="0.35">
      <c r="A1079" s="99"/>
      <c r="B1079" s="12"/>
      <c r="C1079" s="67"/>
      <c r="D1079" s="67"/>
      <c r="E1079" s="67"/>
      <c r="F1079" s="67"/>
      <c r="G1079" s="67"/>
      <c r="H1079" s="67"/>
      <c r="I1079" s="67"/>
      <c r="J1079" s="67"/>
      <c r="K1079" s="67"/>
      <c r="L1079" s="67"/>
      <c r="M1079" s="67"/>
      <c r="N1079" s="67"/>
      <c r="O1079" s="67"/>
      <c r="P1079" s="67"/>
      <c r="Q1079" s="67"/>
      <c r="R1079" s="67"/>
      <c r="S1079" s="67"/>
      <c r="T1079" s="67"/>
      <c r="U1079" s="67"/>
      <c r="V1079" s="67"/>
      <c r="W1079" s="67"/>
      <c r="X1079" s="67"/>
      <c r="Y1079" s="67"/>
      <c r="Z1079" s="67"/>
      <c r="AA1079" s="67"/>
      <c r="AB1079" s="99"/>
    </row>
    <row r="1080" spans="1:29" ht="18" hidden="1" outlineLevel="1" x14ac:dyDescent="0.35">
      <c r="A1080" s="99"/>
      <c r="B1080" s="12"/>
      <c r="C1080" s="67"/>
      <c r="D1080" s="147" t="s">
        <v>126</v>
      </c>
      <c r="E1080" s="148"/>
      <c r="F1080" s="148"/>
      <c r="G1080" s="148"/>
      <c r="H1080" s="148"/>
      <c r="I1080" s="148"/>
      <c r="J1080" s="148"/>
      <c r="K1080" s="148"/>
      <c r="L1080" s="148"/>
      <c r="M1080" s="148"/>
      <c r="N1080" s="148"/>
      <c r="O1080" s="148"/>
      <c r="P1080" s="423" t="s">
        <v>166</v>
      </c>
      <c r="Q1080" s="423"/>
      <c r="R1080" s="423"/>
      <c r="S1080" s="423"/>
      <c r="T1080" s="67"/>
      <c r="U1080" s="67"/>
      <c r="V1080" s="67"/>
      <c r="W1080" s="67"/>
      <c r="X1080" s="67"/>
      <c r="Y1080" s="67"/>
      <c r="Z1080" s="67"/>
      <c r="AA1080" s="67"/>
      <c r="AB1080" s="99"/>
    </row>
    <row r="1081" spans="1:29" s="159" customFormat="1" ht="28.8" hidden="1" outlineLevel="1" x14ac:dyDescent="0.35">
      <c r="A1081" s="99"/>
      <c r="B1081" s="12"/>
      <c r="C1081" s="67"/>
      <c r="D1081" s="188" t="s">
        <v>128</v>
      </c>
      <c r="E1081" s="188" t="s">
        <v>129</v>
      </c>
      <c r="F1081" s="188" t="s">
        <v>130</v>
      </c>
      <c r="G1081" s="188" t="s">
        <v>131</v>
      </c>
      <c r="H1081" s="188" t="s">
        <v>160</v>
      </c>
      <c r="I1081" s="188" t="s">
        <v>161</v>
      </c>
      <c r="J1081" s="188"/>
      <c r="K1081" s="188" t="s">
        <v>106</v>
      </c>
      <c r="L1081" s="188" t="s">
        <v>162</v>
      </c>
      <c r="M1081" s="188" t="s">
        <v>137</v>
      </c>
      <c r="N1081" s="188" t="s">
        <v>138</v>
      </c>
      <c r="O1081" s="188" t="s">
        <v>139</v>
      </c>
      <c r="P1081" s="193" t="s">
        <v>163</v>
      </c>
      <c r="Q1081" s="193" t="s">
        <v>141</v>
      </c>
      <c r="R1081" s="193" t="s">
        <v>142</v>
      </c>
      <c r="S1081" s="193" t="s">
        <v>143</v>
      </c>
      <c r="U1081" s="159" t="e" vm="1">
        <v>#VALUE!</v>
      </c>
      <c r="V1081" s="426" t="s">
        <v>144</v>
      </c>
      <c r="W1081" s="426"/>
      <c r="X1081" s="426"/>
      <c r="Y1081" s="426"/>
      <c r="Z1081" s="426"/>
      <c r="AB1081" s="99"/>
    </row>
    <row r="1082" spans="1:29" s="160" customFormat="1" ht="18" hidden="1" outlineLevel="1" x14ac:dyDescent="0.35">
      <c r="A1082" s="99"/>
      <c r="B1082" s="12"/>
      <c r="C1082" s="67"/>
      <c r="D1082" s="194"/>
      <c r="E1082" s="195"/>
      <c r="F1082" s="195"/>
      <c r="G1082" s="194"/>
      <c r="H1082" s="188" t="str">
        <f>+E1076</f>
        <v>kWh</v>
      </c>
      <c r="I1082" s="196" t="s">
        <v>145</v>
      </c>
      <c r="J1082" s="196" t="s">
        <v>146</v>
      </c>
      <c r="K1082" s="196" t="s">
        <v>147</v>
      </c>
      <c r="L1082" s="196" t="s">
        <v>147</v>
      </c>
      <c r="M1082" s="196" t="s">
        <v>147</v>
      </c>
      <c r="N1082" s="196" t="s">
        <v>147</v>
      </c>
      <c r="O1082" s="196" t="s">
        <v>147</v>
      </c>
      <c r="P1082" s="197" t="s">
        <v>148</v>
      </c>
      <c r="Q1082" s="198" t="s">
        <v>145</v>
      </c>
      <c r="R1082" s="198" t="s">
        <v>147</v>
      </c>
      <c r="S1082" s="198" t="s">
        <v>147</v>
      </c>
      <c r="U1082" s="67"/>
      <c r="V1082" s="67"/>
      <c r="W1082" s="67"/>
      <c r="X1082" s="67"/>
      <c r="Y1082" s="67"/>
      <c r="Z1082" s="67"/>
      <c r="AB1082" s="99"/>
    </row>
    <row r="1083" spans="1:29" ht="18" hidden="1" outlineLevel="1" x14ac:dyDescent="0.35">
      <c r="A1083" s="99"/>
      <c r="B1083" s="12"/>
      <c r="C1083" s="67"/>
      <c r="D1083" s="2">
        <v>0</v>
      </c>
      <c r="E1083" s="145"/>
      <c r="F1083" s="145">
        <f>+E1083</f>
        <v>0</v>
      </c>
      <c r="G1083" s="49">
        <f>IF(F1083-E1083=0,0,F1083-E1083+1)</f>
        <v>0</v>
      </c>
      <c r="H1083" s="155"/>
      <c r="I1083" s="4">
        <f>+H1083*$E$1077</f>
        <v>0</v>
      </c>
      <c r="J1083" s="48" t="str">
        <f>IFERROR(I1083/G1083,"-")</f>
        <v>-</v>
      </c>
      <c r="K1083" s="157"/>
      <c r="L1083" s="157"/>
      <c r="M1083" s="157"/>
      <c r="N1083" s="157"/>
      <c r="O1083" s="6">
        <f t="shared" ref="O1083:O1084" si="808">+SUM(K1083:N1083)</f>
        <v>0</v>
      </c>
      <c r="P1083" s="38">
        <f>IFERROR((_xlfn.DAYS(F1083,"1/1/"&amp;YEAR(F1083))+1)/G1083,0)</f>
        <v>0</v>
      </c>
      <c r="Q1083" s="4">
        <f t="shared" ref="Q1083:Q1084" si="809">+I1083*P1083</f>
        <v>0</v>
      </c>
      <c r="R1083" s="4">
        <f t="shared" ref="R1083:R1084" si="810">+K1083*P1083</f>
        <v>0</v>
      </c>
      <c r="S1083" s="39">
        <f t="shared" ref="S1083:S1084" si="811">+O1083*P1083</f>
        <v>0</v>
      </c>
      <c r="T1083" s="160"/>
      <c r="U1083" s="67"/>
      <c r="V1083" s="67"/>
      <c r="W1083" s="67"/>
      <c r="X1083" s="67"/>
      <c r="Y1083" s="67"/>
      <c r="Z1083" s="67"/>
      <c r="AA1083" s="67"/>
      <c r="AB1083" s="99"/>
    </row>
    <row r="1084" spans="1:29" ht="18" hidden="1" outlineLevel="1" x14ac:dyDescent="0.35">
      <c r="A1084" s="99"/>
      <c r="B1084" s="12"/>
      <c r="C1084" s="67"/>
      <c r="D1084" s="2">
        <v>1</v>
      </c>
      <c r="E1084" s="3">
        <f>+F1083+1</f>
        <v>1</v>
      </c>
      <c r="F1084" s="145"/>
      <c r="G1084" s="49">
        <f t="shared" ref="G1084:G1096" si="812">IF(F1084-E1084=0,0,F1084-E1084+1)</f>
        <v>0</v>
      </c>
      <c r="H1084" s="155"/>
      <c r="I1084" s="4">
        <f t="shared" ref="I1084:I1096" si="813">+H1084*$E$1077</f>
        <v>0</v>
      </c>
      <c r="J1084" s="48" t="str">
        <f t="shared" ref="J1084" si="814">IFERROR(I1084/G1084,"-")</f>
        <v>-</v>
      </c>
      <c r="K1084" s="157"/>
      <c r="L1084" s="157"/>
      <c r="M1084" s="157"/>
      <c r="N1084" s="157"/>
      <c r="O1084" s="6">
        <f t="shared" si="808"/>
        <v>0</v>
      </c>
      <c r="P1084" s="38">
        <v>1</v>
      </c>
      <c r="Q1084" s="4">
        <f t="shared" si="809"/>
        <v>0</v>
      </c>
      <c r="R1084" s="4">
        <f t="shared" si="810"/>
        <v>0</v>
      </c>
      <c r="S1084" s="39">
        <f t="shared" si="811"/>
        <v>0</v>
      </c>
      <c r="T1084" s="160"/>
      <c r="U1084" s="67"/>
      <c r="V1084" s="67"/>
      <c r="W1084" s="67"/>
      <c r="X1084" s="67"/>
      <c r="Y1084" s="67"/>
      <c r="Z1084" s="67"/>
      <c r="AA1084" s="67"/>
      <c r="AB1084" s="99"/>
    </row>
    <row r="1085" spans="1:29" ht="18" hidden="1" outlineLevel="1" x14ac:dyDescent="0.35">
      <c r="A1085" s="99"/>
      <c r="B1085" s="12"/>
      <c r="C1085" s="67"/>
      <c r="D1085" s="2">
        <v>2</v>
      </c>
      <c r="E1085" s="3">
        <f t="shared" ref="E1085:E1096" si="815">+F1084+1</f>
        <v>1</v>
      </c>
      <c r="F1085" s="146"/>
      <c r="G1085" s="49">
        <f t="shared" si="812"/>
        <v>0</v>
      </c>
      <c r="H1085" s="156"/>
      <c r="I1085" s="4">
        <f t="shared" si="813"/>
        <v>0</v>
      </c>
      <c r="J1085" s="48" t="str">
        <f t="shared" ref="J1085" si="816">IFERROR(I1085/G1085,"-")</f>
        <v>-</v>
      </c>
      <c r="K1085" s="158"/>
      <c r="L1085" s="158"/>
      <c r="M1085" s="158"/>
      <c r="N1085" s="158"/>
      <c r="O1085" s="6">
        <f t="shared" ref="O1085" si="817">+SUM(K1085:N1085)</f>
        <v>0</v>
      </c>
      <c r="P1085" s="40">
        <v>1</v>
      </c>
      <c r="Q1085" s="4">
        <f t="shared" ref="Q1085" si="818">+I1085*P1085</f>
        <v>0</v>
      </c>
      <c r="R1085" s="4">
        <f t="shared" ref="R1085" si="819">+K1085*P1085</f>
        <v>0</v>
      </c>
      <c r="S1085" s="41">
        <f t="shared" ref="S1085" si="820">+O1085*P1085</f>
        <v>0</v>
      </c>
      <c r="T1085" s="160"/>
      <c r="U1085" s="67"/>
      <c r="V1085" s="67"/>
      <c r="W1085" s="67"/>
      <c r="X1085" s="67"/>
      <c r="Y1085" s="67"/>
      <c r="Z1085" s="67"/>
      <c r="AA1085" s="67"/>
      <c r="AB1085" s="99"/>
    </row>
    <row r="1086" spans="1:29" ht="18" hidden="1" outlineLevel="1" x14ac:dyDescent="0.35">
      <c r="A1086" s="99"/>
      <c r="B1086" s="12"/>
      <c r="C1086" s="67"/>
      <c r="D1086" s="2">
        <v>3</v>
      </c>
      <c r="E1086" s="3">
        <f t="shared" si="815"/>
        <v>1</v>
      </c>
      <c r="F1086" s="146"/>
      <c r="G1086" s="49">
        <f t="shared" si="812"/>
        <v>0</v>
      </c>
      <c r="H1086" s="156"/>
      <c r="I1086" s="4">
        <f t="shared" si="813"/>
        <v>0</v>
      </c>
      <c r="J1086" s="48" t="str">
        <f t="shared" ref="J1086" si="821">IFERROR(I1086/G1086,"-")</f>
        <v>-</v>
      </c>
      <c r="K1086" s="158"/>
      <c r="L1086" s="158"/>
      <c r="M1086" s="158"/>
      <c r="N1086" s="158"/>
      <c r="O1086" s="6">
        <f t="shared" ref="O1086" si="822">+SUM(K1086:N1086)</f>
        <v>0</v>
      </c>
      <c r="P1086" s="40">
        <v>1</v>
      </c>
      <c r="Q1086" s="4">
        <f t="shared" ref="Q1086" si="823">+I1086*P1086</f>
        <v>0</v>
      </c>
      <c r="R1086" s="4">
        <f t="shared" ref="R1086" si="824">+K1086*P1086</f>
        <v>0</v>
      </c>
      <c r="S1086" s="41">
        <f t="shared" ref="S1086" si="825">+O1086*P1086</f>
        <v>0</v>
      </c>
      <c r="T1086" s="67"/>
      <c r="U1086" s="67"/>
      <c r="V1086" s="67"/>
      <c r="W1086" s="67"/>
      <c r="X1086" s="67"/>
      <c r="Y1086" s="67"/>
      <c r="Z1086" s="67"/>
      <c r="AA1086" s="67"/>
      <c r="AB1086" s="99"/>
    </row>
    <row r="1087" spans="1:29" ht="18" hidden="1" outlineLevel="1" x14ac:dyDescent="0.35">
      <c r="A1087" s="99"/>
      <c r="B1087" s="12"/>
      <c r="C1087" s="67"/>
      <c r="D1087" s="2">
        <v>4</v>
      </c>
      <c r="E1087" s="3">
        <f t="shared" si="815"/>
        <v>1</v>
      </c>
      <c r="F1087" s="146"/>
      <c r="G1087" s="49">
        <f t="shared" si="812"/>
        <v>0</v>
      </c>
      <c r="H1087" s="156"/>
      <c r="I1087" s="4">
        <f t="shared" si="813"/>
        <v>0</v>
      </c>
      <c r="J1087" s="48" t="str">
        <f t="shared" ref="J1087" si="826">IFERROR(I1087/G1087,"-")</f>
        <v>-</v>
      </c>
      <c r="K1087" s="158"/>
      <c r="L1087" s="158"/>
      <c r="M1087" s="158"/>
      <c r="N1087" s="158"/>
      <c r="O1087" s="6">
        <f t="shared" ref="O1087" si="827">+SUM(K1087:N1087)</f>
        <v>0</v>
      </c>
      <c r="P1087" s="40">
        <v>1</v>
      </c>
      <c r="Q1087" s="4">
        <f t="shared" ref="Q1087" si="828">+I1087*P1087</f>
        <v>0</v>
      </c>
      <c r="R1087" s="4">
        <f t="shared" ref="R1087" si="829">+K1087*P1087</f>
        <v>0</v>
      </c>
      <c r="S1087" s="41">
        <f t="shared" ref="S1087" si="830">+O1087*P1087</f>
        <v>0</v>
      </c>
      <c r="T1087" s="67"/>
      <c r="U1087" s="67"/>
      <c r="V1087" s="67"/>
      <c r="W1087" s="67"/>
      <c r="X1087" s="67"/>
      <c r="Y1087" s="67"/>
      <c r="Z1087" s="67"/>
      <c r="AA1087" s="67"/>
      <c r="AB1087" s="99"/>
    </row>
    <row r="1088" spans="1:29" ht="18" hidden="1" outlineLevel="1" x14ac:dyDescent="0.35">
      <c r="A1088" s="99"/>
      <c r="B1088" s="12"/>
      <c r="C1088" s="67"/>
      <c r="D1088" s="2">
        <v>5</v>
      </c>
      <c r="E1088" s="3">
        <f t="shared" si="815"/>
        <v>1</v>
      </c>
      <c r="F1088" s="146"/>
      <c r="G1088" s="49">
        <f t="shared" si="812"/>
        <v>0</v>
      </c>
      <c r="H1088" s="156"/>
      <c r="I1088" s="4">
        <f t="shared" si="813"/>
        <v>0</v>
      </c>
      <c r="J1088" s="48" t="str">
        <f t="shared" ref="J1088" si="831">IFERROR(I1088/G1088,"-")</f>
        <v>-</v>
      </c>
      <c r="K1088" s="158"/>
      <c r="L1088" s="158"/>
      <c r="M1088" s="158"/>
      <c r="N1088" s="158"/>
      <c r="O1088" s="6">
        <f t="shared" ref="O1088" si="832">+SUM(K1088:N1088)</f>
        <v>0</v>
      </c>
      <c r="P1088" s="40">
        <v>1</v>
      </c>
      <c r="Q1088" s="4">
        <f t="shared" ref="Q1088" si="833">+I1088*P1088</f>
        <v>0</v>
      </c>
      <c r="R1088" s="4">
        <f t="shared" ref="R1088" si="834">+K1088*P1088</f>
        <v>0</v>
      </c>
      <c r="S1088" s="41">
        <f t="shared" ref="S1088" si="835">+O1088*P1088</f>
        <v>0</v>
      </c>
      <c r="T1088" s="67"/>
      <c r="U1088" s="67"/>
      <c r="V1088" s="67"/>
      <c r="W1088" s="67"/>
      <c r="X1088" s="67"/>
      <c r="Y1088" s="67"/>
      <c r="Z1088" s="67"/>
      <c r="AA1088" s="67"/>
      <c r="AB1088" s="99"/>
    </row>
    <row r="1089" spans="1:29" ht="18" hidden="1" outlineLevel="1" x14ac:dyDescent="0.35">
      <c r="A1089" s="99"/>
      <c r="B1089" s="12"/>
      <c r="C1089" s="67"/>
      <c r="D1089" s="2">
        <v>6</v>
      </c>
      <c r="E1089" s="3">
        <f t="shared" si="815"/>
        <v>1</v>
      </c>
      <c r="F1089" s="146"/>
      <c r="G1089" s="49">
        <f t="shared" si="812"/>
        <v>0</v>
      </c>
      <c r="H1089" s="156"/>
      <c r="I1089" s="4">
        <f t="shared" si="813"/>
        <v>0</v>
      </c>
      <c r="J1089" s="48" t="str">
        <f t="shared" ref="J1089" si="836">IFERROR(I1089/G1089,"-")</f>
        <v>-</v>
      </c>
      <c r="K1089" s="158"/>
      <c r="L1089" s="158"/>
      <c r="M1089" s="158"/>
      <c r="N1089" s="158"/>
      <c r="O1089" s="6">
        <f t="shared" ref="O1089" si="837">+SUM(K1089:N1089)</f>
        <v>0</v>
      </c>
      <c r="P1089" s="40">
        <v>1</v>
      </c>
      <c r="Q1089" s="4">
        <f t="shared" ref="Q1089" si="838">+I1089*P1089</f>
        <v>0</v>
      </c>
      <c r="R1089" s="4">
        <f t="shared" ref="R1089" si="839">+K1089*P1089</f>
        <v>0</v>
      </c>
      <c r="S1089" s="41">
        <f t="shared" ref="S1089" si="840">+O1089*P1089</f>
        <v>0</v>
      </c>
      <c r="T1089" s="67"/>
      <c r="U1089" s="67"/>
      <c r="V1089" s="67"/>
      <c r="W1089" s="67"/>
      <c r="X1089" s="67"/>
      <c r="Y1089" s="67"/>
      <c r="Z1089" s="67"/>
      <c r="AA1089" s="67"/>
      <c r="AB1089" s="99"/>
    </row>
    <row r="1090" spans="1:29" ht="18" hidden="1" outlineLevel="1" x14ac:dyDescent="0.35">
      <c r="A1090" s="99"/>
      <c r="B1090" s="12"/>
      <c r="C1090" s="67"/>
      <c r="D1090" s="2">
        <v>7</v>
      </c>
      <c r="E1090" s="3">
        <f t="shared" si="815"/>
        <v>1</v>
      </c>
      <c r="F1090" s="146"/>
      <c r="G1090" s="49">
        <f t="shared" si="812"/>
        <v>0</v>
      </c>
      <c r="H1090" s="156"/>
      <c r="I1090" s="4">
        <f t="shared" si="813"/>
        <v>0</v>
      </c>
      <c r="J1090" s="48" t="str">
        <f t="shared" ref="J1090" si="841">IFERROR(I1090/G1090,"-")</f>
        <v>-</v>
      </c>
      <c r="K1090" s="158"/>
      <c r="L1090" s="158"/>
      <c r="M1090" s="158"/>
      <c r="N1090" s="158"/>
      <c r="O1090" s="6">
        <f t="shared" ref="O1090" si="842">+SUM(K1090:N1090)</f>
        <v>0</v>
      </c>
      <c r="P1090" s="40">
        <v>1</v>
      </c>
      <c r="Q1090" s="4">
        <f t="shared" ref="Q1090" si="843">+I1090*P1090</f>
        <v>0</v>
      </c>
      <c r="R1090" s="4">
        <f t="shared" ref="R1090" si="844">+K1090*P1090</f>
        <v>0</v>
      </c>
      <c r="S1090" s="41">
        <f t="shared" ref="S1090" si="845">+O1090*P1090</f>
        <v>0</v>
      </c>
      <c r="T1090" s="67"/>
      <c r="U1090" s="67"/>
      <c r="V1090" s="67"/>
      <c r="W1090" s="67"/>
      <c r="X1090" s="67"/>
      <c r="Y1090" s="67"/>
      <c r="Z1090" s="67"/>
      <c r="AA1090" s="67"/>
      <c r="AB1090" s="99"/>
    </row>
    <row r="1091" spans="1:29" ht="18" hidden="1" outlineLevel="1" x14ac:dyDescent="0.35">
      <c r="A1091" s="99"/>
      <c r="B1091" s="12"/>
      <c r="C1091" s="67"/>
      <c r="D1091" s="2">
        <v>8</v>
      </c>
      <c r="E1091" s="3">
        <f t="shared" si="815"/>
        <v>1</v>
      </c>
      <c r="F1091" s="146"/>
      <c r="G1091" s="49">
        <f t="shared" si="812"/>
        <v>0</v>
      </c>
      <c r="H1091" s="156"/>
      <c r="I1091" s="4">
        <f t="shared" si="813"/>
        <v>0</v>
      </c>
      <c r="J1091" s="48" t="str">
        <f t="shared" ref="J1091" si="846">IFERROR(I1091/G1091,"-")</f>
        <v>-</v>
      </c>
      <c r="K1091" s="158"/>
      <c r="L1091" s="158"/>
      <c r="M1091" s="158"/>
      <c r="N1091" s="158"/>
      <c r="O1091" s="6">
        <f t="shared" ref="O1091" si="847">+SUM(K1091:N1091)</f>
        <v>0</v>
      </c>
      <c r="P1091" s="40">
        <v>1</v>
      </c>
      <c r="Q1091" s="4">
        <f t="shared" ref="Q1091" si="848">+I1091*P1091</f>
        <v>0</v>
      </c>
      <c r="R1091" s="4">
        <f t="shared" ref="R1091" si="849">+K1091*P1091</f>
        <v>0</v>
      </c>
      <c r="S1091" s="41">
        <f t="shared" ref="S1091" si="850">+O1091*P1091</f>
        <v>0</v>
      </c>
      <c r="T1091" s="67"/>
      <c r="U1091" s="67"/>
      <c r="V1091" s="67"/>
      <c r="W1091" s="67"/>
      <c r="X1091" s="67"/>
      <c r="Y1091" s="67"/>
      <c r="Z1091" s="67"/>
      <c r="AA1091" s="67"/>
      <c r="AB1091" s="99"/>
    </row>
    <row r="1092" spans="1:29" ht="18" hidden="1" outlineLevel="1" x14ac:dyDescent="0.35">
      <c r="A1092" s="99"/>
      <c r="B1092" s="12"/>
      <c r="C1092" s="67"/>
      <c r="D1092" s="2">
        <v>9</v>
      </c>
      <c r="E1092" s="3">
        <f t="shared" si="815"/>
        <v>1</v>
      </c>
      <c r="F1092" s="146"/>
      <c r="G1092" s="49">
        <f t="shared" si="812"/>
        <v>0</v>
      </c>
      <c r="H1092" s="156"/>
      <c r="I1092" s="4">
        <f t="shared" si="813"/>
        <v>0</v>
      </c>
      <c r="J1092" s="48" t="str">
        <f t="shared" ref="J1092" si="851">IFERROR(I1092/G1092,"-")</f>
        <v>-</v>
      </c>
      <c r="K1092" s="158"/>
      <c r="L1092" s="158"/>
      <c r="M1092" s="158"/>
      <c r="N1092" s="158"/>
      <c r="O1092" s="6">
        <f t="shared" ref="O1092" si="852">+SUM(K1092:N1092)</f>
        <v>0</v>
      </c>
      <c r="P1092" s="40">
        <v>1</v>
      </c>
      <c r="Q1092" s="4">
        <f t="shared" ref="Q1092" si="853">+I1092*P1092</f>
        <v>0</v>
      </c>
      <c r="R1092" s="4">
        <f t="shared" ref="R1092" si="854">+K1092*P1092</f>
        <v>0</v>
      </c>
      <c r="S1092" s="41">
        <f t="shared" ref="S1092" si="855">+O1092*P1092</f>
        <v>0</v>
      </c>
      <c r="T1092" s="67"/>
      <c r="U1092" s="67"/>
      <c r="V1092" s="67"/>
      <c r="W1092" s="67"/>
      <c r="X1092" s="67"/>
      <c r="Y1092" s="67"/>
      <c r="Z1092" s="67"/>
      <c r="AA1092" s="67"/>
      <c r="AB1092" s="99"/>
    </row>
    <row r="1093" spans="1:29" ht="18" hidden="1" outlineLevel="1" x14ac:dyDescent="0.35">
      <c r="A1093" s="99"/>
      <c r="B1093" s="12"/>
      <c r="C1093" s="67"/>
      <c r="D1093" s="2">
        <v>10</v>
      </c>
      <c r="E1093" s="3">
        <f t="shared" si="815"/>
        <v>1</v>
      </c>
      <c r="F1093" s="146"/>
      <c r="G1093" s="49">
        <f t="shared" si="812"/>
        <v>0</v>
      </c>
      <c r="H1093" s="156"/>
      <c r="I1093" s="4">
        <f t="shared" si="813"/>
        <v>0</v>
      </c>
      <c r="J1093" s="48" t="str">
        <f t="shared" ref="J1093:J1096" si="856">IFERROR(I1093/G1093,"-")</f>
        <v>-</v>
      </c>
      <c r="K1093" s="158"/>
      <c r="L1093" s="158"/>
      <c r="M1093" s="158"/>
      <c r="N1093" s="158"/>
      <c r="O1093" s="6">
        <f t="shared" ref="O1093:O1096" si="857">+SUM(K1093:N1093)</f>
        <v>0</v>
      </c>
      <c r="P1093" s="40">
        <v>1</v>
      </c>
      <c r="Q1093" s="4">
        <f t="shared" ref="Q1093:Q1096" si="858">+I1093*P1093</f>
        <v>0</v>
      </c>
      <c r="R1093" s="4">
        <f t="shared" ref="R1093:R1096" si="859">+K1093*P1093</f>
        <v>0</v>
      </c>
      <c r="S1093" s="41">
        <f t="shared" ref="S1093:S1096" si="860">+O1093*P1093</f>
        <v>0</v>
      </c>
      <c r="T1093" s="67"/>
      <c r="U1093" s="67"/>
      <c r="V1093" s="67"/>
      <c r="W1093" s="67"/>
      <c r="X1093" s="67"/>
      <c r="Y1093" s="67"/>
      <c r="Z1093" s="67"/>
      <c r="AA1093" s="67"/>
      <c r="AB1093" s="99"/>
    </row>
    <row r="1094" spans="1:29" ht="18" hidden="1" outlineLevel="1" x14ac:dyDescent="0.35">
      <c r="A1094" s="99"/>
      <c r="B1094" s="12"/>
      <c r="C1094" s="67"/>
      <c r="D1094" s="2">
        <v>11</v>
      </c>
      <c r="E1094" s="3">
        <f t="shared" si="815"/>
        <v>1</v>
      </c>
      <c r="F1094" s="146"/>
      <c r="G1094" s="49">
        <f t="shared" si="812"/>
        <v>0</v>
      </c>
      <c r="H1094" s="156"/>
      <c r="I1094" s="4">
        <f t="shared" si="813"/>
        <v>0</v>
      </c>
      <c r="J1094" s="48" t="str">
        <f t="shared" si="856"/>
        <v>-</v>
      </c>
      <c r="K1094" s="158"/>
      <c r="L1094" s="158"/>
      <c r="M1094" s="158"/>
      <c r="N1094" s="158"/>
      <c r="O1094" s="6">
        <f t="shared" si="857"/>
        <v>0</v>
      </c>
      <c r="P1094" s="40">
        <v>1</v>
      </c>
      <c r="Q1094" s="4">
        <f t="shared" si="858"/>
        <v>0</v>
      </c>
      <c r="R1094" s="4">
        <f t="shared" si="859"/>
        <v>0</v>
      </c>
      <c r="S1094" s="41">
        <f t="shared" si="860"/>
        <v>0</v>
      </c>
      <c r="T1094" s="67"/>
      <c r="U1094" s="67"/>
      <c r="V1094" s="67"/>
      <c r="W1094" s="67"/>
      <c r="X1094" s="67"/>
      <c r="Y1094" s="67"/>
      <c r="Z1094" s="67"/>
      <c r="AA1094" s="67"/>
      <c r="AB1094" s="99"/>
    </row>
    <row r="1095" spans="1:29" ht="18" hidden="1" outlineLevel="1" x14ac:dyDescent="0.35">
      <c r="A1095" s="99"/>
      <c r="B1095" s="12"/>
      <c r="C1095" s="67"/>
      <c r="D1095" s="2">
        <v>12</v>
      </c>
      <c r="E1095" s="3">
        <f t="shared" si="815"/>
        <v>1</v>
      </c>
      <c r="F1095" s="146"/>
      <c r="G1095" s="49">
        <f t="shared" si="812"/>
        <v>0</v>
      </c>
      <c r="H1095" s="156"/>
      <c r="I1095" s="4">
        <f t="shared" si="813"/>
        <v>0</v>
      </c>
      <c r="J1095" s="48" t="str">
        <f t="shared" si="856"/>
        <v>-</v>
      </c>
      <c r="K1095" s="158"/>
      <c r="L1095" s="158"/>
      <c r="M1095" s="158"/>
      <c r="N1095" s="158"/>
      <c r="O1095" s="6">
        <f t="shared" si="857"/>
        <v>0</v>
      </c>
      <c r="P1095" s="40">
        <v>1</v>
      </c>
      <c r="Q1095" s="4">
        <f t="shared" si="858"/>
        <v>0</v>
      </c>
      <c r="R1095" s="4">
        <f t="shared" si="859"/>
        <v>0</v>
      </c>
      <c r="S1095" s="41">
        <f t="shared" si="860"/>
        <v>0</v>
      </c>
      <c r="T1095" s="67"/>
      <c r="U1095" s="67"/>
      <c r="V1095" s="67"/>
      <c r="W1095" s="67"/>
      <c r="X1095" s="67"/>
      <c r="Y1095" s="67"/>
      <c r="Z1095" s="67"/>
      <c r="AA1095" s="67"/>
      <c r="AB1095" s="99"/>
    </row>
    <row r="1096" spans="1:29" ht="18" hidden="1" outlineLevel="1" x14ac:dyDescent="0.35">
      <c r="A1096" s="99"/>
      <c r="B1096" s="12"/>
      <c r="C1096" s="67"/>
      <c r="D1096" s="2">
        <v>13</v>
      </c>
      <c r="E1096" s="3">
        <f t="shared" si="815"/>
        <v>1</v>
      </c>
      <c r="F1096" s="146">
        <f>+E1096</f>
        <v>1</v>
      </c>
      <c r="G1096" s="49">
        <f t="shared" si="812"/>
        <v>0</v>
      </c>
      <c r="H1096" s="156"/>
      <c r="I1096" s="4">
        <f t="shared" si="813"/>
        <v>0</v>
      </c>
      <c r="J1096" s="48" t="str">
        <f t="shared" si="856"/>
        <v>-</v>
      </c>
      <c r="K1096" s="158"/>
      <c r="L1096" s="158"/>
      <c r="M1096" s="158"/>
      <c r="N1096" s="158"/>
      <c r="O1096" s="6">
        <f t="shared" si="857"/>
        <v>0</v>
      </c>
      <c r="P1096" s="38">
        <f>IFERROR((_xlfn.DAYS("31/12/"&amp;YEAR(E1096),E1096))/G1096,0)</f>
        <v>0</v>
      </c>
      <c r="Q1096" s="4">
        <f t="shared" si="858"/>
        <v>0</v>
      </c>
      <c r="R1096" s="4">
        <f t="shared" si="859"/>
        <v>0</v>
      </c>
      <c r="S1096" s="41">
        <f t="shared" si="860"/>
        <v>0</v>
      </c>
      <c r="T1096" s="67"/>
      <c r="U1096" s="67"/>
      <c r="V1096" s="67"/>
      <c r="W1096" s="67"/>
      <c r="X1096" s="67"/>
      <c r="Y1096" s="67"/>
      <c r="Z1096" s="67"/>
      <c r="AA1096" s="67"/>
      <c r="AB1096" s="99"/>
    </row>
    <row r="1097" spans="1:29" ht="18" hidden="1" outlineLevel="1" x14ac:dyDescent="0.35">
      <c r="A1097" s="99"/>
      <c r="B1097" s="12"/>
      <c r="C1097" s="67"/>
      <c r="D1097" s="42" t="s">
        <v>164</v>
      </c>
      <c r="E1097" s="8"/>
      <c r="F1097" s="8"/>
      <c r="G1097" s="50">
        <f>SUM(G1083:G1096)</f>
        <v>0</v>
      </c>
      <c r="H1097" s="1"/>
      <c r="I1097" s="5">
        <f>SUM(I1083:I1096)</f>
        <v>0</v>
      </c>
      <c r="J1097" s="48" t="str">
        <f>IFERROR(I1097/G1097,"-")</f>
        <v>-</v>
      </c>
      <c r="K1097" s="5">
        <f>SUM(K1083:K1096)</f>
        <v>0</v>
      </c>
      <c r="L1097" s="5">
        <f t="shared" ref="L1097:O1097" si="861">SUM(L1083:L1096)</f>
        <v>0</v>
      </c>
      <c r="M1097" s="5">
        <f t="shared" si="861"/>
        <v>0</v>
      </c>
      <c r="N1097" s="5">
        <f t="shared" si="861"/>
        <v>0</v>
      </c>
      <c r="O1097" s="5">
        <f t="shared" si="861"/>
        <v>0</v>
      </c>
      <c r="P1097" s="42">
        <f>+SUMPRODUCT(G1083:G1096,P1083:P1096)</f>
        <v>0</v>
      </c>
      <c r="Q1097" s="9">
        <f>SUM(Q1083:Q1096)</f>
        <v>0</v>
      </c>
      <c r="R1097" s="9">
        <f t="shared" ref="R1097:S1097" si="862">SUM(R1083:R1096)</f>
        <v>0</v>
      </c>
      <c r="S1097" s="10">
        <f t="shared" si="862"/>
        <v>0</v>
      </c>
      <c r="T1097" s="67"/>
      <c r="U1097" s="67"/>
      <c r="V1097" s="67"/>
      <c r="W1097" s="67"/>
      <c r="X1097" s="67"/>
      <c r="Y1097" s="67"/>
      <c r="Z1097" s="67"/>
      <c r="AA1097" s="67"/>
      <c r="AB1097" s="99"/>
    </row>
    <row r="1098" spans="1:29" ht="18" hidden="1" outlineLevel="1" x14ac:dyDescent="0.35">
      <c r="A1098" s="99"/>
      <c r="B1098" s="12"/>
      <c r="C1098" s="67"/>
      <c r="D1098" s="25" t="s">
        <v>150</v>
      </c>
      <c r="E1098" s="1"/>
      <c r="F1098" s="1"/>
      <c r="G1098" s="1"/>
      <c r="H1098" s="1"/>
      <c r="I1098" s="1"/>
      <c r="J1098" s="1"/>
      <c r="K1098" s="51" t="str">
        <f>IFERROR(K1097/$O1097,"-")</f>
        <v>-</v>
      </c>
      <c r="L1098" s="51" t="str">
        <f>IFERROR(L1097/$O1097,"-")</f>
        <v>-</v>
      </c>
      <c r="M1098" s="51" t="str">
        <f>IFERROR(M1097/$O1097,"-")</f>
        <v>-</v>
      </c>
      <c r="N1098" s="51" t="str">
        <f>IFERROR(N1097/$O1097,"-")</f>
        <v>-</v>
      </c>
      <c r="O1098" s="51" t="str">
        <f>IFERROR(O1097/$O1097,"-")</f>
        <v>-</v>
      </c>
      <c r="P1098" s="43"/>
      <c r="Q1098" s="2"/>
      <c r="R1098" s="2"/>
      <c r="S1098" s="44"/>
      <c r="T1098" s="67"/>
      <c r="U1098" s="67"/>
      <c r="V1098" s="67"/>
      <c r="W1098" s="67"/>
      <c r="X1098" s="67"/>
      <c r="Y1098" s="67"/>
      <c r="Z1098" s="67"/>
      <c r="AA1098" s="67"/>
      <c r="AB1098" s="99"/>
    </row>
    <row r="1099" spans="1:29" ht="18" hidden="1" outlineLevel="1" x14ac:dyDescent="0.35">
      <c r="A1099" s="99"/>
      <c r="B1099" s="12"/>
      <c r="C1099" s="67"/>
      <c r="D1099" s="67"/>
      <c r="E1099" s="67"/>
      <c r="F1099" s="67"/>
      <c r="G1099" s="67"/>
      <c r="H1099" s="67"/>
      <c r="I1099" s="67"/>
      <c r="J1099" s="67"/>
      <c r="K1099" s="67"/>
      <c r="L1099" s="67"/>
      <c r="M1099" s="67"/>
      <c r="N1099" s="67"/>
      <c r="O1099" s="67"/>
      <c r="P1099" s="67"/>
      <c r="Q1099" s="67"/>
      <c r="R1099" s="67"/>
      <c r="S1099" s="67"/>
      <c r="T1099" s="67"/>
      <c r="U1099" s="67"/>
      <c r="V1099" s="67"/>
      <c r="W1099" s="67"/>
      <c r="X1099" s="67"/>
      <c r="Y1099" s="67"/>
      <c r="Z1099" s="67"/>
      <c r="AA1099" s="67"/>
      <c r="AB1099" s="99"/>
    </row>
    <row r="1100" spans="1:29" ht="18" collapsed="1" x14ac:dyDescent="0.35">
      <c r="A1100" s="99"/>
      <c r="B1100" s="12"/>
      <c r="C1100" s="62" t="s">
        <v>167</v>
      </c>
      <c r="D1100" s="12"/>
      <c r="E1100" s="12"/>
      <c r="F1100" s="12"/>
      <c r="G1100" s="12"/>
      <c r="H1100" s="12"/>
      <c r="I1100" s="12"/>
      <c r="J1100" s="12"/>
      <c r="K1100" s="12"/>
      <c r="L1100" s="12"/>
      <c r="M1100" s="12"/>
      <c r="N1100" s="12"/>
      <c r="O1100" s="12"/>
      <c r="P1100" s="12"/>
      <c r="Q1100" s="12"/>
      <c r="R1100" s="12"/>
      <c r="S1100" s="12"/>
      <c r="T1100" s="12"/>
      <c r="U1100" s="12"/>
      <c r="V1100" s="12"/>
      <c r="W1100" s="12"/>
      <c r="X1100" s="12"/>
      <c r="Y1100" s="12"/>
      <c r="Z1100" s="12"/>
      <c r="AA1100" s="12"/>
      <c r="AB1100" s="99"/>
    </row>
    <row r="1101" spans="1:29" ht="9.6" hidden="1" customHeight="1" outlineLevel="1" x14ac:dyDescent="0.35">
      <c r="A1101" s="99"/>
      <c r="B1101" s="12"/>
      <c r="C1101" s="67"/>
      <c r="D1101" s="67"/>
      <c r="E1101" s="67"/>
      <c r="F1101" s="67"/>
      <c r="G1101" s="67"/>
      <c r="H1101" s="67"/>
      <c r="I1101" s="67"/>
      <c r="J1101" s="67"/>
      <c r="K1101" s="67"/>
      <c r="L1101" s="67"/>
      <c r="M1101" s="67"/>
      <c r="N1101" s="67"/>
      <c r="O1101" s="67"/>
      <c r="P1101" s="67"/>
      <c r="Q1101" s="67"/>
      <c r="R1101" s="67"/>
      <c r="S1101" s="67"/>
      <c r="T1101" s="67"/>
      <c r="U1101" s="67"/>
      <c r="V1101" s="67"/>
      <c r="W1101" s="67"/>
      <c r="X1101" s="67"/>
      <c r="Y1101" s="67"/>
      <c r="Z1101" s="67"/>
      <c r="AA1101" s="67"/>
      <c r="AB1101" s="99"/>
    </row>
    <row r="1102" spans="1:29" ht="18" hidden="1" outlineLevel="1" x14ac:dyDescent="0.35">
      <c r="A1102" s="99"/>
      <c r="B1102" s="12"/>
      <c r="C1102" s="67"/>
      <c r="D1102" s="163" t="s">
        <v>98</v>
      </c>
      <c r="E1102" s="164"/>
      <c r="F1102" s="164"/>
      <c r="G1102" s="164"/>
      <c r="H1102" s="67"/>
      <c r="I1102" s="161" t="s">
        <v>97</v>
      </c>
      <c r="J1102" s="162"/>
      <c r="K1102" s="162"/>
      <c r="L1102" s="67"/>
      <c r="M1102" s="67"/>
      <c r="N1102" s="67"/>
      <c r="O1102" s="67"/>
      <c r="P1102" s="67"/>
      <c r="Q1102" s="149" t="s">
        <v>152</v>
      </c>
      <c r="R1102" s="150"/>
      <c r="S1102" s="150"/>
      <c r="T1102" s="150"/>
      <c r="U1102" s="67"/>
      <c r="V1102" s="149" t="s">
        <v>153</v>
      </c>
      <c r="W1102" s="150"/>
      <c r="X1102" s="150"/>
      <c r="Y1102" s="67"/>
      <c r="Z1102" s="67"/>
      <c r="AA1102" s="67"/>
      <c r="AB1102" s="99"/>
      <c r="AC1102" s="67">
        <v>26</v>
      </c>
    </row>
    <row r="1103" spans="1:29" ht="18" hidden="1" outlineLevel="1" x14ac:dyDescent="0.35">
      <c r="A1103" s="99"/>
      <c r="B1103" s="12"/>
      <c r="C1103" s="67"/>
      <c r="D1103" s="1" t="s">
        <v>154</v>
      </c>
      <c r="E1103" s="200" t="s">
        <v>155</v>
      </c>
      <c r="F1103" s="167" t="s">
        <v>156</v>
      </c>
      <c r="G1103" s="165"/>
      <c r="H1103" s="67"/>
      <c r="I1103" s="152">
        <v>1</v>
      </c>
      <c r="J1103" s="421" t="s">
        <v>101</v>
      </c>
      <c r="K1103" s="422"/>
      <c r="L1103" s="67"/>
      <c r="M1103" s="67"/>
      <c r="N1103" s="67"/>
      <c r="O1103" s="67"/>
      <c r="P1103" s="67"/>
      <c r="Q1103" s="419" t="s">
        <v>106</v>
      </c>
      <c r="R1103" s="419"/>
      <c r="S1103" s="298" t="str">
        <f>IFERROR(S1125/Q1125,"-")</f>
        <v>-</v>
      </c>
      <c r="T1103" s="299" t="s">
        <v>107</v>
      </c>
      <c r="U1103" s="67"/>
      <c r="V1103" s="8" t="s">
        <v>108</v>
      </c>
      <c r="W1103" s="300">
        <f>IF(E1103="No n'hi ha",0,VLOOKUP(E1103,llistes!$L$5:$Q$11,5,0))</f>
        <v>0</v>
      </c>
      <c r="X1103" s="301" t="s">
        <v>109</v>
      </c>
      <c r="Y1103" s="67"/>
      <c r="Z1103" s="67"/>
      <c r="AA1103" s="67"/>
      <c r="AB1103" s="99"/>
    </row>
    <row r="1104" spans="1:29" ht="18" hidden="1" outlineLevel="1" x14ac:dyDescent="0.35">
      <c r="A1104" s="99"/>
      <c r="B1104" s="12"/>
      <c r="C1104" s="67"/>
      <c r="D1104" s="1" t="s">
        <v>157</v>
      </c>
      <c r="E1104" s="201" t="s">
        <v>145</v>
      </c>
      <c r="F1104" s="199" t="s">
        <v>158</v>
      </c>
      <c r="G1104" s="166"/>
      <c r="H1104" s="67"/>
      <c r="I1104" s="154">
        <v>2</v>
      </c>
      <c r="J1104" s="421" t="s">
        <v>101</v>
      </c>
      <c r="K1104" s="422"/>
      <c r="L1104" s="67"/>
      <c r="M1104" s="67"/>
      <c r="N1104" s="67"/>
      <c r="O1104" s="67"/>
      <c r="P1104" s="67"/>
      <c r="Q1104" s="415" t="s">
        <v>111</v>
      </c>
      <c r="R1104" s="415"/>
      <c r="S1104" s="47">
        <f>IFERROR(S1125/P1125,0)</f>
        <v>0</v>
      </c>
      <c r="T1104" t="s">
        <v>112</v>
      </c>
      <c r="U1104" s="67"/>
      <c r="V1104" s="1" t="s">
        <v>113</v>
      </c>
      <c r="W1104" s="5">
        <f>+W1103*Q1125</f>
        <v>0</v>
      </c>
      <c r="X1104" s="268" t="s">
        <v>114</v>
      </c>
      <c r="Y1104" s="67"/>
      <c r="Z1104" s="67"/>
      <c r="AA1104" s="67"/>
      <c r="AB1104" s="99"/>
    </row>
    <row r="1105" spans="1:28" ht="18" hidden="1" outlineLevel="1" x14ac:dyDescent="0.35">
      <c r="A1105" s="99"/>
      <c r="B1105" s="12"/>
      <c r="C1105" s="67"/>
      <c r="D1105" s="1" t="s">
        <v>159</v>
      </c>
      <c r="E1105" s="168">
        <f>IF(E1103="No n'hi ha",0,VLOOKUP(E1104,_xlfn.IFS(E1103="Gas Natural",llistes!$F$4:$H$4,E1103="Gasoil C",llistes!$F$7:$H$8,E1103="GLP",llistes!$F$11:$H$15,E1103="Biomassa",llistes!$F$18:$H$24,E1103="No n'hi ha",llistes!$F$26:$H$26),2,0))</f>
        <v>0</v>
      </c>
      <c r="F1105" s="67"/>
      <c r="G1105" s="67"/>
      <c r="H1105" s="67"/>
      <c r="I1105" s="154">
        <v>3</v>
      </c>
      <c r="J1105" s="421" t="s">
        <v>101</v>
      </c>
      <c r="K1105" s="422"/>
      <c r="L1105" s="67"/>
      <c r="M1105" s="67"/>
      <c r="N1105" s="67"/>
      <c r="O1105" s="67"/>
      <c r="P1105" s="67"/>
      <c r="Q1105" s="419" t="s">
        <v>116</v>
      </c>
      <c r="R1105" s="419"/>
      <c r="S1105" s="302" t="str" cm="1">
        <f t="array" aca="1" ref="S1105" ca="1">IFERROR(Q1125/INDIRECT("'Introducció dades Grals'!G"&amp;AC1102),"-")</f>
        <v>-</v>
      </c>
      <c r="T1105" s="303" t="s">
        <v>117</v>
      </c>
      <c r="U1105" s="67"/>
      <c r="V1105" s="1" t="s">
        <v>118</v>
      </c>
      <c r="W1105" s="7" t="str" cm="1">
        <f t="array" aca="1" ref="W1105" ca="1">IFERROR(W1104/INDIRECT("'Introducció dades Grals'!G"&amp;AC1102),"-")</f>
        <v>-</v>
      </c>
      <c r="X1105" s="268" t="s">
        <v>119</v>
      </c>
      <c r="Y1105" s="67"/>
      <c r="Z1105" s="67"/>
      <c r="AA1105" s="67"/>
      <c r="AB1105" s="99"/>
    </row>
    <row r="1106" spans="1:28" ht="18" hidden="1" outlineLevel="1" x14ac:dyDescent="0.35">
      <c r="A1106" s="99"/>
      <c r="B1106" s="12"/>
      <c r="C1106" s="67"/>
      <c r="D1106" s="67"/>
      <c r="E1106" s="67"/>
      <c r="F1106" s="67"/>
      <c r="G1106" s="67"/>
      <c r="H1106" s="67"/>
      <c r="I1106" s="152">
        <v>4</v>
      </c>
      <c r="J1106" s="416" t="s">
        <v>101</v>
      </c>
      <c r="K1106" s="417"/>
      <c r="L1106" s="67"/>
      <c r="M1106" s="67"/>
      <c r="N1106" s="67"/>
      <c r="O1106" s="67"/>
      <c r="P1106" s="67"/>
      <c r="Q1106" s="415" t="s">
        <v>121</v>
      </c>
      <c r="R1106" s="415"/>
      <c r="S1106" s="47" t="str" cm="1">
        <f t="array" aca="1" ref="S1106" ca="1">IFERROR(Q1125/INDIRECT("'Introducció dades Grals'!I"&amp;AC1102),"-")</f>
        <v>-</v>
      </c>
      <c r="T1106" s="11" t="s">
        <v>122</v>
      </c>
      <c r="U1106" s="67"/>
      <c r="V1106" s="67"/>
      <c r="W1106" s="67"/>
      <c r="X1106" s="67"/>
      <c r="Y1106" s="67"/>
      <c r="Z1106" s="67"/>
      <c r="AA1106" s="67"/>
      <c r="AB1106" s="99"/>
    </row>
    <row r="1107" spans="1:28" ht="18" hidden="1" outlineLevel="1" x14ac:dyDescent="0.35">
      <c r="A1107" s="99"/>
      <c r="B1107" s="12"/>
      <c r="C1107" s="67"/>
      <c r="D1107" s="67"/>
      <c r="E1107" s="67"/>
      <c r="F1107" s="67"/>
      <c r="G1107" s="67"/>
      <c r="H1107" s="67"/>
      <c r="I1107" s="67"/>
      <c r="J1107" s="67"/>
      <c r="K1107" s="67"/>
      <c r="L1107" s="67"/>
      <c r="M1107" s="67"/>
      <c r="N1107" s="67"/>
      <c r="O1107" s="67"/>
      <c r="P1107" s="67"/>
      <c r="Q1107" s="67"/>
      <c r="R1107" s="67"/>
      <c r="S1107" s="67"/>
      <c r="T1107" s="67"/>
      <c r="U1107" s="67"/>
      <c r="V1107" s="67"/>
      <c r="W1107" s="67"/>
      <c r="X1107" s="67"/>
      <c r="Y1107" s="67"/>
      <c r="Z1107" s="67"/>
      <c r="AA1107" s="67"/>
      <c r="AB1107" s="99"/>
    </row>
    <row r="1108" spans="1:28" ht="18" hidden="1" outlineLevel="1" x14ac:dyDescent="0.35">
      <c r="A1108" s="99"/>
      <c r="B1108" s="12"/>
      <c r="C1108" s="67"/>
      <c r="D1108" s="147" t="s">
        <v>126</v>
      </c>
      <c r="E1108" s="148"/>
      <c r="F1108" s="148"/>
      <c r="G1108" s="148"/>
      <c r="H1108" s="148"/>
      <c r="I1108" s="148"/>
      <c r="J1108" s="148"/>
      <c r="K1108" s="148"/>
      <c r="L1108" s="148"/>
      <c r="M1108" s="148"/>
      <c r="N1108" s="148"/>
      <c r="O1108" s="148"/>
      <c r="P1108" s="423" t="s">
        <v>166</v>
      </c>
      <c r="Q1108" s="423"/>
      <c r="R1108" s="423"/>
      <c r="S1108" s="423"/>
      <c r="T1108" s="67"/>
      <c r="U1108" s="67"/>
      <c r="V1108" s="67"/>
      <c r="W1108" s="67"/>
      <c r="X1108" s="67"/>
      <c r="Y1108" s="67"/>
      <c r="Z1108" s="67"/>
      <c r="AA1108" s="67"/>
      <c r="AB1108" s="99"/>
    </row>
    <row r="1109" spans="1:28" s="159" customFormat="1" ht="28.8" hidden="1" outlineLevel="1" x14ac:dyDescent="0.35">
      <c r="A1109" s="99"/>
      <c r="B1109" s="12"/>
      <c r="C1109" s="67"/>
      <c r="D1109" s="188" t="s">
        <v>128</v>
      </c>
      <c r="E1109" s="188" t="s">
        <v>129</v>
      </c>
      <c r="F1109" s="188" t="s">
        <v>130</v>
      </c>
      <c r="G1109" s="188" t="s">
        <v>131</v>
      </c>
      <c r="H1109" s="188" t="s">
        <v>160</v>
      </c>
      <c r="I1109" s="188" t="s">
        <v>161</v>
      </c>
      <c r="J1109" s="188"/>
      <c r="K1109" s="188" t="s">
        <v>106</v>
      </c>
      <c r="L1109" s="188" t="s">
        <v>162</v>
      </c>
      <c r="M1109" s="188" t="s">
        <v>137</v>
      </c>
      <c r="N1109" s="188" t="s">
        <v>138</v>
      </c>
      <c r="O1109" s="188" t="s">
        <v>139</v>
      </c>
      <c r="P1109" s="193" t="s">
        <v>163</v>
      </c>
      <c r="Q1109" s="193" t="s">
        <v>141</v>
      </c>
      <c r="R1109" s="193" t="s">
        <v>142</v>
      </c>
      <c r="S1109" s="193" t="s">
        <v>143</v>
      </c>
      <c r="U1109" s="159" t="e" vm="1">
        <v>#VALUE!</v>
      </c>
      <c r="V1109" s="426" t="s">
        <v>144</v>
      </c>
      <c r="W1109" s="426"/>
      <c r="X1109" s="426"/>
      <c r="Y1109" s="426"/>
      <c r="Z1109" s="426"/>
      <c r="AB1109" s="99"/>
    </row>
    <row r="1110" spans="1:28" s="160" customFormat="1" ht="18" hidden="1" outlineLevel="1" x14ac:dyDescent="0.35">
      <c r="A1110" s="99"/>
      <c r="B1110" s="12"/>
      <c r="C1110" s="67"/>
      <c r="D1110" s="194"/>
      <c r="E1110" s="195"/>
      <c r="F1110" s="195"/>
      <c r="G1110" s="194"/>
      <c r="H1110" s="188" t="str">
        <f>+E1104</f>
        <v>kWh</v>
      </c>
      <c r="I1110" s="196" t="s">
        <v>145</v>
      </c>
      <c r="J1110" s="196" t="s">
        <v>146</v>
      </c>
      <c r="K1110" s="196" t="s">
        <v>147</v>
      </c>
      <c r="L1110" s="196" t="s">
        <v>147</v>
      </c>
      <c r="M1110" s="196" t="s">
        <v>147</v>
      </c>
      <c r="N1110" s="196" t="s">
        <v>147</v>
      </c>
      <c r="O1110" s="196" t="s">
        <v>147</v>
      </c>
      <c r="P1110" s="197" t="s">
        <v>148</v>
      </c>
      <c r="Q1110" s="198" t="s">
        <v>145</v>
      </c>
      <c r="R1110" s="198" t="s">
        <v>147</v>
      </c>
      <c r="S1110" s="198" t="s">
        <v>147</v>
      </c>
      <c r="U1110" s="67"/>
      <c r="V1110" s="67"/>
      <c r="W1110" s="67"/>
      <c r="X1110" s="67"/>
      <c r="Y1110" s="67"/>
      <c r="Z1110" s="67"/>
      <c r="AB1110" s="99"/>
    </row>
    <row r="1111" spans="1:28" ht="18" hidden="1" outlineLevel="1" x14ac:dyDescent="0.35">
      <c r="A1111" s="99"/>
      <c r="B1111" s="12"/>
      <c r="C1111" s="67"/>
      <c r="D1111" s="2">
        <v>0</v>
      </c>
      <c r="E1111" s="145"/>
      <c r="F1111" s="145">
        <f>+E1111</f>
        <v>0</v>
      </c>
      <c r="G1111" s="49">
        <f>IF(F1111-E1111=0,0,F1111-E1111+1)</f>
        <v>0</v>
      </c>
      <c r="H1111" s="155"/>
      <c r="I1111" s="4">
        <f>+H1111*$E$1105</f>
        <v>0</v>
      </c>
      <c r="J1111" s="48" t="str">
        <f>IFERROR(I1111/G1111,"-")</f>
        <v>-</v>
      </c>
      <c r="K1111" s="157"/>
      <c r="L1111" s="157"/>
      <c r="M1111" s="157"/>
      <c r="N1111" s="157"/>
      <c r="O1111" s="6">
        <f t="shared" ref="O1111:O1124" si="863">+SUM(K1111:N1111)</f>
        <v>0</v>
      </c>
      <c r="P1111" s="38">
        <f>IFERROR((_xlfn.DAYS(F1111,"1/1/"&amp;YEAR(F1111))+1)/G1111,0)</f>
        <v>0</v>
      </c>
      <c r="Q1111" s="4">
        <f t="shared" ref="Q1111:Q1124" si="864">+I1111*P1111</f>
        <v>0</v>
      </c>
      <c r="R1111" s="4">
        <f t="shared" ref="R1111:R1124" si="865">+K1111*P1111</f>
        <v>0</v>
      </c>
      <c r="S1111" s="39">
        <f t="shared" ref="S1111:S1124" si="866">+O1111*P1111</f>
        <v>0</v>
      </c>
      <c r="T1111" s="160"/>
      <c r="U1111" s="67"/>
      <c r="V1111" s="67"/>
      <c r="W1111" s="67"/>
      <c r="X1111" s="67"/>
      <c r="Y1111" s="67"/>
      <c r="Z1111" s="67"/>
      <c r="AA1111" s="67"/>
      <c r="AB1111" s="99"/>
    </row>
    <row r="1112" spans="1:28" ht="18" hidden="1" outlineLevel="1" x14ac:dyDescent="0.35">
      <c r="A1112" s="99"/>
      <c r="B1112" s="12"/>
      <c r="C1112" s="67"/>
      <c r="D1112" s="2">
        <v>1</v>
      </c>
      <c r="E1112" s="3">
        <f>+F1111+1</f>
        <v>1</v>
      </c>
      <c r="F1112" s="145"/>
      <c r="G1112" s="49">
        <f t="shared" ref="G1112:G1124" si="867">IF(F1112-E1112=0,0,F1112-E1112+1)</f>
        <v>0</v>
      </c>
      <c r="H1112" s="155"/>
      <c r="I1112" s="4">
        <f t="shared" ref="I1112:I1124" si="868">+H1112*$E$1105</f>
        <v>0</v>
      </c>
      <c r="J1112" s="48" t="str">
        <f t="shared" ref="J1112:J1124" si="869">IFERROR(I1112/G1112,"-")</f>
        <v>-</v>
      </c>
      <c r="K1112" s="157"/>
      <c r="L1112" s="157"/>
      <c r="M1112" s="157"/>
      <c r="N1112" s="157"/>
      <c r="O1112" s="6">
        <f t="shared" si="863"/>
        <v>0</v>
      </c>
      <c r="P1112" s="38">
        <v>1</v>
      </c>
      <c r="Q1112" s="4">
        <f t="shared" si="864"/>
        <v>0</v>
      </c>
      <c r="R1112" s="4">
        <f t="shared" si="865"/>
        <v>0</v>
      </c>
      <c r="S1112" s="39">
        <f t="shared" si="866"/>
        <v>0</v>
      </c>
      <c r="T1112" s="160"/>
      <c r="U1112" s="67"/>
      <c r="V1112" s="67"/>
      <c r="W1112" s="67"/>
      <c r="X1112" s="67"/>
      <c r="Y1112" s="67"/>
      <c r="Z1112" s="67"/>
      <c r="AA1112" s="67"/>
      <c r="AB1112" s="99"/>
    </row>
    <row r="1113" spans="1:28" ht="18" hidden="1" outlineLevel="1" x14ac:dyDescent="0.35">
      <c r="A1113" s="99"/>
      <c r="B1113" s="12"/>
      <c r="C1113" s="67"/>
      <c r="D1113" s="2">
        <v>2</v>
      </c>
      <c r="E1113" s="3">
        <f t="shared" ref="E1113:E1124" si="870">+F1112+1</f>
        <v>1</v>
      </c>
      <c r="F1113" s="146"/>
      <c r="G1113" s="49">
        <f t="shared" si="867"/>
        <v>0</v>
      </c>
      <c r="H1113" s="156"/>
      <c r="I1113" s="4">
        <f t="shared" si="868"/>
        <v>0</v>
      </c>
      <c r="J1113" s="48" t="str">
        <f t="shared" si="869"/>
        <v>-</v>
      </c>
      <c r="K1113" s="158"/>
      <c r="L1113" s="158"/>
      <c r="M1113" s="158"/>
      <c r="N1113" s="158"/>
      <c r="O1113" s="6">
        <f t="shared" si="863"/>
        <v>0</v>
      </c>
      <c r="P1113" s="40">
        <v>1</v>
      </c>
      <c r="Q1113" s="4">
        <f t="shared" si="864"/>
        <v>0</v>
      </c>
      <c r="R1113" s="4">
        <f t="shared" si="865"/>
        <v>0</v>
      </c>
      <c r="S1113" s="41">
        <f t="shared" si="866"/>
        <v>0</v>
      </c>
      <c r="T1113" s="160"/>
      <c r="U1113" s="67"/>
      <c r="V1113" s="67"/>
      <c r="W1113" s="67"/>
      <c r="X1113" s="67"/>
      <c r="Y1113" s="67"/>
      <c r="Z1113" s="67"/>
      <c r="AA1113" s="67"/>
      <c r="AB1113" s="99"/>
    </row>
    <row r="1114" spans="1:28" ht="18" hidden="1" outlineLevel="1" x14ac:dyDescent="0.35">
      <c r="A1114" s="99"/>
      <c r="B1114" s="12"/>
      <c r="C1114" s="67"/>
      <c r="D1114" s="2">
        <v>3</v>
      </c>
      <c r="E1114" s="3">
        <f t="shared" si="870"/>
        <v>1</v>
      </c>
      <c r="F1114" s="146"/>
      <c r="G1114" s="49">
        <f t="shared" si="867"/>
        <v>0</v>
      </c>
      <c r="H1114" s="156"/>
      <c r="I1114" s="4">
        <f t="shared" si="868"/>
        <v>0</v>
      </c>
      <c r="J1114" s="48" t="str">
        <f t="shared" si="869"/>
        <v>-</v>
      </c>
      <c r="K1114" s="158"/>
      <c r="L1114" s="158"/>
      <c r="M1114" s="158"/>
      <c r="N1114" s="158"/>
      <c r="O1114" s="6">
        <f t="shared" si="863"/>
        <v>0</v>
      </c>
      <c r="P1114" s="40">
        <v>1</v>
      </c>
      <c r="Q1114" s="4">
        <f t="shared" si="864"/>
        <v>0</v>
      </c>
      <c r="R1114" s="4">
        <f t="shared" si="865"/>
        <v>0</v>
      </c>
      <c r="S1114" s="41">
        <f t="shared" si="866"/>
        <v>0</v>
      </c>
      <c r="T1114" s="67"/>
      <c r="U1114" s="67"/>
      <c r="V1114" s="67"/>
      <c r="W1114" s="67"/>
      <c r="X1114" s="67"/>
      <c r="Y1114" s="67"/>
      <c r="Z1114" s="67"/>
      <c r="AA1114" s="67"/>
      <c r="AB1114" s="99"/>
    </row>
    <row r="1115" spans="1:28" ht="18" hidden="1" outlineLevel="1" x14ac:dyDescent="0.35">
      <c r="A1115" s="99"/>
      <c r="B1115" s="12"/>
      <c r="C1115" s="67"/>
      <c r="D1115" s="2">
        <v>4</v>
      </c>
      <c r="E1115" s="3">
        <f t="shared" si="870"/>
        <v>1</v>
      </c>
      <c r="F1115" s="146"/>
      <c r="G1115" s="49">
        <f t="shared" si="867"/>
        <v>0</v>
      </c>
      <c r="H1115" s="156"/>
      <c r="I1115" s="4">
        <f t="shared" si="868"/>
        <v>0</v>
      </c>
      <c r="J1115" s="48" t="str">
        <f t="shared" si="869"/>
        <v>-</v>
      </c>
      <c r="K1115" s="158"/>
      <c r="L1115" s="158"/>
      <c r="M1115" s="158"/>
      <c r="N1115" s="158"/>
      <c r="O1115" s="6">
        <f t="shared" si="863"/>
        <v>0</v>
      </c>
      <c r="P1115" s="40">
        <v>1</v>
      </c>
      <c r="Q1115" s="4">
        <f t="shared" si="864"/>
        <v>0</v>
      </c>
      <c r="R1115" s="4">
        <f t="shared" si="865"/>
        <v>0</v>
      </c>
      <c r="S1115" s="41">
        <f t="shared" si="866"/>
        <v>0</v>
      </c>
      <c r="T1115" s="67"/>
      <c r="U1115" s="67"/>
      <c r="V1115" s="67"/>
      <c r="W1115" s="67"/>
      <c r="X1115" s="67"/>
      <c r="Y1115" s="67"/>
      <c r="Z1115" s="67"/>
      <c r="AA1115" s="67"/>
      <c r="AB1115" s="99"/>
    </row>
    <row r="1116" spans="1:28" ht="18" hidden="1" outlineLevel="1" x14ac:dyDescent="0.35">
      <c r="A1116" s="99"/>
      <c r="B1116" s="12"/>
      <c r="C1116" s="67"/>
      <c r="D1116" s="2">
        <v>5</v>
      </c>
      <c r="E1116" s="3">
        <f t="shared" si="870"/>
        <v>1</v>
      </c>
      <c r="F1116" s="146"/>
      <c r="G1116" s="49">
        <f t="shared" si="867"/>
        <v>0</v>
      </c>
      <c r="H1116" s="156"/>
      <c r="I1116" s="4">
        <f t="shared" si="868"/>
        <v>0</v>
      </c>
      <c r="J1116" s="48" t="str">
        <f t="shared" si="869"/>
        <v>-</v>
      </c>
      <c r="K1116" s="158"/>
      <c r="L1116" s="158"/>
      <c r="M1116" s="158"/>
      <c r="N1116" s="158"/>
      <c r="O1116" s="6">
        <f t="shared" si="863"/>
        <v>0</v>
      </c>
      <c r="P1116" s="40">
        <v>1</v>
      </c>
      <c r="Q1116" s="4">
        <f t="shared" si="864"/>
        <v>0</v>
      </c>
      <c r="R1116" s="4">
        <f t="shared" si="865"/>
        <v>0</v>
      </c>
      <c r="S1116" s="41">
        <f t="shared" si="866"/>
        <v>0</v>
      </c>
      <c r="T1116" s="67"/>
      <c r="U1116" s="67"/>
      <c r="V1116" s="67"/>
      <c r="W1116" s="67"/>
      <c r="X1116" s="67"/>
      <c r="Y1116" s="67"/>
      <c r="Z1116" s="67"/>
      <c r="AA1116" s="67"/>
      <c r="AB1116" s="99"/>
    </row>
    <row r="1117" spans="1:28" ht="18" hidden="1" outlineLevel="1" x14ac:dyDescent="0.35">
      <c r="A1117" s="99"/>
      <c r="B1117" s="12"/>
      <c r="C1117" s="67"/>
      <c r="D1117" s="2">
        <v>6</v>
      </c>
      <c r="E1117" s="3">
        <f t="shared" si="870"/>
        <v>1</v>
      </c>
      <c r="F1117" s="146"/>
      <c r="G1117" s="49">
        <f t="shared" si="867"/>
        <v>0</v>
      </c>
      <c r="H1117" s="156"/>
      <c r="I1117" s="4">
        <f t="shared" si="868"/>
        <v>0</v>
      </c>
      <c r="J1117" s="48" t="str">
        <f t="shared" si="869"/>
        <v>-</v>
      </c>
      <c r="K1117" s="158"/>
      <c r="L1117" s="158"/>
      <c r="M1117" s="158"/>
      <c r="N1117" s="158"/>
      <c r="O1117" s="6">
        <f t="shared" si="863"/>
        <v>0</v>
      </c>
      <c r="P1117" s="40">
        <v>1</v>
      </c>
      <c r="Q1117" s="4">
        <f t="shared" si="864"/>
        <v>0</v>
      </c>
      <c r="R1117" s="4">
        <f t="shared" si="865"/>
        <v>0</v>
      </c>
      <c r="S1117" s="41">
        <f t="shared" si="866"/>
        <v>0</v>
      </c>
      <c r="T1117" s="67"/>
      <c r="U1117" s="67"/>
      <c r="V1117" s="67"/>
      <c r="W1117" s="67"/>
      <c r="X1117" s="67"/>
      <c r="Y1117" s="67"/>
      <c r="Z1117" s="67"/>
      <c r="AA1117" s="67"/>
      <c r="AB1117" s="99"/>
    </row>
    <row r="1118" spans="1:28" ht="18" hidden="1" outlineLevel="1" x14ac:dyDescent="0.35">
      <c r="A1118" s="99"/>
      <c r="B1118" s="12"/>
      <c r="C1118" s="67"/>
      <c r="D1118" s="2">
        <v>7</v>
      </c>
      <c r="E1118" s="3">
        <f t="shared" si="870"/>
        <v>1</v>
      </c>
      <c r="F1118" s="146"/>
      <c r="G1118" s="49">
        <f t="shared" si="867"/>
        <v>0</v>
      </c>
      <c r="H1118" s="156"/>
      <c r="I1118" s="4">
        <f t="shared" si="868"/>
        <v>0</v>
      </c>
      <c r="J1118" s="48" t="str">
        <f t="shared" si="869"/>
        <v>-</v>
      </c>
      <c r="K1118" s="158"/>
      <c r="L1118" s="158"/>
      <c r="M1118" s="158"/>
      <c r="N1118" s="158"/>
      <c r="O1118" s="6">
        <f t="shared" si="863"/>
        <v>0</v>
      </c>
      <c r="P1118" s="40">
        <v>1</v>
      </c>
      <c r="Q1118" s="4">
        <f t="shared" si="864"/>
        <v>0</v>
      </c>
      <c r="R1118" s="4">
        <f t="shared" si="865"/>
        <v>0</v>
      </c>
      <c r="S1118" s="41">
        <f t="shared" si="866"/>
        <v>0</v>
      </c>
      <c r="T1118" s="67"/>
      <c r="U1118" s="67"/>
      <c r="V1118" s="67"/>
      <c r="W1118" s="67"/>
      <c r="X1118" s="67"/>
      <c r="Y1118" s="67"/>
      <c r="Z1118" s="67"/>
      <c r="AA1118" s="67"/>
      <c r="AB1118" s="99"/>
    </row>
    <row r="1119" spans="1:28" ht="18" hidden="1" outlineLevel="1" x14ac:dyDescent="0.35">
      <c r="A1119" s="99"/>
      <c r="B1119" s="12"/>
      <c r="C1119" s="67"/>
      <c r="D1119" s="2">
        <v>8</v>
      </c>
      <c r="E1119" s="3">
        <f t="shared" si="870"/>
        <v>1</v>
      </c>
      <c r="F1119" s="146"/>
      <c r="G1119" s="49">
        <f t="shared" si="867"/>
        <v>0</v>
      </c>
      <c r="H1119" s="156"/>
      <c r="I1119" s="4">
        <f t="shared" si="868"/>
        <v>0</v>
      </c>
      <c r="J1119" s="48" t="str">
        <f t="shared" si="869"/>
        <v>-</v>
      </c>
      <c r="K1119" s="158"/>
      <c r="L1119" s="158"/>
      <c r="M1119" s="158"/>
      <c r="N1119" s="158"/>
      <c r="O1119" s="6">
        <f t="shared" si="863"/>
        <v>0</v>
      </c>
      <c r="P1119" s="40">
        <v>1</v>
      </c>
      <c r="Q1119" s="4">
        <f t="shared" si="864"/>
        <v>0</v>
      </c>
      <c r="R1119" s="4">
        <f t="shared" si="865"/>
        <v>0</v>
      </c>
      <c r="S1119" s="41">
        <f t="shared" si="866"/>
        <v>0</v>
      </c>
      <c r="T1119" s="67"/>
      <c r="U1119" s="67"/>
      <c r="V1119" s="67"/>
      <c r="W1119" s="67"/>
      <c r="X1119" s="67"/>
      <c r="Y1119" s="67"/>
      <c r="Z1119" s="67"/>
      <c r="AA1119" s="67"/>
      <c r="AB1119" s="99"/>
    </row>
    <row r="1120" spans="1:28" ht="18" hidden="1" outlineLevel="1" x14ac:dyDescent="0.35">
      <c r="A1120" s="99"/>
      <c r="B1120" s="12"/>
      <c r="C1120" s="67"/>
      <c r="D1120" s="2">
        <v>9</v>
      </c>
      <c r="E1120" s="3">
        <f t="shared" si="870"/>
        <v>1</v>
      </c>
      <c r="F1120" s="146"/>
      <c r="G1120" s="49">
        <f t="shared" si="867"/>
        <v>0</v>
      </c>
      <c r="H1120" s="156"/>
      <c r="I1120" s="4">
        <f t="shared" si="868"/>
        <v>0</v>
      </c>
      <c r="J1120" s="48" t="str">
        <f t="shared" si="869"/>
        <v>-</v>
      </c>
      <c r="K1120" s="158"/>
      <c r="L1120" s="158"/>
      <c r="M1120" s="158"/>
      <c r="N1120" s="158"/>
      <c r="O1120" s="6">
        <f t="shared" si="863"/>
        <v>0</v>
      </c>
      <c r="P1120" s="40">
        <v>1</v>
      </c>
      <c r="Q1120" s="4">
        <f t="shared" si="864"/>
        <v>0</v>
      </c>
      <c r="R1120" s="4">
        <f t="shared" si="865"/>
        <v>0</v>
      </c>
      <c r="S1120" s="41">
        <f t="shared" si="866"/>
        <v>0</v>
      </c>
      <c r="T1120" s="67"/>
      <c r="U1120" s="67"/>
      <c r="V1120" s="67"/>
      <c r="W1120" s="67"/>
      <c r="X1120" s="67"/>
      <c r="Y1120" s="67"/>
      <c r="Z1120" s="67"/>
      <c r="AA1120" s="67"/>
      <c r="AB1120" s="99"/>
    </row>
    <row r="1121" spans="1:29" ht="18" hidden="1" outlineLevel="1" x14ac:dyDescent="0.35">
      <c r="A1121" s="99"/>
      <c r="B1121" s="12"/>
      <c r="C1121" s="67"/>
      <c r="D1121" s="2">
        <v>10</v>
      </c>
      <c r="E1121" s="3">
        <f t="shared" si="870"/>
        <v>1</v>
      </c>
      <c r="F1121" s="146"/>
      <c r="G1121" s="49">
        <f t="shared" si="867"/>
        <v>0</v>
      </c>
      <c r="H1121" s="156"/>
      <c r="I1121" s="4">
        <f t="shared" si="868"/>
        <v>0</v>
      </c>
      <c r="J1121" s="48" t="str">
        <f t="shared" si="869"/>
        <v>-</v>
      </c>
      <c r="K1121" s="158"/>
      <c r="L1121" s="158"/>
      <c r="M1121" s="158"/>
      <c r="N1121" s="158"/>
      <c r="O1121" s="6">
        <f t="shared" si="863"/>
        <v>0</v>
      </c>
      <c r="P1121" s="40">
        <v>1</v>
      </c>
      <c r="Q1121" s="4">
        <f t="shared" si="864"/>
        <v>0</v>
      </c>
      <c r="R1121" s="4">
        <f t="shared" si="865"/>
        <v>0</v>
      </c>
      <c r="S1121" s="41">
        <f t="shared" si="866"/>
        <v>0</v>
      </c>
      <c r="T1121" s="67"/>
      <c r="U1121" s="67"/>
      <c r="V1121" s="67"/>
      <c r="W1121" s="67"/>
      <c r="X1121" s="67"/>
      <c r="Y1121" s="67"/>
      <c r="Z1121" s="67"/>
      <c r="AA1121" s="67"/>
      <c r="AB1121" s="99"/>
    </row>
    <row r="1122" spans="1:29" ht="18" hidden="1" outlineLevel="1" x14ac:dyDescent="0.35">
      <c r="A1122" s="99"/>
      <c r="B1122" s="12"/>
      <c r="C1122" s="67"/>
      <c r="D1122" s="2">
        <v>11</v>
      </c>
      <c r="E1122" s="3">
        <f t="shared" si="870"/>
        <v>1</v>
      </c>
      <c r="F1122" s="146"/>
      <c r="G1122" s="49">
        <f t="shared" si="867"/>
        <v>0</v>
      </c>
      <c r="H1122" s="156"/>
      <c r="I1122" s="4">
        <f t="shared" si="868"/>
        <v>0</v>
      </c>
      <c r="J1122" s="48" t="str">
        <f t="shared" si="869"/>
        <v>-</v>
      </c>
      <c r="K1122" s="158"/>
      <c r="L1122" s="158"/>
      <c r="M1122" s="158"/>
      <c r="N1122" s="158"/>
      <c r="O1122" s="6">
        <f t="shared" si="863"/>
        <v>0</v>
      </c>
      <c r="P1122" s="40">
        <v>1</v>
      </c>
      <c r="Q1122" s="4">
        <f t="shared" si="864"/>
        <v>0</v>
      </c>
      <c r="R1122" s="4">
        <f t="shared" si="865"/>
        <v>0</v>
      </c>
      <c r="S1122" s="41">
        <f t="shared" si="866"/>
        <v>0</v>
      </c>
      <c r="T1122" s="67"/>
      <c r="U1122" s="67"/>
      <c r="V1122" s="67"/>
      <c r="W1122" s="67"/>
      <c r="X1122" s="67"/>
      <c r="Y1122" s="67"/>
      <c r="Z1122" s="67"/>
      <c r="AA1122" s="67"/>
      <c r="AB1122" s="99"/>
    </row>
    <row r="1123" spans="1:29" ht="18" hidden="1" outlineLevel="1" x14ac:dyDescent="0.35">
      <c r="A1123" s="99"/>
      <c r="B1123" s="12"/>
      <c r="C1123" s="67"/>
      <c r="D1123" s="2">
        <v>12</v>
      </c>
      <c r="E1123" s="3">
        <f t="shared" si="870"/>
        <v>1</v>
      </c>
      <c r="F1123" s="146"/>
      <c r="G1123" s="49">
        <f t="shared" si="867"/>
        <v>0</v>
      </c>
      <c r="H1123" s="156"/>
      <c r="I1123" s="4">
        <f t="shared" si="868"/>
        <v>0</v>
      </c>
      <c r="J1123" s="48" t="str">
        <f t="shared" si="869"/>
        <v>-</v>
      </c>
      <c r="K1123" s="158"/>
      <c r="L1123" s="158"/>
      <c r="M1123" s="158"/>
      <c r="N1123" s="158"/>
      <c r="O1123" s="6">
        <f t="shared" si="863"/>
        <v>0</v>
      </c>
      <c r="P1123" s="40">
        <v>1</v>
      </c>
      <c r="Q1123" s="4">
        <f t="shared" si="864"/>
        <v>0</v>
      </c>
      <c r="R1123" s="4">
        <f t="shared" si="865"/>
        <v>0</v>
      </c>
      <c r="S1123" s="41">
        <f t="shared" si="866"/>
        <v>0</v>
      </c>
      <c r="T1123" s="67"/>
      <c r="U1123" s="67"/>
      <c r="V1123" s="67"/>
      <c r="W1123" s="67"/>
      <c r="X1123" s="67"/>
      <c r="Y1123" s="67"/>
      <c r="Z1123" s="67"/>
      <c r="AA1123" s="67"/>
      <c r="AB1123" s="99"/>
    </row>
    <row r="1124" spans="1:29" ht="18" hidden="1" outlineLevel="1" x14ac:dyDescent="0.35">
      <c r="A1124" s="99"/>
      <c r="B1124" s="12"/>
      <c r="C1124" s="67"/>
      <c r="D1124" s="2">
        <v>13</v>
      </c>
      <c r="E1124" s="3">
        <f t="shared" si="870"/>
        <v>1</v>
      </c>
      <c r="F1124" s="146">
        <f>+E1124</f>
        <v>1</v>
      </c>
      <c r="G1124" s="49">
        <f t="shared" si="867"/>
        <v>0</v>
      </c>
      <c r="H1124" s="156"/>
      <c r="I1124" s="4">
        <f t="shared" si="868"/>
        <v>0</v>
      </c>
      <c r="J1124" s="48" t="str">
        <f t="shared" si="869"/>
        <v>-</v>
      </c>
      <c r="K1124" s="158"/>
      <c r="L1124" s="158"/>
      <c r="M1124" s="158"/>
      <c r="N1124" s="158"/>
      <c r="O1124" s="6">
        <f t="shared" si="863"/>
        <v>0</v>
      </c>
      <c r="P1124" s="38">
        <f>IFERROR((_xlfn.DAYS("31/12/"&amp;YEAR(E1124),E1124))/G1124,0)</f>
        <v>0</v>
      </c>
      <c r="Q1124" s="4">
        <f t="shared" si="864"/>
        <v>0</v>
      </c>
      <c r="R1124" s="4">
        <f t="shared" si="865"/>
        <v>0</v>
      </c>
      <c r="S1124" s="41">
        <f t="shared" si="866"/>
        <v>0</v>
      </c>
      <c r="T1124" s="67"/>
      <c r="U1124" s="67"/>
      <c r="V1124" s="67"/>
      <c r="W1124" s="67"/>
      <c r="X1124" s="67"/>
      <c r="Y1124" s="67"/>
      <c r="Z1124" s="67"/>
      <c r="AA1124" s="67"/>
      <c r="AB1124" s="99"/>
    </row>
    <row r="1125" spans="1:29" ht="18" hidden="1" outlineLevel="1" x14ac:dyDescent="0.35">
      <c r="A1125" s="99"/>
      <c r="B1125" s="12"/>
      <c r="C1125" s="67"/>
      <c r="D1125" s="42" t="s">
        <v>164</v>
      </c>
      <c r="E1125" s="8"/>
      <c r="F1125" s="8"/>
      <c r="G1125" s="50">
        <f>SUM(G1111:G1124)</f>
        <v>0</v>
      </c>
      <c r="H1125" s="1"/>
      <c r="I1125" s="5">
        <f>SUM(I1111:I1124)</f>
        <v>0</v>
      </c>
      <c r="J1125" s="48" t="str">
        <f>IFERROR(I1125/G1125,"-")</f>
        <v>-</v>
      </c>
      <c r="K1125" s="5">
        <f>SUM(K1111:K1124)</f>
        <v>0</v>
      </c>
      <c r="L1125" s="5">
        <f t="shared" ref="L1125:O1125" si="871">SUM(L1111:L1124)</f>
        <v>0</v>
      </c>
      <c r="M1125" s="5">
        <f t="shared" si="871"/>
        <v>0</v>
      </c>
      <c r="N1125" s="5">
        <f t="shared" si="871"/>
        <v>0</v>
      </c>
      <c r="O1125" s="5">
        <f t="shared" si="871"/>
        <v>0</v>
      </c>
      <c r="P1125" s="42">
        <f>+SUMPRODUCT(G1111:G1124,P1111:P1124)</f>
        <v>0</v>
      </c>
      <c r="Q1125" s="9">
        <f>SUM(Q1111:Q1124)</f>
        <v>0</v>
      </c>
      <c r="R1125" s="9">
        <f t="shared" ref="R1125:S1125" si="872">SUM(R1111:R1124)</f>
        <v>0</v>
      </c>
      <c r="S1125" s="10">
        <f t="shared" si="872"/>
        <v>0</v>
      </c>
      <c r="T1125" s="67"/>
      <c r="U1125" s="67"/>
      <c r="V1125" s="67"/>
      <c r="W1125" s="67"/>
      <c r="X1125" s="67"/>
      <c r="Y1125" s="67"/>
      <c r="Z1125" s="67"/>
      <c r="AA1125" s="67"/>
      <c r="AB1125" s="99"/>
    </row>
    <row r="1126" spans="1:29" ht="18" hidden="1" outlineLevel="1" x14ac:dyDescent="0.35">
      <c r="A1126" s="99"/>
      <c r="B1126" s="12"/>
      <c r="C1126" s="67"/>
      <c r="D1126" s="25" t="s">
        <v>150</v>
      </c>
      <c r="E1126" s="1"/>
      <c r="F1126" s="1"/>
      <c r="G1126" s="1"/>
      <c r="H1126" s="1"/>
      <c r="I1126" s="1"/>
      <c r="J1126" s="1"/>
      <c r="K1126" s="51" t="str">
        <f>IFERROR(K1125/$O1125,"-")</f>
        <v>-</v>
      </c>
      <c r="L1126" s="51" t="str">
        <f>IFERROR(L1125/$O1125,"-")</f>
        <v>-</v>
      </c>
      <c r="M1126" s="51" t="str">
        <f>IFERROR(M1125/$O1125,"-")</f>
        <v>-</v>
      </c>
      <c r="N1126" s="51" t="str">
        <f>IFERROR(N1125/$O1125,"-")</f>
        <v>-</v>
      </c>
      <c r="O1126" s="51" t="str">
        <f>IFERROR(O1125/$O1125,"-")</f>
        <v>-</v>
      </c>
      <c r="P1126" s="43"/>
      <c r="Q1126" s="2"/>
      <c r="R1126" s="2"/>
      <c r="S1126" s="44"/>
      <c r="T1126" s="67"/>
      <c r="U1126" s="67"/>
      <c r="V1126" s="67"/>
      <c r="W1126" s="67"/>
      <c r="X1126" s="67"/>
      <c r="Y1126" s="67"/>
      <c r="Z1126" s="67"/>
      <c r="AA1126" s="67"/>
      <c r="AB1126" s="99"/>
    </row>
    <row r="1127" spans="1:29" ht="18" hidden="1" outlineLevel="1" x14ac:dyDescent="0.35">
      <c r="A1127" s="99"/>
      <c r="B1127" s="12"/>
      <c r="C1127" s="67"/>
      <c r="D1127" s="67"/>
      <c r="E1127" s="67"/>
      <c r="F1127" s="67"/>
      <c r="G1127" s="67"/>
      <c r="H1127" s="67"/>
      <c r="I1127" s="67"/>
      <c r="J1127" s="67"/>
      <c r="K1127" s="67"/>
      <c r="L1127" s="67"/>
      <c r="M1127" s="67"/>
      <c r="N1127" s="67"/>
      <c r="O1127" s="67"/>
      <c r="P1127" s="67"/>
      <c r="Q1127" s="67"/>
      <c r="R1127" s="67"/>
      <c r="S1127" s="67"/>
      <c r="T1127" s="67"/>
      <c r="U1127" s="67"/>
      <c r="V1127" s="67"/>
      <c r="W1127" s="67"/>
      <c r="X1127" s="67"/>
      <c r="Y1127" s="67"/>
      <c r="Z1127" s="67"/>
      <c r="AA1127" s="67"/>
      <c r="AB1127" s="99"/>
    </row>
    <row r="1128" spans="1:29" ht="18" collapsed="1" x14ac:dyDescent="0.35">
      <c r="A1128" s="99"/>
      <c r="B1128" s="12"/>
      <c r="C1128" s="62" t="s">
        <v>168</v>
      </c>
      <c r="D1128" s="12"/>
      <c r="E1128" s="12"/>
      <c r="F1128" s="12"/>
      <c r="G1128" s="12"/>
      <c r="H1128" s="12"/>
      <c r="I1128" s="12"/>
      <c r="J1128" s="12"/>
      <c r="K1128" s="12"/>
      <c r="L1128" s="12"/>
      <c r="M1128" s="12"/>
      <c r="N1128" s="12"/>
      <c r="O1128" s="12"/>
      <c r="P1128" s="12"/>
      <c r="Q1128" s="12"/>
      <c r="R1128" s="12"/>
      <c r="S1128" s="12"/>
      <c r="T1128" s="12"/>
      <c r="U1128" s="12"/>
      <c r="V1128" s="12"/>
      <c r="W1128" s="12"/>
      <c r="X1128" s="12"/>
      <c r="Y1128" s="12"/>
      <c r="Z1128" s="12"/>
      <c r="AA1128" s="12"/>
      <c r="AB1128" s="99"/>
    </row>
    <row r="1129" spans="1:29" ht="9.6" hidden="1" customHeight="1" outlineLevel="1" x14ac:dyDescent="0.35">
      <c r="A1129" s="99"/>
      <c r="B1129" s="12"/>
      <c r="C1129" s="67"/>
      <c r="D1129" s="67"/>
      <c r="E1129" s="67"/>
      <c r="F1129" s="67"/>
      <c r="G1129" s="67"/>
      <c r="H1129" s="67"/>
      <c r="I1129" s="67"/>
      <c r="J1129" s="67"/>
      <c r="K1129" s="67"/>
      <c r="L1129" s="67"/>
      <c r="M1129" s="67"/>
      <c r="N1129" s="67"/>
      <c r="O1129" s="67"/>
      <c r="P1129" s="67"/>
      <c r="Q1129" s="67"/>
      <c r="R1129" s="67"/>
      <c r="S1129" s="67"/>
      <c r="T1129" s="67"/>
      <c r="U1129" s="67"/>
      <c r="V1129" s="67"/>
      <c r="W1129" s="67"/>
      <c r="X1129" s="67"/>
      <c r="Y1129" s="67"/>
      <c r="Z1129" s="67"/>
      <c r="AA1129" s="67"/>
      <c r="AB1129" s="99"/>
    </row>
    <row r="1130" spans="1:29" ht="18" hidden="1" outlineLevel="1" x14ac:dyDescent="0.35">
      <c r="A1130" s="99"/>
      <c r="B1130" s="12"/>
      <c r="C1130" s="67"/>
      <c r="D1130" s="163" t="s">
        <v>98</v>
      </c>
      <c r="E1130" s="164"/>
      <c r="F1130" s="164"/>
      <c r="G1130" s="164"/>
      <c r="H1130" s="67"/>
      <c r="I1130" s="161" t="s">
        <v>97</v>
      </c>
      <c r="J1130" s="162"/>
      <c r="K1130" s="162"/>
      <c r="L1130" s="67"/>
      <c r="M1130" s="67"/>
      <c r="N1130" s="67"/>
      <c r="O1130" s="67"/>
      <c r="P1130" s="67"/>
      <c r="Q1130" s="149" t="s">
        <v>152</v>
      </c>
      <c r="R1130" s="150"/>
      <c r="S1130" s="150"/>
      <c r="T1130" s="150"/>
      <c r="U1130" s="67"/>
      <c r="V1130" s="149" t="s">
        <v>153</v>
      </c>
      <c r="W1130" s="150"/>
      <c r="X1130" s="150"/>
      <c r="Y1130" s="67"/>
      <c r="Z1130" s="67"/>
      <c r="AA1130" s="67"/>
      <c r="AB1130" s="99"/>
      <c r="AC1130" s="67">
        <v>26</v>
      </c>
    </row>
    <row r="1131" spans="1:29" ht="18" hidden="1" outlineLevel="1" x14ac:dyDescent="0.35">
      <c r="A1131" s="99"/>
      <c r="B1131" s="12"/>
      <c r="C1131" s="67"/>
      <c r="D1131" s="1" t="s">
        <v>154</v>
      </c>
      <c r="E1131" s="200" t="s">
        <v>155</v>
      </c>
      <c r="F1131" s="167" t="s">
        <v>156</v>
      </c>
      <c r="G1131" s="165"/>
      <c r="H1131" s="67"/>
      <c r="I1131" s="152">
        <v>1</v>
      </c>
      <c r="J1131" s="421" t="s">
        <v>101</v>
      </c>
      <c r="K1131" s="422"/>
      <c r="L1131" s="67"/>
      <c r="M1131" s="67"/>
      <c r="N1131" s="67"/>
      <c r="O1131" s="67"/>
      <c r="P1131" s="67"/>
      <c r="Q1131" s="419" t="s">
        <v>106</v>
      </c>
      <c r="R1131" s="419"/>
      <c r="S1131" s="298" t="str">
        <f>IFERROR(S1153/Q1153,"-")</f>
        <v>-</v>
      </c>
      <c r="T1131" s="299" t="s">
        <v>107</v>
      </c>
      <c r="U1131" s="67"/>
      <c r="V1131" s="8" t="s">
        <v>108</v>
      </c>
      <c r="W1131" s="300">
        <f>IF(E1131="No n'hi ha",0,VLOOKUP(E1131,llistes!$L$5:$Q$11,5,0))</f>
        <v>0</v>
      </c>
      <c r="X1131" s="301" t="s">
        <v>109</v>
      </c>
      <c r="Y1131" s="67"/>
      <c r="Z1131" s="67"/>
      <c r="AA1131" s="67"/>
      <c r="AB1131" s="99"/>
    </row>
    <row r="1132" spans="1:29" ht="18" hidden="1" outlineLevel="1" x14ac:dyDescent="0.35">
      <c r="A1132" s="99"/>
      <c r="B1132" s="12"/>
      <c r="C1132" s="67"/>
      <c r="D1132" s="1" t="s">
        <v>157</v>
      </c>
      <c r="E1132" s="201" t="s">
        <v>145</v>
      </c>
      <c r="F1132" s="199" t="s">
        <v>158</v>
      </c>
      <c r="G1132" s="166"/>
      <c r="H1132" s="67"/>
      <c r="I1132" s="154">
        <v>2</v>
      </c>
      <c r="J1132" s="421" t="s">
        <v>101</v>
      </c>
      <c r="K1132" s="422"/>
      <c r="L1132" s="67"/>
      <c r="M1132" s="67"/>
      <c r="N1132" s="67"/>
      <c r="O1132" s="67"/>
      <c r="P1132" s="67"/>
      <c r="Q1132" s="415" t="s">
        <v>111</v>
      </c>
      <c r="R1132" s="415"/>
      <c r="S1132" s="47">
        <f>IFERROR(S1153/P1153,0)</f>
        <v>0</v>
      </c>
      <c r="T1132" t="s">
        <v>112</v>
      </c>
      <c r="U1132" s="67"/>
      <c r="V1132" s="1" t="s">
        <v>113</v>
      </c>
      <c r="W1132" s="5">
        <f>+W1131*Q1153</f>
        <v>0</v>
      </c>
      <c r="X1132" s="268" t="s">
        <v>114</v>
      </c>
      <c r="Y1132" s="67"/>
      <c r="Z1132" s="67"/>
      <c r="AA1132" s="67"/>
      <c r="AB1132" s="99"/>
    </row>
    <row r="1133" spans="1:29" ht="18" hidden="1" outlineLevel="1" x14ac:dyDescent="0.35">
      <c r="A1133" s="99"/>
      <c r="B1133" s="12"/>
      <c r="C1133" s="67"/>
      <c r="D1133" s="1" t="s">
        <v>159</v>
      </c>
      <c r="E1133" s="168">
        <f>IF(E1131="No n'hi ha",0,VLOOKUP(E1132,_xlfn.IFS(E1131="Gas Natural",llistes!$F$4:$H$4,E1131="Gasoil C",llistes!$F$7:$H$8,E1131="GLP",llistes!$F$11:$H$15,E1131="Biomassa",llistes!$F$18:$H$24,E1131="No n'hi ha",llistes!$F$26:$H$26),2,0))</f>
        <v>0</v>
      </c>
      <c r="F1133" s="67"/>
      <c r="G1133" s="67"/>
      <c r="H1133" s="67"/>
      <c r="I1133" s="154">
        <v>3</v>
      </c>
      <c r="J1133" s="421" t="s">
        <v>101</v>
      </c>
      <c r="K1133" s="422"/>
      <c r="L1133" s="67"/>
      <c r="M1133" s="67"/>
      <c r="N1133" s="67"/>
      <c r="O1133" s="67"/>
      <c r="P1133" s="67"/>
      <c r="Q1133" s="419" t="s">
        <v>116</v>
      </c>
      <c r="R1133" s="419"/>
      <c r="S1133" s="302" t="str" cm="1">
        <f t="array" aca="1" ref="S1133" ca="1">IFERROR(Q1153/INDIRECT("'Introducció dades Grals'!G"&amp;AC1130),"-")</f>
        <v>-</v>
      </c>
      <c r="T1133" s="303" t="s">
        <v>117</v>
      </c>
      <c r="U1133" s="67"/>
      <c r="V1133" s="1" t="s">
        <v>118</v>
      </c>
      <c r="W1133" s="7" t="str" cm="1">
        <f t="array" aca="1" ref="W1133" ca="1">IFERROR(W1132/INDIRECT("'Introducció dades Grals'!G"&amp;AC1130),"-")</f>
        <v>-</v>
      </c>
      <c r="X1133" s="268" t="s">
        <v>119</v>
      </c>
      <c r="Y1133" s="67"/>
      <c r="Z1133" s="67"/>
      <c r="AA1133" s="67"/>
      <c r="AB1133" s="99"/>
    </row>
    <row r="1134" spans="1:29" ht="18" hidden="1" outlineLevel="1" x14ac:dyDescent="0.35">
      <c r="A1134" s="99"/>
      <c r="B1134" s="12"/>
      <c r="C1134" s="67"/>
      <c r="D1134" s="67"/>
      <c r="E1134" s="67"/>
      <c r="F1134" s="67"/>
      <c r="G1134" s="67"/>
      <c r="H1134" s="67"/>
      <c r="I1134" s="152">
        <v>4</v>
      </c>
      <c r="J1134" s="416" t="s">
        <v>101</v>
      </c>
      <c r="K1134" s="417"/>
      <c r="L1134" s="67"/>
      <c r="M1134" s="67"/>
      <c r="N1134" s="67"/>
      <c r="O1134" s="67"/>
      <c r="P1134" s="67"/>
      <c r="Q1134" s="415" t="s">
        <v>121</v>
      </c>
      <c r="R1134" s="415"/>
      <c r="S1134" s="47" t="str" cm="1">
        <f t="array" aca="1" ref="S1134" ca="1">IFERROR(Q1153/INDIRECT("'Introducció dades Grals'!I"&amp;AC1130),"-")</f>
        <v>-</v>
      </c>
      <c r="T1134" s="11" t="s">
        <v>122</v>
      </c>
      <c r="U1134" s="67"/>
      <c r="V1134" s="67"/>
      <c r="W1134" s="67"/>
      <c r="X1134" s="67"/>
      <c r="Y1134" s="67"/>
      <c r="Z1134" s="67"/>
      <c r="AA1134" s="67"/>
      <c r="AB1134" s="99"/>
    </row>
    <row r="1135" spans="1:29" ht="18" hidden="1" outlineLevel="1" x14ac:dyDescent="0.35">
      <c r="A1135" s="99"/>
      <c r="B1135" s="12"/>
      <c r="C1135" s="67"/>
      <c r="D1135" s="67"/>
      <c r="E1135" s="67"/>
      <c r="F1135" s="67"/>
      <c r="G1135" s="67"/>
      <c r="H1135" s="67"/>
      <c r="I1135" s="67"/>
      <c r="J1135" s="67"/>
      <c r="K1135" s="67"/>
      <c r="L1135" s="67"/>
      <c r="M1135" s="67"/>
      <c r="N1135" s="67"/>
      <c r="O1135" s="67"/>
      <c r="P1135" s="67"/>
      <c r="Q1135" s="67"/>
      <c r="R1135" s="67"/>
      <c r="S1135" s="67"/>
      <c r="T1135" s="67"/>
      <c r="U1135" s="67"/>
      <c r="V1135" s="67"/>
      <c r="W1135" s="67"/>
      <c r="X1135" s="67"/>
      <c r="Y1135" s="67"/>
      <c r="Z1135" s="67"/>
      <c r="AA1135" s="67"/>
      <c r="AB1135" s="99"/>
    </row>
    <row r="1136" spans="1:29" ht="18" hidden="1" outlineLevel="1" x14ac:dyDescent="0.35">
      <c r="A1136" s="99"/>
      <c r="B1136" s="12"/>
      <c r="C1136" s="67"/>
      <c r="D1136" s="147" t="s">
        <v>126</v>
      </c>
      <c r="E1136" s="148"/>
      <c r="F1136" s="148"/>
      <c r="G1136" s="148"/>
      <c r="H1136" s="148"/>
      <c r="I1136" s="148"/>
      <c r="J1136" s="148"/>
      <c r="K1136" s="148"/>
      <c r="L1136" s="148"/>
      <c r="M1136" s="148"/>
      <c r="N1136" s="148"/>
      <c r="O1136" s="148"/>
      <c r="P1136" s="423" t="s">
        <v>166</v>
      </c>
      <c r="Q1136" s="423"/>
      <c r="R1136" s="423"/>
      <c r="S1136" s="423"/>
      <c r="T1136" s="67"/>
      <c r="U1136" s="67"/>
      <c r="V1136" s="67"/>
      <c r="W1136" s="67"/>
      <c r="X1136" s="67"/>
      <c r="Y1136" s="67"/>
      <c r="Z1136" s="67"/>
      <c r="AA1136" s="67"/>
      <c r="AB1136" s="99"/>
    </row>
    <row r="1137" spans="1:28" s="159" customFormat="1" ht="28.8" hidden="1" outlineLevel="1" x14ac:dyDescent="0.35">
      <c r="A1137" s="99"/>
      <c r="B1137" s="12"/>
      <c r="C1137" s="67"/>
      <c r="D1137" s="188" t="s">
        <v>128</v>
      </c>
      <c r="E1137" s="188" t="s">
        <v>129</v>
      </c>
      <c r="F1137" s="188" t="s">
        <v>130</v>
      </c>
      <c r="G1137" s="188" t="s">
        <v>131</v>
      </c>
      <c r="H1137" s="188" t="s">
        <v>160</v>
      </c>
      <c r="I1137" s="188" t="s">
        <v>161</v>
      </c>
      <c r="J1137" s="188"/>
      <c r="K1137" s="188" t="s">
        <v>106</v>
      </c>
      <c r="L1137" s="188" t="s">
        <v>162</v>
      </c>
      <c r="M1137" s="188" t="s">
        <v>137</v>
      </c>
      <c r="N1137" s="188" t="s">
        <v>138</v>
      </c>
      <c r="O1137" s="188" t="s">
        <v>139</v>
      </c>
      <c r="P1137" s="193" t="s">
        <v>163</v>
      </c>
      <c r="Q1137" s="193" t="s">
        <v>141</v>
      </c>
      <c r="R1137" s="193" t="s">
        <v>142</v>
      </c>
      <c r="S1137" s="193" t="s">
        <v>143</v>
      </c>
      <c r="T1137" s="67"/>
      <c r="U1137" s="159" t="e" vm="1">
        <v>#VALUE!</v>
      </c>
      <c r="V1137" s="426" t="s">
        <v>144</v>
      </c>
      <c r="W1137" s="426"/>
      <c r="X1137" s="426"/>
      <c r="Y1137" s="426"/>
      <c r="Z1137" s="426"/>
      <c r="AA1137" s="67"/>
      <c r="AB1137" s="99"/>
    </row>
    <row r="1138" spans="1:28" s="160" customFormat="1" ht="18" hidden="1" outlineLevel="1" x14ac:dyDescent="0.35">
      <c r="A1138" s="99"/>
      <c r="B1138" s="12"/>
      <c r="C1138" s="67"/>
      <c r="D1138" s="194"/>
      <c r="E1138" s="195"/>
      <c r="F1138" s="195"/>
      <c r="G1138" s="194"/>
      <c r="H1138" s="188" t="str">
        <f>+E1132</f>
        <v>kWh</v>
      </c>
      <c r="I1138" s="196" t="s">
        <v>145</v>
      </c>
      <c r="J1138" s="196" t="s">
        <v>146</v>
      </c>
      <c r="K1138" s="196" t="s">
        <v>147</v>
      </c>
      <c r="L1138" s="196" t="s">
        <v>147</v>
      </c>
      <c r="M1138" s="196" t="s">
        <v>147</v>
      </c>
      <c r="N1138" s="196" t="s">
        <v>147</v>
      </c>
      <c r="O1138" s="196" t="s">
        <v>147</v>
      </c>
      <c r="P1138" s="197" t="s">
        <v>148</v>
      </c>
      <c r="Q1138" s="198" t="s">
        <v>145</v>
      </c>
      <c r="R1138" s="198" t="s">
        <v>147</v>
      </c>
      <c r="S1138" s="198" t="s">
        <v>147</v>
      </c>
      <c r="T1138" s="67"/>
      <c r="U1138" s="67"/>
      <c r="V1138" s="67"/>
      <c r="W1138" s="67"/>
      <c r="X1138" s="67"/>
      <c r="Y1138" s="67"/>
      <c r="Z1138" s="67"/>
      <c r="AA1138" s="67"/>
      <c r="AB1138" s="99"/>
    </row>
    <row r="1139" spans="1:28" ht="18" hidden="1" outlineLevel="1" x14ac:dyDescent="0.35">
      <c r="A1139" s="99"/>
      <c r="B1139" s="12"/>
      <c r="C1139" s="67"/>
      <c r="D1139" s="2">
        <v>0</v>
      </c>
      <c r="E1139" s="145"/>
      <c r="F1139" s="145">
        <f>+E1139</f>
        <v>0</v>
      </c>
      <c r="G1139" s="49">
        <f>IF(F1139-E1139=0,0,F1139-E1139+1)</f>
        <v>0</v>
      </c>
      <c r="H1139" s="155"/>
      <c r="I1139" s="4">
        <f>+H1139*$E$1133</f>
        <v>0</v>
      </c>
      <c r="J1139" s="48" t="str">
        <f>IFERROR(I1139/G1139,"-")</f>
        <v>-</v>
      </c>
      <c r="K1139" s="157"/>
      <c r="L1139" s="157"/>
      <c r="M1139" s="157"/>
      <c r="N1139" s="157"/>
      <c r="O1139" s="6">
        <f t="shared" ref="O1139:O1152" si="873">+SUM(K1139:N1139)</f>
        <v>0</v>
      </c>
      <c r="P1139" s="38">
        <f>IFERROR((_xlfn.DAYS(F1139,"1/1/"&amp;YEAR(F1139))+1)/G1139,0)</f>
        <v>0</v>
      </c>
      <c r="Q1139" s="4">
        <f t="shared" ref="Q1139:Q1152" si="874">+I1139*P1139</f>
        <v>0</v>
      </c>
      <c r="R1139" s="4">
        <f t="shared" ref="R1139:R1152" si="875">+K1139*P1139</f>
        <v>0</v>
      </c>
      <c r="S1139" s="39">
        <f t="shared" ref="S1139:S1152" si="876">+O1139*P1139</f>
        <v>0</v>
      </c>
      <c r="T1139" s="67"/>
      <c r="U1139" s="67"/>
      <c r="V1139" s="67"/>
      <c r="W1139" s="67"/>
      <c r="X1139" s="67"/>
      <c r="Y1139" s="67"/>
      <c r="Z1139" s="67"/>
      <c r="AA1139" s="67"/>
      <c r="AB1139" s="99"/>
    </row>
    <row r="1140" spans="1:28" ht="18" hidden="1" outlineLevel="1" x14ac:dyDescent="0.35">
      <c r="A1140" s="99"/>
      <c r="B1140" s="12"/>
      <c r="C1140" s="67"/>
      <c r="D1140" s="2">
        <v>1</v>
      </c>
      <c r="E1140" s="3">
        <f>+F1139+1</f>
        <v>1</v>
      </c>
      <c r="F1140" s="145"/>
      <c r="G1140" s="49">
        <f t="shared" ref="G1140:G1152" si="877">IF(F1140-E1140=0,0,F1140-E1140+1)</f>
        <v>0</v>
      </c>
      <c r="H1140" s="155"/>
      <c r="I1140" s="4">
        <f t="shared" ref="I1140:I1152" si="878">+H1140*$E$1133</f>
        <v>0</v>
      </c>
      <c r="J1140" s="48" t="str">
        <f t="shared" ref="J1140:J1152" si="879">IFERROR(I1140/G1140,"-")</f>
        <v>-</v>
      </c>
      <c r="K1140" s="157"/>
      <c r="L1140" s="157"/>
      <c r="M1140" s="157"/>
      <c r="N1140" s="157"/>
      <c r="O1140" s="6">
        <f t="shared" si="873"/>
        <v>0</v>
      </c>
      <c r="P1140" s="38">
        <v>1</v>
      </c>
      <c r="Q1140" s="4">
        <f t="shared" si="874"/>
        <v>0</v>
      </c>
      <c r="R1140" s="4">
        <f t="shared" si="875"/>
        <v>0</v>
      </c>
      <c r="S1140" s="39">
        <f t="shared" si="876"/>
        <v>0</v>
      </c>
      <c r="T1140" s="67"/>
      <c r="U1140" s="67"/>
      <c r="V1140" s="67"/>
      <c r="W1140" s="67"/>
      <c r="X1140" s="67"/>
      <c r="Y1140" s="67"/>
      <c r="Z1140" s="67"/>
      <c r="AA1140" s="67"/>
      <c r="AB1140" s="99"/>
    </row>
    <row r="1141" spans="1:28" ht="18" hidden="1" outlineLevel="1" x14ac:dyDescent="0.35">
      <c r="A1141" s="99"/>
      <c r="B1141" s="12"/>
      <c r="C1141" s="67"/>
      <c r="D1141" s="2">
        <v>2</v>
      </c>
      <c r="E1141" s="3">
        <f t="shared" ref="E1141:E1152" si="880">+F1140+1</f>
        <v>1</v>
      </c>
      <c r="F1141" s="146"/>
      <c r="G1141" s="49">
        <f t="shared" si="877"/>
        <v>0</v>
      </c>
      <c r="H1141" s="156"/>
      <c r="I1141" s="4">
        <f t="shared" si="878"/>
        <v>0</v>
      </c>
      <c r="J1141" s="48" t="str">
        <f t="shared" si="879"/>
        <v>-</v>
      </c>
      <c r="K1141" s="158"/>
      <c r="L1141" s="158"/>
      <c r="M1141" s="158"/>
      <c r="N1141" s="158"/>
      <c r="O1141" s="6">
        <f t="shared" si="873"/>
        <v>0</v>
      </c>
      <c r="P1141" s="40">
        <v>1</v>
      </c>
      <c r="Q1141" s="4">
        <f t="shared" si="874"/>
        <v>0</v>
      </c>
      <c r="R1141" s="4">
        <f t="shared" si="875"/>
        <v>0</v>
      </c>
      <c r="S1141" s="41">
        <f t="shared" si="876"/>
        <v>0</v>
      </c>
      <c r="T1141" s="67"/>
      <c r="U1141" s="67"/>
      <c r="V1141" s="67"/>
      <c r="W1141" s="67"/>
      <c r="X1141" s="67"/>
      <c r="Y1141" s="67"/>
      <c r="Z1141" s="67"/>
      <c r="AA1141" s="67"/>
      <c r="AB1141" s="99"/>
    </row>
    <row r="1142" spans="1:28" ht="18" hidden="1" outlineLevel="1" x14ac:dyDescent="0.35">
      <c r="A1142" s="99"/>
      <c r="B1142" s="12"/>
      <c r="C1142" s="67"/>
      <c r="D1142" s="2">
        <v>3</v>
      </c>
      <c r="E1142" s="3">
        <f t="shared" si="880"/>
        <v>1</v>
      </c>
      <c r="F1142" s="146"/>
      <c r="G1142" s="49">
        <f t="shared" si="877"/>
        <v>0</v>
      </c>
      <c r="H1142" s="156"/>
      <c r="I1142" s="4">
        <f t="shared" si="878"/>
        <v>0</v>
      </c>
      <c r="J1142" s="48" t="str">
        <f t="shared" si="879"/>
        <v>-</v>
      </c>
      <c r="K1142" s="158"/>
      <c r="L1142" s="158"/>
      <c r="M1142" s="158"/>
      <c r="N1142" s="158"/>
      <c r="O1142" s="6">
        <f t="shared" si="873"/>
        <v>0</v>
      </c>
      <c r="P1142" s="40">
        <v>1</v>
      </c>
      <c r="Q1142" s="4">
        <f t="shared" si="874"/>
        <v>0</v>
      </c>
      <c r="R1142" s="4">
        <f t="shared" si="875"/>
        <v>0</v>
      </c>
      <c r="S1142" s="41">
        <f t="shared" si="876"/>
        <v>0</v>
      </c>
      <c r="T1142" s="67"/>
      <c r="U1142" s="67"/>
      <c r="V1142" s="67"/>
      <c r="W1142" s="67"/>
      <c r="X1142" s="67"/>
      <c r="Y1142" s="67"/>
      <c r="Z1142" s="67"/>
      <c r="AA1142" s="67"/>
      <c r="AB1142" s="99"/>
    </row>
    <row r="1143" spans="1:28" ht="18" hidden="1" outlineLevel="1" x14ac:dyDescent="0.35">
      <c r="A1143" s="99"/>
      <c r="B1143" s="12"/>
      <c r="C1143" s="67"/>
      <c r="D1143" s="2">
        <v>4</v>
      </c>
      <c r="E1143" s="3">
        <f t="shared" si="880"/>
        <v>1</v>
      </c>
      <c r="F1143" s="146"/>
      <c r="G1143" s="49">
        <f t="shared" si="877"/>
        <v>0</v>
      </c>
      <c r="H1143" s="156"/>
      <c r="I1143" s="4">
        <f t="shared" si="878"/>
        <v>0</v>
      </c>
      <c r="J1143" s="48" t="str">
        <f t="shared" si="879"/>
        <v>-</v>
      </c>
      <c r="K1143" s="158"/>
      <c r="L1143" s="158"/>
      <c r="M1143" s="158"/>
      <c r="N1143" s="158"/>
      <c r="O1143" s="6">
        <f t="shared" si="873"/>
        <v>0</v>
      </c>
      <c r="P1143" s="40">
        <v>1</v>
      </c>
      <c r="Q1143" s="4">
        <f t="shared" si="874"/>
        <v>0</v>
      </c>
      <c r="R1143" s="4">
        <f t="shared" si="875"/>
        <v>0</v>
      </c>
      <c r="S1143" s="41">
        <f t="shared" si="876"/>
        <v>0</v>
      </c>
      <c r="T1143" s="67"/>
      <c r="U1143" s="67"/>
      <c r="V1143" s="67"/>
      <c r="W1143" s="67"/>
      <c r="X1143" s="67"/>
      <c r="Y1143" s="67"/>
      <c r="Z1143" s="67"/>
      <c r="AA1143" s="67"/>
      <c r="AB1143" s="99"/>
    </row>
    <row r="1144" spans="1:28" ht="18" hidden="1" outlineLevel="1" x14ac:dyDescent="0.35">
      <c r="A1144" s="99"/>
      <c r="B1144" s="12"/>
      <c r="C1144" s="67"/>
      <c r="D1144" s="2">
        <v>5</v>
      </c>
      <c r="E1144" s="3">
        <f t="shared" si="880"/>
        <v>1</v>
      </c>
      <c r="F1144" s="146"/>
      <c r="G1144" s="49">
        <f t="shared" si="877"/>
        <v>0</v>
      </c>
      <c r="H1144" s="156"/>
      <c r="I1144" s="4">
        <f t="shared" si="878"/>
        <v>0</v>
      </c>
      <c r="J1144" s="48" t="str">
        <f t="shared" si="879"/>
        <v>-</v>
      </c>
      <c r="K1144" s="158"/>
      <c r="L1144" s="158"/>
      <c r="M1144" s="158"/>
      <c r="N1144" s="158"/>
      <c r="O1144" s="6">
        <f t="shared" si="873"/>
        <v>0</v>
      </c>
      <c r="P1144" s="40">
        <v>1</v>
      </c>
      <c r="Q1144" s="4">
        <f t="shared" si="874"/>
        <v>0</v>
      </c>
      <c r="R1144" s="4">
        <f t="shared" si="875"/>
        <v>0</v>
      </c>
      <c r="S1144" s="41">
        <f t="shared" si="876"/>
        <v>0</v>
      </c>
      <c r="T1144" s="67"/>
      <c r="U1144" s="67"/>
      <c r="V1144" s="67"/>
      <c r="W1144" s="67"/>
      <c r="X1144" s="67"/>
      <c r="Y1144" s="67"/>
      <c r="Z1144" s="67"/>
      <c r="AA1144" s="67"/>
      <c r="AB1144" s="99"/>
    </row>
    <row r="1145" spans="1:28" ht="18" hidden="1" outlineLevel="1" x14ac:dyDescent="0.35">
      <c r="A1145" s="99"/>
      <c r="B1145" s="12"/>
      <c r="C1145" s="67"/>
      <c r="D1145" s="2">
        <v>6</v>
      </c>
      <c r="E1145" s="3">
        <f t="shared" si="880"/>
        <v>1</v>
      </c>
      <c r="F1145" s="146"/>
      <c r="G1145" s="49">
        <f t="shared" si="877"/>
        <v>0</v>
      </c>
      <c r="H1145" s="156"/>
      <c r="I1145" s="4">
        <f t="shared" si="878"/>
        <v>0</v>
      </c>
      <c r="J1145" s="48" t="str">
        <f t="shared" si="879"/>
        <v>-</v>
      </c>
      <c r="K1145" s="158"/>
      <c r="L1145" s="158"/>
      <c r="M1145" s="158"/>
      <c r="N1145" s="158"/>
      <c r="O1145" s="6">
        <f t="shared" si="873"/>
        <v>0</v>
      </c>
      <c r="P1145" s="40">
        <v>1</v>
      </c>
      <c r="Q1145" s="4">
        <f t="shared" si="874"/>
        <v>0</v>
      </c>
      <c r="R1145" s="4">
        <f t="shared" si="875"/>
        <v>0</v>
      </c>
      <c r="S1145" s="41">
        <f t="shared" si="876"/>
        <v>0</v>
      </c>
      <c r="T1145" s="67"/>
      <c r="U1145" s="67"/>
      <c r="V1145" s="67"/>
      <c r="W1145" s="67"/>
      <c r="X1145" s="67"/>
      <c r="Y1145" s="67"/>
      <c r="Z1145" s="67"/>
      <c r="AA1145" s="67"/>
      <c r="AB1145" s="99"/>
    </row>
    <row r="1146" spans="1:28" ht="18" hidden="1" outlineLevel="1" x14ac:dyDescent="0.35">
      <c r="A1146" s="99"/>
      <c r="B1146" s="12"/>
      <c r="C1146" s="67"/>
      <c r="D1146" s="2">
        <v>7</v>
      </c>
      <c r="E1146" s="3">
        <f t="shared" si="880"/>
        <v>1</v>
      </c>
      <c r="F1146" s="146"/>
      <c r="G1146" s="49">
        <f t="shared" si="877"/>
        <v>0</v>
      </c>
      <c r="H1146" s="156"/>
      <c r="I1146" s="4">
        <f t="shared" si="878"/>
        <v>0</v>
      </c>
      <c r="J1146" s="48" t="str">
        <f t="shared" si="879"/>
        <v>-</v>
      </c>
      <c r="K1146" s="158"/>
      <c r="L1146" s="158"/>
      <c r="M1146" s="158"/>
      <c r="N1146" s="158"/>
      <c r="O1146" s="6">
        <f t="shared" si="873"/>
        <v>0</v>
      </c>
      <c r="P1146" s="40">
        <v>1</v>
      </c>
      <c r="Q1146" s="4">
        <f t="shared" si="874"/>
        <v>0</v>
      </c>
      <c r="R1146" s="4">
        <f t="shared" si="875"/>
        <v>0</v>
      </c>
      <c r="S1146" s="41">
        <f t="shared" si="876"/>
        <v>0</v>
      </c>
      <c r="T1146" s="67"/>
      <c r="U1146" s="67"/>
      <c r="V1146" s="67"/>
      <c r="W1146" s="67"/>
      <c r="X1146" s="67"/>
      <c r="Y1146" s="67"/>
      <c r="Z1146" s="67"/>
      <c r="AA1146" s="67"/>
      <c r="AB1146" s="99"/>
    </row>
    <row r="1147" spans="1:28" ht="18" hidden="1" outlineLevel="1" x14ac:dyDescent="0.35">
      <c r="A1147" s="99"/>
      <c r="B1147" s="12"/>
      <c r="C1147" s="67"/>
      <c r="D1147" s="2">
        <v>8</v>
      </c>
      <c r="E1147" s="3">
        <f t="shared" si="880"/>
        <v>1</v>
      </c>
      <c r="F1147" s="146"/>
      <c r="G1147" s="49">
        <f t="shared" si="877"/>
        <v>0</v>
      </c>
      <c r="H1147" s="156"/>
      <c r="I1147" s="4">
        <f t="shared" si="878"/>
        <v>0</v>
      </c>
      <c r="J1147" s="48" t="str">
        <f t="shared" si="879"/>
        <v>-</v>
      </c>
      <c r="K1147" s="158"/>
      <c r="L1147" s="158"/>
      <c r="M1147" s="158"/>
      <c r="N1147" s="158"/>
      <c r="O1147" s="6">
        <f t="shared" si="873"/>
        <v>0</v>
      </c>
      <c r="P1147" s="40">
        <v>1</v>
      </c>
      <c r="Q1147" s="4">
        <f t="shared" si="874"/>
        <v>0</v>
      </c>
      <c r="R1147" s="4">
        <f t="shared" si="875"/>
        <v>0</v>
      </c>
      <c r="S1147" s="41">
        <f t="shared" si="876"/>
        <v>0</v>
      </c>
      <c r="T1147" s="67"/>
      <c r="U1147" s="67"/>
      <c r="V1147" s="67"/>
      <c r="W1147" s="67"/>
      <c r="X1147" s="67"/>
      <c r="Y1147" s="67"/>
      <c r="Z1147" s="67"/>
      <c r="AA1147" s="67"/>
      <c r="AB1147" s="99"/>
    </row>
    <row r="1148" spans="1:28" ht="18" hidden="1" outlineLevel="1" x14ac:dyDescent="0.35">
      <c r="A1148" s="99"/>
      <c r="B1148" s="12"/>
      <c r="C1148" s="67"/>
      <c r="D1148" s="2">
        <v>9</v>
      </c>
      <c r="E1148" s="3">
        <f t="shared" si="880"/>
        <v>1</v>
      </c>
      <c r="F1148" s="146"/>
      <c r="G1148" s="49">
        <f t="shared" si="877"/>
        <v>0</v>
      </c>
      <c r="H1148" s="156"/>
      <c r="I1148" s="4">
        <f t="shared" si="878"/>
        <v>0</v>
      </c>
      <c r="J1148" s="48" t="str">
        <f t="shared" si="879"/>
        <v>-</v>
      </c>
      <c r="K1148" s="158"/>
      <c r="L1148" s="158"/>
      <c r="M1148" s="158"/>
      <c r="N1148" s="158"/>
      <c r="O1148" s="6">
        <f t="shared" si="873"/>
        <v>0</v>
      </c>
      <c r="P1148" s="40">
        <v>1</v>
      </c>
      <c r="Q1148" s="4">
        <f t="shared" si="874"/>
        <v>0</v>
      </c>
      <c r="R1148" s="4">
        <f t="shared" si="875"/>
        <v>0</v>
      </c>
      <c r="S1148" s="41">
        <f t="shared" si="876"/>
        <v>0</v>
      </c>
      <c r="T1148" s="67"/>
      <c r="U1148" s="67"/>
      <c r="V1148" s="67"/>
      <c r="W1148" s="67"/>
      <c r="X1148" s="67"/>
      <c r="Y1148" s="67"/>
      <c r="Z1148" s="67"/>
      <c r="AA1148" s="67"/>
      <c r="AB1148" s="99"/>
    </row>
    <row r="1149" spans="1:28" ht="18" hidden="1" outlineLevel="1" x14ac:dyDescent="0.35">
      <c r="A1149" s="99"/>
      <c r="B1149" s="12"/>
      <c r="C1149" s="67"/>
      <c r="D1149" s="2">
        <v>10</v>
      </c>
      <c r="E1149" s="3">
        <f t="shared" si="880"/>
        <v>1</v>
      </c>
      <c r="F1149" s="146"/>
      <c r="G1149" s="49">
        <f t="shared" si="877"/>
        <v>0</v>
      </c>
      <c r="H1149" s="156"/>
      <c r="I1149" s="4">
        <f t="shared" si="878"/>
        <v>0</v>
      </c>
      <c r="J1149" s="48" t="str">
        <f t="shared" si="879"/>
        <v>-</v>
      </c>
      <c r="K1149" s="158"/>
      <c r="L1149" s="158"/>
      <c r="M1149" s="158"/>
      <c r="N1149" s="158"/>
      <c r="O1149" s="6">
        <f t="shared" si="873"/>
        <v>0</v>
      </c>
      <c r="P1149" s="40">
        <v>1</v>
      </c>
      <c r="Q1149" s="4">
        <f t="shared" si="874"/>
        <v>0</v>
      </c>
      <c r="R1149" s="4">
        <f t="shared" si="875"/>
        <v>0</v>
      </c>
      <c r="S1149" s="41">
        <f t="shared" si="876"/>
        <v>0</v>
      </c>
      <c r="T1149" s="67"/>
      <c r="U1149" s="67"/>
      <c r="V1149" s="67"/>
      <c r="W1149" s="67"/>
      <c r="X1149" s="67"/>
      <c r="Y1149" s="67"/>
      <c r="Z1149" s="67"/>
      <c r="AA1149" s="67"/>
      <c r="AB1149" s="99"/>
    </row>
    <row r="1150" spans="1:28" ht="18" hidden="1" outlineLevel="1" x14ac:dyDescent="0.35">
      <c r="A1150" s="99"/>
      <c r="B1150" s="12"/>
      <c r="C1150" s="67"/>
      <c r="D1150" s="2">
        <v>11</v>
      </c>
      <c r="E1150" s="3">
        <f t="shared" si="880"/>
        <v>1</v>
      </c>
      <c r="F1150" s="146"/>
      <c r="G1150" s="49">
        <f t="shared" si="877"/>
        <v>0</v>
      </c>
      <c r="H1150" s="156"/>
      <c r="I1150" s="4">
        <f t="shared" si="878"/>
        <v>0</v>
      </c>
      <c r="J1150" s="48" t="str">
        <f t="shared" si="879"/>
        <v>-</v>
      </c>
      <c r="K1150" s="158"/>
      <c r="L1150" s="158"/>
      <c r="M1150" s="158"/>
      <c r="N1150" s="158"/>
      <c r="O1150" s="6">
        <f t="shared" si="873"/>
        <v>0</v>
      </c>
      <c r="P1150" s="40">
        <v>1</v>
      </c>
      <c r="Q1150" s="4">
        <f t="shared" si="874"/>
        <v>0</v>
      </c>
      <c r="R1150" s="4">
        <f t="shared" si="875"/>
        <v>0</v>
      </c>
      <c r="S1150" s="41">
        <f t="shared" si="876"/>
        <v>0</v>
      </c>
      <c r="T1150" s="67"/>
      <c r="U1150" s="67"/>
      <c r="V1150" s="67"/>
      <c r="W1150" s="67"/>
      <c r="X1150" s="67"/>
      <c r="Y1150" s="67"/>
      <c r="Z1150" s="67"/>
      <c r="AA1150" s="67"/>
      <c r="AB1150" s="99"/>
    </row>
    <row r="1151" spans="1:28" ht="18" hidden="1" outlineLevel="1" x14ac:dyDescent="0.35">
      <c r="A1151" s="99"/>
      <c r="B1151" s="12"/>
      <c r="C1151" s="67"/>
      <c r="D1151" s="2">
        <v>12</v>
      </c>
      <c r="E1151" s="3">
        <f t="shared" si="880"/>
        <v>1</v>
      </c>
      <c r="F1151" s="146"/>
      <c r="G1151" s="49">
        <f t="shared" si="877"/>
        <v>0</v>
      </c>
      <c r="H1151" s="156"/>
      <c r="I1151" s="4">
        <f t="shared" si="878"/>
        <v>0</v>
      </c>
      <c r="J1151" s="48" t="str">
        <f t="shared" si="879"/>
        <v>-</v>
      </c>
      <c r="K1151" s="158"/>
      <c r="L1151" s="158"/>
      <c r="M1151" s="158"/>
      <c r="N1151" s="158"/>
      <c r="O1151" s="6">
        <f t="shared" si="873"/>
        <v>0</v>
      </c>
      <c r="P1151" s="40">
        <v>1</v>
      </c>
      <c r="Q1151" s="4">
        <f t="shared" si="874"/>
        <v>0</v>
      </c>
      <c r="R1151" s="4">
        <f t="shared" si="875"/>
        <v>0</v>
      </c>
      <c r="S1151" s="41">
        <f t="shared" si="876"/>
        <v>0</v>
      </c>
      <c r="T1151" s="67"/>
      <c r="U1151" s="67"/>
      <c r="V1151" s="67"/>
      <c r="W1151" s="67"/>
      <c r="X1151" s="67"/>
      <c r="Y1151" s="67"/>
      <c r="Z1151" s="67"/>
      <c r="AA1151" s="67"/>
      <c r="AB1151" s="99"/>
    </row>
    <row r="1152" spans="1:28" ht="18" hidden="1" outlineLevel="1" x14ac:dyDescent="0.35">
      <c r="A1152" s="99"/>
      <c r="B1152" s="12"/>
      <c r="C1152" s="67"/>
      <c r="D1152" s="2">
        <v>13</v>
      </c>
      <c r="E1152" s="3">
        <f t="shared" si="880"/>
        <v>1</v>
      </c>
      <c r="F1152" s="146">
        <f>+E1152</f>
        <v>1</v>
      </c>
      <c r="G1152" s="49">
        <f t="shared" si="877"/>
        <v>0</v>
      </c>
      <c r="H1152" s="156"/>
      <c r="I1152" s="4">
        <f t="shared" si="878"/>
        <v>0</v>
      </c>
      <c r="J1152" s="48" t="str">
        <f t="shared" si="879"/>
        <v>-</v>
      </c>
      <c r="K1152" s="158"/>
      <c r="L1152" s="158"/>
      <c r="M1152" s="158"/>
      <c r="N1152" s="158"/>
      <c r="O1152" s="6">
        <f t="shared" si="873"/>
        <v>0</v>
      </c>
      <c r="P1152" s="38">
        <f>IFERROR((_xlfn.DAYS("31/12/"&amp;YEAR(E1152),E1152))/G1152,0)</f>
        <v>0</v>
      </c>
      <c r="Q1152" s="4">
        <f t="shared" si="874"/>
        <v>0</v>
      </c>
      <c r="R1152" s="4">
        <f t="shared" si="875"/>
        <v>0</v>
      </c>
      <c r="S1152" s="41">
        <f t="shared" si="876"/>
        <v>0</v>
      </c>
      <c r="T1152" s="67"/>
      <c r="U1152" s="67"/>
      <c r="V1152" s="67"/>
      <c r="W1152" s="67"/>
      <c r="X1152" s="67"/>
      <c r="Y1152" s="67"/>
      <c r="Z1152" s="67"/>
      <c r="AA1152" s="67"/>
      <c r="AB1152" s="99"/>
    </row>
    <row r="1153" spans="1:29" ht="18" hidden="1" outlineLevel="1" x14ac:dyDescent="0.35">
      <c r="A1153" s="99"/>
      <c r="B1153" s="12"/>
      <c r="C1153" s="67"/>
      <c r="D1153" s="42" t="s">
        <v>164</v>
      </c>
      <c r="E1153" s="8"/>
      <c r="F1153" s="8"/>
      <c r="G1153" s="50">
        <f>SUM(G1139:G1152)</f>
        <v>0</v>
      </c>
      <c r="H1153" s="1"/>
      <c r="I1153" s="5">
        <f>SUM(I1139:I1152)</f>
        <v>0</v>
      </c>
      <c r="J1153" s="48" t="str">
        <f>IFERROR(I1153/G1153,"-")</f>
        <v>-</v>
      </c>
      <c r="K1153" s="5">
        <f>SUM(K1139:K1152)</f>
        <v>0</v>
      </c>
      <c r="L1153" s="5">
        <f t="shared" ref="L1153:O1153" si="881">SUM(L1139:L1152)</f>
        <v>0</v>
      </c>
      <c r="M1153" s="5">
        <f t="shared" si="881"/>
        <v>0</v>
      </c>
      <c r="N1153" s="5">
        <f t="shared" si="881"/>
        <v>0</v>
      </c>
      <c r="O1153" s="5">
        <f t="shared" si="881"/>
        <v>0</v>
      </c>
      <c r="P1153" s="42">
        <f>+SUMPRODUCT(G1139:G1152,P1139:P1152)</f>
        <v>0</v>
      </c>
      <c r="Q1153" s="9">
        <f>SUM(Q1139:Q1152)</f>
        <v>0</v>
      </c>
      <c r="R1153" s="9">
        <f t="shared" ref="R1153:S1153" si="882">SUM(R1139:R1152)</f>
        <v>0</v>
      </c>
      <c r="S1153" s="10">
        <f t="shared" si="882"/>
        <v>0</v>
      </c>
      <c r="T1153" s="67"/>
      <c r="U1153" s="67"/>
      <c r="V1153" s="67"/>
      <c r="W1153" s="67"/>
      <c r="X1153" s="67"/>
      <c r="Y1153" s="67"/>
      <c r="Z1153" s="67"/>
      <c r="AA1153" s="67"/>
      <c r="AB1153" s="99"/>
    </row>
    <row r="1154" spans="1:29" ht="18" hidden="1" outlineLevel="1" x14ac:dyDescent="0.35">
      <c r="A1154" s="99"/>
      <c r="B1154" s="12"/>
      <c r="C1154" s="67"/>
      <c r="D1154" s="25" t="s">
        <v>150</v>
      </c>
      <c r="E1154" s="1"/>
      <c r="F1154" s="1"/>
      <c r="G1154" s="1"/>
      <c r="H1154" s="1"/>
      <c r="I1154" s="1"/>
      <c r="J1154" s="1"/>
      <c r="K1154" s="51" t="str">
        <f>IFERROR(K1153/$O1153,"-")</f>
        <v>-</v>
      </c>
      <c r="L1154" s="51" t="str">
        <f>IFERROR(L1153/$O1153,"-")</f>
        <v>-</v>
      </c>
      <c r="M1154" s="51" t="str">
        <f>IFERROR(M1153/$O1153,"-")</f>
        <v>-</v>
      </c>
      <c r="N1154" s="51" t="str">
        <f>IFERROR(N1153/$O1153,"-")</f>
        <v>-</v>
      </c>
      <c r="O1154" s="51" t="str">
        <f>IFERROR(O1153/$O1153,"-")</f>
        <v>-</v>
      </c>
      <c r="P1154" s="43"/>
      <c r="Q1154" s="2"/>
      <c r="R1154" s="2"/>
      <c r="S1154" s="44"/>
      <c r="T1154" s="67"/>
      <c r="U1154" s="67"/>
      <c r="V1154" s="67"/>
      <c r="W1154" s="67"/>
      <c r="X1154" s="67"/>
      <c r="Y1154" s="67"/>
      <c r="Z1154" s="67"/>
      <c r="AA1154" s="67"/>
      <c r="AB1154" s="99"/>
    </row>
    <row r="1155" spans="1:29" ht="18" hidden="1" outlineLevel="1" x14ac:dyDescent="0.35">
      <c r="A1155" s="99"/>
      <c r="B1155" s="12"/>
      <c r="C1155" s="67"/>
      <c r="D1155" s="67"/>
      <c r="E1155" s="67"/>
      <c r="F1155" s="67"/>
      <c r="G1155" s="67"/>
      <c r="H1155" s="67"/>
      <c r="I1155" s="67"/>
      <c r="J1155" s="67"/>
      <c r="K1155" s="67"/>
      <c r="L1155" s="67"/>
      <c r="M1155" s="67"/>
      <c r="N1155" s="67"/>
      <c r="O1155" s="67"/>
      <c r="P1155" s="67"/>
      <c r="Q1155" s="67"/>
      <c r="R1155" s="67"/>
      <c r="S1155" s="67"/>
      <c r="T1155" s="67"/>
      <c r="U1155" s="67"/>
      <c r="V1155" s="67"/>
      <c r="W1155" s="67"/>
      <c r="X1155" s="67"/>
      <c r="Y1155" s="67"/>
      <c r="Z1155" s="67"/>
      <c r="AA1155" s="67"/>
      <c r="AB1155" s="99"/>
    </row>
    <row r="1156" spans="1:29" ht="28.95" customHeight="1" collapsed="1" x14ac:dyDescent="0.35">
      <c r="A1156" s="99"/>
      <c r="B1156" s="202" t="str">
        <f>'Introducció dades Grals'!$B$28</f>
        <v>Equipament 09</v>
      </c>
      <c r="C1156" s="202"/>
      <c r="D1156" s="203"/>
      <c r="E1156" s="204">
        <f>'Introducció dades Grals'!$C$28</f>
        <v>0</v>
      </c>
      <c r="F1156" s="142"/>
      <c r="G1156" s="142"/>
      <c r="H1156" s="142"/>
      <c r="I1156" s="142"/>
      <c r="J1156" s="142"/>
      <c r="K1156" s="142"/>
      <c r="L1156" s="142"/>
      <c r="M1156" s="142"/>
      <c r="N1156" s="142"/>
      <c r="O1156" s="142"/>
      <c r="P1156" s="142"/>
      <c r="Q1156" s="142"/>
      <c r="R1156" s="142"/>
      <c r="S1156" s="142"/>
      <c r="T1156" s="142"/>
      <c r="U1156" s="142"/>
      <c r="V1156" s="142"/>
      <c r="W1156" s="142"/>
      <c r="X1156" s="142"/>
      <c r="Y1156" s="142"/>
      <c r="Z1156" s="142"/>
      <c r="AA1156" s="142"/>
      <c r="AB1156" s="99"/>
    </row>
    <row r="1157" spans="1:29" ht="18" x14ac:dyDescent="0.35">
      <c r="A1157" s="99"/>
      <c r="B1157" s="141"/>
      <c r="C1157" s="205" t="s">
        <v>96</v>
      </c>
      <c r="D1157" s="141"/>
      <c r="E1157" s="141"/>
      <c r="F1157" s="141"/>
      <c r="G1157" s="141"/>
      <c r="H1157" s="141"/>
      <c r="I1157" s="141"/>
      <c r="J1157" s="141"/>
      <c r="K1157" s="141"/>
      <c r="L1157" s="141"/>
      <c r="M1157" s="141"/>
      <c r="N1157" s="141"/>
      <c r="O1157" s="141"/>
      <c r="P1157" s="141"/>
      <c r="Q1157" s="141"/>
      <c r="R1157" s="141"/>
      <c r="S1157" s="141"/>
      <c r="T1157" s="141"/>
      <c r="U1157" s="141"/>
      <c r="V1157" s="141"/>
      <c r="W1157" s="141"/>
      <c r="X1157" s="141"/>
      <c r="Y1157" s="141"/>
      <c r="Z1157" s="141"/>
      <c r="AA1157" s="141"/>
      <c r="AB1157" s="99"/>
    </row>
    <row r="1158" spans="1:29" ht="9" hidden="1" customHeight="1" outlineLevel="1" x14ac:dyDescent="0.35">
      <c r="A1158" s="99"/>
      <c r="B1158" s="141"/>
      <c r="C1158" s="67"/>
      <c r="D1158" s="187"/>
      <c r="E1158" s="67"/>
      <c r="F1158" s="67"/>
      <c r="G1158" s="67"/>
      <c r="H1158" s="67"/>
      <c r="I1158" s="67"/>
      <c r="J1158" s="67"/>
      <c r="K1158" s="67"/>
      <c r="L1158" s="67"/>
      <c r="M1158" s="67"/>
      <c r="N1158" s="67"/>
      <c r="O1158" s="67"/>
      <c r="P1158" s="67"/>
      <c r="Q1158" s="67"/>
      <c r="R1158" s="67"/>
      <c r="S1158" s="67"/>
      <c r="T1158" s="67"/>
      <c r="U1158" s="67"/>
      <c r="V1158" s="67"/>
      <c r="W1158" s="67"/>
      <c r="X1158" s="67"/>
      <c r="Y1158" s="67"/>
      <c r="Z1158" s="67"/>
      <c r="AA1158" s="67"/>
      <c r="AB1158" s="99"/>
    </row>
    <row r="1159" spans="1:29" ht="18" hidden="1" outlineLevel="1" x14ac:dyDescent="0.35">
      <c r="A1159" s="99"/>
      <c r="B1159" s="141"/>
      <c r="C1159" s="67"/>
      <c r="D1159" s="67"/>
      <c r="E1159" s="161" t="s">
        <v>97</v>
      </c>
      <c r="F1159" s="162"/>
      <c r="G1159" s="162"/>
      <c r="H1159" s="67"/>
      <c r="I1159" s="67"/>
      <c r="J1159" s="163" t="s">
        <v>98</v>
      </c>
      <c r="K1159" s="164"/>
      <c r="L1159" s="164"/>
      <c r="M1159" s="164"/>
      <c r="N1159" s="67"/>
      <c r="O1159" s="67"/>
      <c r="P1159" s="67"/>
      <c r="Q1159" s="149" t="s">
        <v>99</v>
      </c>
      <c r="R1159" s="150"/>
      <c r="S1159" s="150"/>
      <c r="T1159" s="150"/>
      <c r="U1159" s="67"/>
      <c r="V1159" s="149" t="s">
        <v>100</v>
      </c>
      <c r="W1159" s="150"/>
      <c r="X1159" s="150"/>
      <c r="Y1159" s="67"/>
      <c r="Z1159" s="67"/>
      <c r="AA1159" s="67"/>
      <c r="AB1159" s="99"/>
      <c r="AC1159" s="67">
        <v>28</v>
      </c>
    </row>
    <row r="1160" spans="1:29" ht="18" hidden="1" outlineLevel="1" x14ac:dyDescent="0.35">
      <c r="A1160" s="99"/>
      <c r="B1160" s="141"/>
      <c r="C1160" s="67"/>
      <c r="D1160" s="67"/>
      <c r="E1160" s="152">
        <v>1</v>
      </c>
      <c r="F1160" s="418" t="s">
        <v>101</v>
      </c>
      <c r="G1160" s="418"/>
      <c r="H1160" s="67"/>
      <c r="I1160" s="67"/>
      <c r="J1160" s="144" t="s">
        <v>102</v>
      </c>
      <c r="K1160" s="144" t="s">
        <v>103</v>
      </c>
      <c r="L1160" s="144" t="s">
        <v>104</v>
      </c>
      <c r="M1160" s="144" t="s">
        <v>105</v>
      </c>
      <c r="N1160" s="67"/>
      <c r="O1160" s="67"/>
      <c r="P1160" s="67"/>
      <c r="Q1160" s="419" t="s">
        <v>106</v>
      </c>
      <c r="R1160" s="419"/>
      <c r="S1160" s="298" t="str">
        <f>IFERROR(T1185/R1185,"-")</f>
        <v>-</v>
      </c>
      <c r="T1160" s="299" t="s">
        <v>107</v>
      </c>
      <c r="U1160" s="67"/>
      <c r="V1160" s="8" t="s">
        <v>108</v>
      </c>
      <c r="W1160" s="300">
        <f>+llistes!$P$5</f>
        <v>0.26</v>
      </c>
      <c r="X1160" s="301" t="s">
        <v>109</v>
      </c>
      <c r="Y1160" s="67"/>
      <c r="Z1160" s="67"/>
      <c r="AA1160" s="67"/>
      <c r="AB1160" s="99"/>
    </row>
    <row r="1161" spans="1:29" ht="18" hidden="1" outlineLevel="1" x14ac:dyDescent="0.35">
      <c r="A1161" s="99"/>
      <c r="B1161" s="141"/>
      <c r="C1161" s="67"/>
      <c r="D1161" s="67"/>
      <c r="E1161" s="153">
        <v>2</v>
      </c>
      <c r="F1161" s="418" t="s">
        <v>101</v>
      </c>
      <c r="G1161" s="418"/>
      <c r="H1161" s="67"/>
      <c r="I1161" s="67"/>
      <c r="J1161" s="1" t="s">
        <v>110</v>
      </c>
      <c r="K1161" s="143"/>
      <c r="L1161" s="143"/>
      <c r="M1161" s="52">
        <f>IFERROR(L1161/K1161,1)</f>
        <v>1</v>
      </c>
      <c r="N1161" s="151"/>
      <c r="O1161" s="67"/>
      <c r="P1161" s="67"/>
      <c r="Q1161" s="415" t="s">
        <v>111</v>
      </c>
      <c r="R1161" s="415"/>
      <c r="S1161" s="47" t="str">
        <f>IFERROR(T1185/Q1185,"-")</f>
        <v>-</v>
      </c>
      <c r="T1161" t="s">
        <v>112</v>
      </c>
      <c r="U1161" s="67"/>
      <c r="V1161" s="1" t="s">
        <v>113</v>
      </c>
      <c r="W1161" s="5">
        <f>+W1160*R1185</f>
        <v>0</v>
      </c>
      <c r="X1161" s="268" t="s">
        <v>114</v>
      </c>
      <c r="Y1161" s="67"/>
      <c r="Z1161" s="67"/>
      <c r="AA1161" s="67"/>
      <c r="AB1161" s="99"/>
    </row>
    <row r="1162" spans="1:29" ht="18" hidden="1" outlineLevel="1" x14ac:dyDescent="0.35">
      <c r="A1162" s="99"/>
      <c r="B1162" s="141"/>
      <c r="C1162" s="67"/>
      <c r="D1162" s="67"/>
      <c r="E1162" s="153">
        <v>3</v>
      </c>
      <c r="F1162" s="418" t="s">
        <v>101</v>
      </c>
      <c r="G1162" s="418"/>
      <c r="H1162" s="67"/>
      <c r="I1162" s="67"/>
      <c r="J1162" s="1" t="s">
        <v>115</v>
      </c>
      <c r="K1162" s="143"/>
      <c r="L1162" s="143"/>
      <c r="M1162" s="52">
        <f t="shared" ref="M1162:M1166" si="883">IFERROR(L1162/K1162,1)</f>
        <v>1</v>
      </c>
      <c r="N1162" s="151"/>
      <c r="O1162" s="67"/>
      <c r="P1162" s="67"/>
      <c r="Q1162" s="419" t="s">
        <v>116</v>
      </c>
      <c r="R1162" s="419"/>
      <c r="S1162" s="302" t="str" cm="1">
        <f t="array" aca="1" ref="S1162" ca="1">IFERROR(R1185/INDIRECT("'Introducció dades Grals'!G"&amp;AC1159),"-")</f>
        <v>-</v>
      </c>
      <c r="T1162" s="303" t="s">
        <v>117</v>
      </c>
      <c r="U1162" s="67"/>
      <c r="V1162" s="8" t="s">
        <v>118</v>
      </c>
      <c r="W1162" s="7" t="str" cm="1">
        <f t="array" aca="1" ref="W1162" ca="1">IFERROR(W1161/INDIRECT("'Introducció dades Grals'!G"&amp;AC1159),"-")</f>
        <v>-</v>
      </c>
      <c r="X1162" s="304" t="s">
        <v>119</v>
      </c>
      <c r="Y1162" s="67"/>
      <c r="Z1162" s="67"/>
      <c r="AA1162" s="67"/>
      <c r="AB1162" s="99"/>
    </row>
    <row r="1163" spans="1:29" ht="18" hidden="1" outlineLevel="1" x14ac:dyDescent="0.35">
      <c r="A1163" s="99"/>
      <c r="B1163" s="141"/>
      <c r="C1163" s="67"/>
      <c r="D1163" s="67"/>
      <c r="E1163" s="153">
        <v>4</v>
      </c>
      <c r="F1163" s="418" t="s">
        <v>101</v>
      </c>
      <c r="G1163" s="418"/>
      <c r="H1163" s="67"/>
      <c r="I1163" s="67"/>
      <c r="J1163" s="1" t="s">
        <v>120</v>
      </c>
      <c r="K1163" s="143"/>
      <c r="L1163" s="143"/>
      <c r="M1163" s="52">
        <f t="shared" si="883"/>
        <v>1</v>
      </c>
      <c r="N1163" s="151"/>
      <c r="O1163" s="67"/>
      <c r="P1163" s="67"/>
      <c r="Q1163" s="415" t="s">
        <v>121</v>
      </c>
      <c r="R1163" s="415"/>
      <c r="S1163" s="47" t="str" cm="1">
        <f t="array" aca="1" ref="S1163" ca="1">IFERROR(R1185/INDIRECT("'Introducció dades Grals'!I"&amp;AC1159),"-")</f>
        <v>-</v>
      </c>
      <c r="T1163" s="11" t="s">
        <v>122</v>
      </c>
      <c r="U1163" s="67"/>
      <c r="V1163" s="67"/>
      <c r="W1163" s="67"/>
      <c r="X1163" s="67"/>
      <c r="Y1163" s="67"/>
      <c r="Z1163" s="67"/>
      <c r="AA1163" s="67"/>
      <c r="AB1163" s="99"/>
    </row>
    <row r="1164" spans="1:29" ht="18" hidden="1" outlineLevel="1" x14ac:dyDescent="0.35">
      <c r="A1164" s="99"/>
      <c r="B1164" s="141"/>
      <c r="C1164" s="67"/>
      <c r="D1164" s="67"/>
      <c r="E1164" s="154">
        <v>5</v>
      </c>
      <c r="F1164" s="418" t="s">
        <v>101</v>
      </c>
      <c r="G1164" s="418"/>
      <c r="H1164" s="67"/>
      <c r="I1164" s="67"/>
      <c r="J1164" s="1" t="s">
        <v>123</v>
      </c>
      <c r="K1164" s="143"/>
      <c r="L1164" s="143"/>
      <c r="M1164" s="52">
        <f t="shared" si="883"/>
        <v>1</v>
      </c>
      <c r="N1164" s="151"/>
      <c r="O1164" s="67"/>
      <c r="P1164" s="67"/>
      <c r="Q1164" s="67"/>
      <c r="R1164" s="67"/>
      <c r="S1164" s="67"/>
      <c r="T1164" s="67"/>
      <c r="U1164" s="67"/>
      <c r="V1164" s="67"/>
      <c r="W1164" s="67"/>
      <c r="X1164" s="67"/>
      <c r="Y1164" s="67"/>
      <c r="Z1164" s="67"/>
      <c r="AA1164" s="67"/>
      <c r="AB1164" s="99"/>
    </row>
    <row r="1165" spans="1:29" ht="18" hidden="1" outlineLevel="1" x14ac:dyDescent="0.35">
      <c r="A1165" s="99"/>
      <c r="B1165" s="141"/>
      <c r="C1165" s="67"/>
      <c r="D1165" s="67"/>
      <c r="E1165" s="153">
        <v>6</v>
      </c>
      <c r="F1165" s="418" t="s">
        <v>101</v>
      </c>
      <c r="G1165" s="418"/>
      <c r="H1165" s="67"/>
      <c r="I1165" s="67"/>
      <c r="J1165" s="1" t="s">
        <v>124</v>
      </c>
      <c r="K1165" s="143"/>
      <c r="L1165" s="143"/>
      <c r="M1165" s="52">
        <f t="shared" si="883"/>
        <v>1</v>
      </c>
      <c r="N1165" s="151"/>
      <c r="O1165" s="67"/>
      <c r="P1165" s="67"/>
      <c r="Q1165" s="67"/>
      <c r="R1165" s="67"/>
      <c r="S1165" s="67"/>
      <c r="T1165" s="67"/>
      <c r="U1165" s="67"/>
      <c r="V1165" s="67"/>
      <c r="W1165" s="67"/>
      <c r="X1165" s="67"/>
      <c r="Y1165" s="67"/>
      <c r="Z1165" s="67"/>
      <c r="AA1165" s="67"/>
      <c r="AB1165" s="99"/>
    </row>
    <row r="1166" spans="1:29" ht="18" hidden="1" outlineLevel="1" x14ac:dyDescent="0.35">
      <c r="A1166" s="99"/>
      <c r="B1166" s="141"/>
      <c r="C1166" s="67"/>
      <c r="D1166" s="67"/>
      <c r="E1166" s="153">
        <v>7</v>
      </c>
      <c r="F1166" s="418" t="s">
        <v>101</v>
      </c>
      <c r="G1166" s="418"/>
      <c r="H1166" s="67"/>
      <c r="I1166" s="67"/>
      <c r="J1166" s="1" t="s">
        <v>125</v>
      </c>
      <c r="K1166" s="143"/>
      <c r="L1166" s="143"/>
      <c r="M1166" s="52">
        <f t="shared" si="883"/>
        <v>1</v>
      </c>
      <c r="N1166" s="151"/>
      <c r="O1166" s="67"/>
      <c r="P1166" s="67"/>
      <c r="Q1166" s="67"/>
      <c r="R1166" s="67"/>
      <c r="S1166" s="67"/>
      <c r="T1166" s="67"/>
      <c r="U1166" s="67"/>
      <c r="V1166" s="67"/>
      <c r="W1166" s="67"/>
      <c r="X1166" s="67"/>
      <c r="Y1166" s="67"/>
      <c r="Z1166" s="67"/>
      <c r="AA1166" s="67"/>
      <c r="AB1166" s="99"/>
    </row>
    <row r="1167" spans="1:29" ht="18" hidden="1" outlineLevel="1" x14ac:dyDescent="0.35">
      <c r="A1167" s="99"/>
      <c r="B1167" s="141"/>
      <c r="C1167" s="67"/>
      <c r="D1167" s="67"/>
      <c r="E1167" s="67"/>
      <c r="F1167" s="67"/>
      <c r="G1167" s="67"/>
      <c r="H1167" s="67"/>
      <c r="I1167" s="67"/>
      <c r="J1167" s="67"/>
      <c r="K1167" s="67"/>
      <c r="L1167" s="67"/>
      <c r="M1167" s="67"/>
      <c r="N1167" s="67"/>
      <c r="O1167" s="67"/>
      <c r="P1167" s="67"/>
      <c r="Q1167" s="67"/>
      <c r="R1167" s="67"/>
      <c r="S1167" s="67"/>
      <c r="T1167" s="67"/>
      <c r="U1167" s="67"/>
      <c r="V1167" s="67"/>
      <c r="W1167" s="67"/>
      <c r="X1167" s="67"/>
      <c r="Y1167" s="67"/>
      <c r="Z1167" s="67"/>
      <c r="AA1167" s="67"/>
      <c r="AB1167" s="99"/>
    </row>
    <row r="1168" spans="1:29" ht="18" hidden="1" outlineLevel="1" x14ac:dyDescent="0.35">
      <c r="A1168" s="99"/>
      <c r="B1168" s="141"/>
      <c r="C1168" s="67"/>
      <c r="D1168" s="147" t="s">
        <v>126</v>
      </c>
      <c r="E1168" s="148"/>
      <c r="F1168" s="148"/>
      <c r="G1168" s="148"/>
      <c r="H1168" s="148"/>
      <c r="I1168" s="148"/>
      <c r="J1168" s="148"/>
      <c r="K1168" s="148"/>
      <c r="L1168" s="148"/>
      <c r="M1168" s="148"/>
      <c r="N1168" s="148"/>
      <c r="O1168" s="148"/>
      <c r="P1168" s="148"/>
      <c r="Q1168" s="420" t="s">
        <v>127</v>
      </c>
      <c r="R1168" s="420"/>
      <c r="S1168" s="420"/>
      <c r="T1168" s="420"/>
      <c r="U1168" s="67"/>
      <c r="V1168" s="67"/>
      <c r="W1168" s="67"/>
      <c r="X1168" s="67"/>
      <c r="Y1168" s="67"/>
      <c r="Z1168" s="67"/>
      <c r="AA1168" s="67"/>
      <c r="AB1168" s="99"/>
    </row>
    <row r="1169" spans="1:28" s="159" customFormat="1" ht="43.2" hidden="1" outlineLevel="1" x14ac:dyDescent="0.35">
      <c r="A1169" s="99"/>
      <c r="B1169" s="141"/>
      <c r="C1169" s="67"/>
      <c r="D1169" s="188" t="s">
        <v>128</v>
      </c>
      <c r="E1169" s="188" t="s">
        <v>129</v>
      </c>
      <c r="F1169" s="188" t="s">
        <v>130</v>
      </c>
      <c r="G1169" s="188" t="s">
        <v>131</v>
      </c>
      <c r="H1169" s="188" t="s">
        <v>132</v>
      </c>
      <c r="I1169" s="188"/>
      <c r="J1169" s="188" t="s">
        <v>133</v>
      </c>
      <c r="K1169" s="188" t="s">
        <v>134</v>
      </c>
      <c r="L1169" s="188" t="s">
        <v>135</v>
      </c>
      <c r="M1169" s="188" t="s">
        <v>136</v>
      </c>
      <c r="N1169" s="188" t="s">
        <v>137</v>
      </c>
      <c r="O1169" s="188" t="s">
        <v>138</v>
      </c>
      <c r="P1169" s="189" t="s">
        <v>139</v>
      </c>
      <c r="Q1169" s="183" t="s">
        <v>140</v>
      </c>
      <c r="R1169" s="184" t="s">
        <v>141</v>
      </c>
      <c r="S1169" s="184" t="s">
        <v>142</v>
      </c>
      <c r="T1169" s="184" t="s">
        <v>143</v>
      </c>
      <c r="U1169" s="159" t="e" vm="1">
        <v>#VALUE!</v>
      </c>
      <c r="V1169" s="426" t="s">
        <v>144</v>
      </c>
      <c r="W1169" s="426"/>
      <c r="X1169" s="426"/>
      <c r="Y1169" s="426"/>
      <c r="Z1169" s="426"/>
      <c r="AA1169" s="67"/>
      <c r="AB1169" s="99"/>
    </row>
    <row r="1170" spans="1:28" s="160" customFormat="1" ht="18" hidden="1" outlineLevel="1" x14ac:dyDescent="0.35">
      <c r="A1170" s="99"/>
      <c r="B1170" s="141"/>
      <c r="C1170" s="67"/>
      <c r="D1170" s="190"/>
      <c r="E1170" s="191"/>
      <c r="F1170" s="191"/>
      <c r="G1170" s="190"/>
      <c r="H1170" s="190" t="s">
        <v>145</v>
      </c>
      <c r="I1170" s="190" t="s">
        <v>146</v>
      </c>
      <c r="J1170" s="190" t="s">
        <v>147</v>
      </c>
      <c r="K1170" s="190" t="s">
        <v>147</v>
      </c>
      <c r="L1170" s="190" t="s">
        <v>147</v>
      </c>
      <c r="M1170" s="190" t="s">
        <v>147</v>
      </c>
      <c r="N1170" s="190" t="s">
        <v>147</v>
      </c>
      <c r="O1170" s="190" t="s">
        <v>147</v>
      </c>
      <c r="P1170" s="192" t="s">
        <v>147</v>
      </c>
      <c r="Q1170" s="185" t="s">
        <v>148</v>
      </c>
      <c r="R1170" s="186" t="s">
        <v>145</v>
      </c>
      <c r="S1170" s="186" t="s">
        <v>147</v>
      </c>
      <c r="T1170" s="186" t="s">
        <v>147</v>
      </c>
      <c r="U1170" s="67"/>
      <c r="V1170" s="67"/>
      <c r="W1170" s="67"/>
      <c r="X1170" s="67"/>
      <c r="Y1170" s="67"/>
      <c r="Z1170" s="67"/>
      <c r="AA1170" s="67"/>
      <c r="AB1170" s="99"/>
    </row>
    <row r="1171" spans="1:28" ht="18" hidden="1" outlineLevel="1" x14ac:dyDescent="0.35">
      <c r="A1171" s="99"/>
      <c r="B1171" s="141"/>
      <c r="C1171" s="67"/>
      <c r="D1171" s="2">
        <v>0</v>
      </c>
      <c r="E1171" s="145"/>
      <c r="F1171" s="145">
        <f>+E1171</f>
        <v>0</v>
      </c>
      <c r="G1171" s="49">
        <f>IF(F1171-E1171=0,0,F1171-E1171+1)</f>
        <v>0</v>
      </c>
      <c r="H1171" s="155"/>
      <c r="I1171" s="48" t="str">
        <f>IFERROR(H1171/G1171,"-")</f>
        <v>-</v>
      </c>
      <c r="J1171" s="157"/>
      <c r="K1171" s="157"/>
      <c r="L1171" s="157"/>
      <c r="M1171" s="157"/>
      <c r="N1171" s="157"/>
      <c r="O1171" s="157"/>
      <c r="P1171" s="45">
        <f t="shared" ref="P1171:P1172" si="884">+SUM(J1171:O1171)</f>
        <v>0</v>
      </c>
      <c r="Q1171" s="179">
        <f>IFERROR((_xlfn.DAYS(F1171,"1/1/"&amp;YEAR(F1171))+1)/G1171,0)</f>
        <v>0</v>
      </c>
      <c r="R1171" s="180">
        <f>+H1171*Q1171</f>
        <v>0</v>
      </c>
      <c r="S1171" s="180">
        <f t="shared" ref="S1171" si="885">+J1171*Q1171</f>
        <v>0</v>
      </c>
      <c r="T1171" s="180">
        <f t="shared" ref="T1171:T1172" si="886">+P1171*Q1171</f>
        <v>0</v>
      </c>
      <c r="U1171" s="67"/>
      <c r="V1171" s="67"/>
      <c r="W1171" s="67"/>
      <c r="X1171" s="67"/>
      <c r="Y1171" s="67"/>
      <c r="Z1171" s="67"/>
      <c r="AA1171" s="67"/>
      <c r="AB1171" s="99"/>
    </row>
    <row r="1172" spans="1:28" ht="18" hidden="1" outlineLevel="1" x14ac:dyDescent="0.35">
      <c r="A1172" s="99"/>
      <c r="B1172" s="141"/>
      <c r="C1172" s="67"/>
      <c r="D1172" s="2">
        <v>1</v>
      </c>
      <c r="E1172" s="3">
        <f>+F1171+1</f>
        <v>1</v>
      </c>
      <c r="F1172" s="145"/>
      <c r="G1172" s="49">
        <f t="shared" ref="G1172:G1184" si="887">IF(F1172-E1172=0,0,F1172-E1172+1)</f>
        <v>0</v>
      </c>
      <c r="H1172" s="155"/>
      <c r="I1172" s="48" t="str">
        <f t="shared" ref="I1172:I1173" si="888">IFERROR(H1172/G1172,"-")</f>
        <v>-</v>
      </c>
      <c r="J1172" s="157"/>
      <c r="K1172" s="157"/>
      <c r="L1172" s="157"/>
      <c r="M1172" s="157"/>
      <c r="N1172" s="157"/>
      <c r="O1172" s="157"/>
      <c r="P1172" s="45">
        <f t="shared" si="884"/>
        <v>0</v>
      </c>
      <c r="Q1172" s="179">
        <v>1</v>
      </c>
      <c r="R1172" s="180">
        <f t="shared" ref="R1172" si="889">+H1172*Q1172</f>
        <v>0</v>
      </c>
      <c r="S1172" s="180">
        <f>+J1172*Q1172</f>
        <v>0</v>
      </c>
      <c r="T1172" s="180">
        <f t="shared" si="886"/>
        <v>0</v>
      </c>
      <c r="U1172" s="67"/>
      <c r="V1172" s="67"/>
      <c r="W1172" s="67"/>
      <c r="X1172" s="67"/>
      <c r="Y1172" s="67"/>
      <c r="Z1172" s="67"/>
      <c r="AA1172" s="67"/>
      <c r="AB1172" s="99"/>
    </row>
    <row r="1173" spans="1:28" ht="18" hidden="1" outlineLevel="1" x14ac:dyDescent="0.35">
      <c r="A1173" s="99"/>
      <c r="B1173" s="141"/>
      <c r="C1173" s="67"/>
      <c r="D1173" s="2">
        <v>2</v>
      </c>
      <c r="E1173" s="3">
        <f t="shared" ref="E1173:E1184" si="890">+F1172+1</f>
        <v>1</v>
      </c>
      <c r="F1173" s="146"/>
      <c r="G1173" s="49">
        <f t="shared" si="887"/>
        <v>0</v>
      </c>
      <c r="H1173" s="156"/>
      <c r="I1173" s="48" t="str">
        <f t="shared" si="888"/>
        <v>-</v>
      </c>
      <c r="J1173" s="158"/>
      <c r="K1173" s="158"/>
      <c r="L1173" s="158"/>
      <c r="M1173" s="158"/>
      <c r="N1173" s="158"/>
      <c r="O1173" s="158"/>
      <c r="P1173" s="45">
        <f t="shared" ref="P1173" si="891">+SUM(J1173:O1173)</f>
        <v>0</v>
      </c>
      <c r="Q1173" s="181">
        <v>1</v>
      </c>
      <c r="R1173" s="182">
        <f t="shared" ref="R1173" si="892">+H1173*Q1173</f>
        <v>0</v>
      </c>
      <c r="S1173" s="182">
        <f t="shared" ref="S1173" si="893">+J1173*Q1173</f>
        <v>0</v>
      </c>
      <c r="T1173" s="182">
        <f t="shared" ref="T1173" si="894">+P1173*Q1173</f>
        <v>0</v>
      </c>
      <c r="U1173" s="67"/>
      <c r="V1173" s="67"/>
      <c r="W1173" s="67"/>
      <c r="X1173" s="67"/>
      <c r="Y1173" s="67"/>
      <c r="Z1173" s="67"/>
      <c r="AA1173" s="67"/>
      <c r="AB1173" s="99"/>
    </row>
    <row r="1174" spans="1:28" ht="18" hidden="1" outlineLevel="1" x14ac:dyDescent="0.35">
      <c r="A1174" s="99"/>
      <c r="B1174" s="141"/>
      <c r="C1174" s="67"/>
      <c r="D1174" s="2">
        <v>3</v>
      </c>
      <c r="E1174" s="3">
        <f t="shared" si="890"/>
        <v>1</v>
      </c>
      <c r="F1174" s="146"/>
      <c r="G1174" s="49">
        <f t="shared" si="887"/>
        <v>0</v>
      </c>
      <c r="H1174" s="156"/>
      <c r="I1174" s="48" t="str">
        <f t="shared" ref="I1174" si="895">IFERROR(H1174/G1174,"-")</f>
        <v>-</v>
      </c>
      <c r="J1174" s="158"/>
      <c r="K1174" s="158"/>
      <c r="L1174" s="158"/>
      <c r="M1174" s="158"/>
      <c r="N1174" s="158"/>
      <c r="O1174" s="158"/>
      <c r="P1174" s="45">
        <f t="shared" ref="P1174" si="896">+SUM(J1174:O1174)</f>
        <v>0</v>
      </c>
      <c r="Q1174" s="181">
        <v>1</v>
      </c>
      <c r="R1174" s="182">
        <f t="shared" ref="R1174" si="897">+H1174*Q1174</f>
        <v>0</v>
      </c>
      <c r="S1174" s="182">
        <f t="shared" ref="S1174" si="898">+J1174*Q1174</f>
        <v>0</v>
      </c>
      <c r="T1174" s="182">
        <f t="shared" ref="T1174" si="899">+P1174*Q1174</f>
        <v>0</v>
      </c>
      <c r="U1174" s="67"/>
      <c r="V1174" s="67"/>
      <c r="W1174" s="67"/>
      <c r="X1174" s="67"/>
      <c r="Y1174" s="67"/>
      <c r="Z1174" s="67"/>
      <c r="AA1174" s="67"/>
      <c r="AB1174" s="99"/>
    </row>
    <row r="1175" spans="1:28" ht="18" hidden="1" outlineLevel="1" x14ac:dyDescent="0.35">
      <c r="A1175" s="99"/>
      <c r="B1175" s="141"/>
      <c r="C1175" s="67"/>
      <c r="D1175" s="2">
        <v>4</v>
      </c>
      <c r="E1175" s="3">
        <f t="shared" si="890"/>
        <v>1</v>
      </c>
      <c r="F1175" s="146"/>
      <c r="G1175" s="49">
        <f t="shared" si="887"/>
        <v>0</v>
      </c>
      <c r="H1175" s="156"/>
      <c r="I1175" s="48" t="str">
        <f t="shared" ref="I1175" si="900">IFERROR(H1175/G1175,"-")</f>
        <v>-</v>
      </c>
      <c r="J1175" s="158"/>
      <c r="K1175" s="158"/>
      <c r="L1175" s="158"/>
      <c r="M1175" s="158"/>
      <c r="N1175" s="158"/>
      <c r="O1175" s="158"/>
      <c r="P1175" s="45">
        <f t="shared" ref="P1175" si="901">+SUM(J1175:O1175)</f>
        <v>0</v>
      </c>
      <c r="Q1175" s="181">
        <v>1</v>
      </c>
      <c r="R1175" s="182">
        <f t="shared" ref="R1175" si="902">+H1175*Q1175</f>
        <v>0</v>
      </c>
      <c r="S1175" s="182">
        <f t="shared" ref="S1175" si="903">+J1175*Q1175</f>
        <v>0</v>
      </c>
      <c r="T1175" s="182">
        <f t="shared" ref="T1175" si="904">+P1175*Q1175</f>
        <v>0</v>
      </c>
      <c r="U1175" s="67"/>
      <c r="V1175" s="67"/>
      <c r="W1175" s="67"/>
      <c r="X1175" s="67"/>
      <c r="Y1175" s="67"/>
      <c r="Z1175" s="67"/>
      <c r="AA1175" s="67"/>
      <c r="AB1175" s="99"/>
    </row>
    <row r="1176" spans="1:28" ht="18" hidden="1" outlineLevel="1" x14ac:dyDescent="0.35">
      <c r="A1176" s="99"/>
      <c r="B1176" s="141"/>
      <c r="C1176" s="67"/>
      <c r="D1176" s="2">
        <v>5</v>
      </c>
      <c r="E1176" s="3">
        <f t="shared" si="890"/>
        <v>1</v>
      </c>
      <c r="F1176" s="146"/>
      <c r="G1176" s="49">
        <f t="shared" si="887"/>
        <v>0</v>
      </c>
      <c r="H1176" s="156"/>
      <c r="I1176" s="48" t="str">
        <f t="shared" ref="I1176" si="905">IFERROR(H1176/G1176,"-")</f>
        <v>-</v>
      </c>
      <c r="J1176" s="158"/>
      <c r="K1176" s="158"/>
      <c r="L1176" s="158"/>
      <c r="M1176" s="158"/>
      <c r="N1176" s="158"/>
      <c r="O1176" s="158"/>
      <c r="P1176" s="45">
        <f t="shared" ref="P1176" si="906">+SUM(J1176:O1176)</f>
        <v>0</v>
      </c>
      <c r="Q1176" s="181">
        <v>1</v>
      </c>
      <c r="R1176" s="182">
        <f t="shared" ref="R1176" si="907">+H1176*Q1176</f>
        <v>0</v>
      </c>
      <c r="S1176" s="182">
        <f t="shared" ref="S1176" si="908">+J1176*Q1176</f>
        <v>0</v>
      </c>
      <c r="T1176" s="182">
        <f t="shared" ref="T1176" si="909">+P1176*Q1176</f>
        <v>0</v>
      </c>
      <c r="U1176" s="67"/>
      <c r="V1176" s="67"/>
      <c r="W1176" s="67"/>
      <c r="X1176" s="67"/>
      <c r="Y1176" s="67"/>
      <c r="Z1176" s="67"/>
      <c r="AA1176" s="67"/>
      <c r="AB1176" s="99"/>
    </row>
    <row r="1177" spans="1:28" ht="18" hidden="1" outlineLevel="1" x14ac:dyDescent="0.35">
      <c r="A1177" s="99"/>
      <c r="B1177" s="141"/>
      <c r="C1177" s="67"/>
      <c r="D1177" s="2">
        <v>6</v>
      </c>
      <c r="E1177" s="3">
        <f t="shared" si="890"/>
        <v>1</v>
      </c>
      <c r="F1177" s="146"/>
      <c r="G1177" s="49">
        <f t="shared" si="887"/>
        <v>0</v>
      </c>
      <c r="H1177" s="156"/>
      <c r="I1177" s="48" t="str">
        <f t="shared" ref="I1177" si="910">IFERROR(H1177/G1177,"-")</f>
        <v>-</v>
      </c>
      <c r="J1177" s="158"/>
      <c r="K1177" s="158"/>
      <c r="L1177" s="158"/>
      <c r="M1177" s="158"/>
      <c r="N1177" s="158"/>
      <c r="O1177" s="158"/>
      <c r="P1177" s="45">
        <f t="shared" ref="P1177" si="911">+SUM(J1177:O1177)</f>
        <v>0</v>
      </c>
      <c r="Q1177" s="181">
        <v>1</v>
      </c>
      <c r="R1177" s="182">
        <f t="shared" ref="R1177" si="912">+H1177*Q1177</f>
        <v>0</v>
      </c>
      <c r="S1177" s="182">
        <f t="shared" ref="S1177" si="913">+J1177*Q1177</f>
        <v>0</v>
      </c>
      <c r="T1177" s="182">
        <f t="shared" ref="T1177" si="914">+P1177*Q1177</f>
        <v>0</v>
      </c>
      <c r="U1177" s="67"/>
      <c r="V1177" s="67"/>
      <c r="W1177" s="67"/>
      <c r="X1177" s="67"/>
      <c r="Y1177" s="67"/>
      <c r="Z1177" s="67"/>
      <c r="AA1177" s="67"/>
      <c r="AB1177" s="99"/>
    </row>
    <row r="1178" spans="1:28" ht="18" hidden="1" outlineLevel="1" x14ac:dyDescent="0.35">
      <c r="A1178" s="99"/>
      <c r="B1178" s="141"/>
      <c r="C1178" s="67"/>
      <c r="D1178" s="2">
        <v>7</v>
      </c>
      <c r="E1178" s="3">
        <f t="shared" si="890"/>
        <v>1</v>
      </c>
      <c r="F1178" s="146"/>
      <c r="G1178" s="49">
        <f t="shared" si="887"/>
        <v>0</v>
      </c>
      <c r="H1178" s="156"/>
      <c r="I1178" s="48" t="str">
        <f t="shared" ref="I1178" si="915">IFERROR(H1178/G1178,"-")</f>
        <v>-</v>
      </c>
      <c r="J1178" s="158"/>
      <c r="K1178" s="158"/>
      <c r="L1178" s="158"/>
      <c r="M1178" s="158"/>
      <c r="N1178" s="158"/>
      <c r="O1178" s="158"/>
      <c r="P1178" s="45">
        <f t="shared" ref="P1178" si="916">+SUM(J1178:O1178)</f>
        <v>0</v>
      </c>
      <c r="Q1178" s="181">
        <v>1</v>
      </c>
      <c r="R1178" s="182">
        <f t="shared" ref="R1178" si="917">+H1178*Q1178</f>
        <v>0</v>
      </c>
      <c r="S1178" s="182">
        <f t="shared" ref="S1178" si="918">+J1178*Q1178</f>
        <v>0</v>
      </c>
      <c r="T1178" s="182">
        <f t="shared" ref="T1178" si="919">+P1178*Q1178</f>
        <v>0</v>
      </c>
      <c r="U1178" s="67"/>
      <c r="V1178" s="67"/>
      <c r="W1178" s="67"/>
      <c r="X1178" s="67"/>
      <c r="Y1178" s="67"/>
      <c r="Z1178" s="67"/>
      <c r="AA1178" s="67"/>
      <c r="AB1178" s="99"/>
    </row>
    <row r="1179" spans="1:28" ht="18" hidden="1" outlineLevel="1" x14ac:dyDescent="0.35">
      <c r="A1179" s="99"/>
      <c r="B1179" s="141"/>
      <c r="C1179" s="67"/>
      <c r="D1179" s="2">
        <v>8</v>
      </c>
      <c r="E1179" s="3">
        <f t="shared" si="890"/>
        <v>1</v>
      </c>
      <c r="F1179" s="146"/>
      <c r="G1179" s="49">
        <f t="shared" si="887"/>
        <v>0</v>
      </c>
      <c r="H1179" s="156"/>
      <c r="I1179" s="48" t="str">
        <f t="shared" ref="I1179" si="920">IFERROR(H1179/G1179,"-")</f>
        <v>-</v>
      </c>
      <c r="J1179" s="158"/>
      <c r="K1179" s="158"/>
      <c r="L1179" s="158"/>
      <c r="M1179" s="158"/>
      <c r="N1179" s="158"/>
      <c r="O1179" s="158"/>
      <c r="P1179" s="45">
        <f t="shared" ref="P1179" si="921">+SUM(J1179:O1179)</f>
        <v>0</v>
      </c>
      <c r="Q1179" s="181">
        <v>1</v>
      </c>
      <c r="R1179" s="182">
        <f t="shared" ref="R1179" si="922">+H1179*Q1179</f>
        <v>0</v>
      </c>
      <c r="S1179" s="182">
        <f t="shared" ref="S1179" si="923">+J1179*Q1179</f>
        <v>0</v>
      </c>
      <c r="T1179" s="182">
        <f t="shared" ref="T1179" si="924">+P1179*Q1179</f>
        <v>0</v>
      </c>
      <c r="U1179" s="67"/>
      <c r="V1179" s="67"/>
      <c r="W1179" s="67"/>
      <c r="X1179" s="67"/>
      <c r="Y1179" s="67"/>
      <c r="Z1179" s="67"/>
      <c r="AA1179" s="67"/>
      <c r="AB1179" s="99"/>
    </row>
    <row r="1180" spans="1:28" ht="18" hidden="1" outlineLevel="1" x14ac:dyDescent="0.35">
      <c r="A1180" s="99"/>
      <c r="B1180" s="141"/>
      <c r="C1180" s="67"/>
      <c r="D1180" s="2">
        <v>9</v>
      </c>
      <c r="E1180" s="3">
        <f t="shared" si="890"/>
        <v>1</v>
      </c>
      <c r="F1180" s="146"/>
      <c r="G1180" s="49">
        <f t="shared" si="887"/>
        <v>0</v>
      </c>
      <c r="H1180" s="156"/>
      <c r="I1180" s="48" t="str">
        <f t="shared" ref="I1180" si="925">IFERROR(H1180/G1180,"-")</f>
        <v>-</v>
      </c>
      <c r="J1180" s="158"/>
      <c r="K1180" s="158"/>
      <c r="L1180" s="158"/>
      <c r="M1180" s="158"/>
      <c r="N1180" s="158"/>
      <c r="O1180" s="158"/>
      <c r="P1180" s="45">
        <f t="shared" ref="P1180" si="926">+SUM(J1180:O1180)</f>
        <v>0</v>
      </c>
      <c r="Q1180" s="181">
        <v>1</v>
      </c>
      <c r="R1180" s="182">
        <f t="shared" ref="R1180" si="927">+H1180*Q1180</f>
        <v>0</v>
      </c>
      <c r="S1180" s="182">
        <f t="shared" ref="S1180" si="928">+J1180*Q1180</f>
        <v>0</v>
      </c>
      <c r="T1180" s="182">
        <f t="shared" ref="T1180" si="929">+P1180*Q1180</f>
        <v>0</v>
      </c>
      <c r="U1180" s="67"/>
      <c r="V1180" s="67"/>
      <c r="W1180" s="67"/>
      <c r="X1180" s="67"/>
      <c r="Y1180" s="67"/>
      <c r="Z1180" s="67"/>
      <c r="AA1180" s="67"/>
      <c r="AB1180" s="99"/>
    </row>
    <row r="1181" spans="1:28" ht="18" hidden="1" outlineLevel="1" x14ac:dyDescent="0.35">
      <c r="A1181" s="99"/>
      <c r="B1181" s="141"/>
      <c r="C1181" s="67"/>
      <c r="D1181" s="2">
        <v>10</v>
      </c>
      <c r="E1181" s="3">
        <f t="shared" si="890"/>
        <v>1</v>
      </c>
      <c r="F1181" s="146"/>
      <c r="G1181" s="49">
        <f t="shared" si="887"/>
        <v>0</v>
      </c>
      <c r="H1181" s="156"/>
      <c r="I1181" s="48" t="str">
        <f t="shared" ref="I1181" si="930">IFERROR(H1181/G1181,"-")</f>
        <v>-</v>
      </c>
      <c r="J1181" s="158"/>
      <c r="K1181" s="158"/>
      <c r="L1181" s="158"/>
      <c r="M1181" s="158"/>
      <c r="N1181" s="158"/>
      <c r="O1181" s="158"/>
      <c r="P1181" s="45">
        <f t="shared" ref="P1181" si="931">+SUM(J1181:O1181)</f>
        <v>0</v>
      </c>
      <c r="Q1181" s="181">
        <v>1</v>
      </c>
      <c r="R1181" s="182">
        <f t="shared" ref="R1181" si="932">+H1181*Q1181</f>
        <v>0</v>
      </c>
      <c r="S1181" s="182">
        <f t="shared" ref="S1181" si="933">+J1181*Q1181</f>
        <v>0</v>
      </c>
      <c r="T1181" s="182">
        <f t="shared" ref="T1181" si="934">+P1181*Q1181</f>
        <v>0</v>
      </c>
      <c r="U1181" s="67"/>
      <c r="V1181" s="67"/>
      <c r="W1181" s="67"/>
      <c r="X1181" s="67"/>
      <c r="Y1181" s="67"/>
      <c r="Z1181" s="67"/>
      <c r="AA1181" s="67"/>
      <c r="AB1181" s="99"/>
    </row>
    <row r="1182" spans="1:28" ht="18" hidden="1" outlineLevel="1" x14ac:dyDescent="0.35">
      <c r="A1182" s="99"/>
      <c r="B1182" s="141"/>
      <c r="C1182" s="67"/>
      <c r="D1182" s="2">
        <v>11</v>
      </c>
      <c r="E1182" s="3">
        <f t="shared" si="890"/>
        <v>1</v>
      </c>
      <c r="F1182" s="146"/>
      <c r="G1182" s="49">
        <f t="shared" si="887"/>
        <v>0</v>
      </c>
      <c r="H1182" s="156"/>
      <c r="I1182" s="48" t="str">
        <f t="shared" ref="I1182" si="935">IFERROR(H1182/G1182,"-")</f>
        <v>-</v>
      </c>
      <c r="J1182" s="158"/>
      <c r="K1182" s="158"/>
      <c r="L1182" s="158"/>
      <c r="M1182" s="158"/>
      <c r="N1182" s="158"/>
      <c r="O1182" s="158"/>
      <c r="P1182" s="45">
        <f t="shared" ref="P1182" si="936">+SUM(J1182:O1182)</f>
        <v>0</v>
      </c>
      <c r="Q1182" s="181">
        <v>1</v>
      </c>
      <c r="R1182" s="182">
        <f t="shared" ref="R1182" si="937">+H1182*Q1182</f>
        <v>0</v>
      </c>
      <c r="S1182" s="182">
        <f t="shared" ref="S1182" si="938">+J1182*Q1182</f>
        <v>0</v>
      </c>
      <c r="T1182" s="182">
        <f t="shared" ref="T1182" si="939">+P1182*Q1182</f>
        <v>0</v>
      </c>
      <c r="U1182" s="67"/>
      <c r="V1182" s="67"/>
      <c r="W1182" s="67"/>
      <c r="X1182" s="67"/>
      <c r="Y1182" s="67"/>
      <c r="Z1182" s="67"/>
      <c r="AA1182" s="67"/>
      <c r="AB1182" s="99"/>
    </row>
    <row r="1183" spans="1:28" ht="18" hidden="1" outlineLevel="1" x14ac:dyDescent="0.35">
      <c r="A1183" s="99"/>
      <c r="B1183" s="141"/>
      <c r="C1183" s="67"/>
      <c r="D1183" s="2">
        <v>12</v>
      </c>
      <c r="E1183" s="3">
        <f t="shared" si="890"/>
        <v>1</v>
      </c>
      <c r="F1183" s="146"/>
      <c r="G1183" s="49">
        <f t="shared" si="887"/>
        <v>0</v>
      </c>
      <c r="H1183" s="156"/>
      <c r="I1183" s="48" t="str">
        <f t="shared" ref="I1183" si="940">IFERROR(H1183/G1183,"-")</f>
        <v>-</v>
      </c>
      <c r="J1183" s="158"/>
      <c r="K1183" s="158"/>
      <c r="L1183" s="158"/>
      <c r="M1183" s="158"/>
      <c r="N1183" s="158"/>
      <c r="O1183" s="158"/>
      <c r="P1183" s="46">
        <f t="shared" ref="P1183" si="941">+SUM(J1183:O1183)</f>
        <v>0</v>
      </c>
      <c r="Q1183" s="181">
        <v>1</v>
      </c>
      <c r="R1183" s="182">
        <f t="shared" ref="R1183" si="942">+H1183*Q1183</f>
        <v>0</v>
      </c>
      <c r="S1183" s="182">
        <f t="shared" ref="S1183" si="943">+J1183*Q1183</f>
        <v>0</v>
      </c>
      <c r="T1183" s="182">
        <f t="shared" ref="T1183" si="944">+P1183*Q1183</f>
        <v>0</v>
      </c>
      <c r="U1183" s="67"/>
      <c r="V1183" s="67"/>
      <c r="W1183" s="67"/>
      <c r="X1183" s="67"/>
      <c r="Y1183" s="67"/>
      <c r="Z1183" s="67"/>
      <c r="AA1183" s="67"/>
      <c r="AB1183" s="99"/>
    </row>
    <row r="1184" spans="1:28" ht="18" hidden="1" outlineLevel="1" x14ac:dyDescent="0.35">
      <c r="A1184" s="99"/>
      <c r="B1184" s="141"/>
      <c r="C1184" s="67"/>
      <c r="D1184" s="2">
        <v>13</v>
      </c>
      <c r="E1184" s="3">
        <f t="shared" si="890"/>
        <v>1</v>
      </c>
      <c r="F1184" s="146">
        <f>+E1184</f>
        <v>1</v>
      </c>
      <c r="G1184" s="49">
        <f t="shared" si="887"/>
        <v>0</v>
      </c>
      <c r="H1184" s="156"/>
      <c r="I1184" s="48" t="str">
        <f t="shared" ref="I1184" si="945">IFERROR(H1184/G1184,"-")</f>
        <v>-</v>
      </c>
      <c r="J1184" s="158"/>
      <c r="K1184" s="158"/>
      <c r="L1184" s="158"/>
      <c r="M1184" s="158"/>
      <c r="N1184" s="158"/>
      <c r="O1184" s="158"/>
      <c r="P1184" s="46">
        <f t="shared" ref="P1184" si="946">+SUM(J1184:O1184)</f>
        <v>0</v>
      </c>
      <c r="Q1184" s="179">
        <f>IFERROR((_xlfn.DAYS("31/12/"&amp;YEAR(E1184),E1184))/G1184,0)</f>
        <v>0</v>
      </c>
      <c r="R1184" s="182">
        <f t="shared" ref="R1184" si="947">+H1184*Q1184</f>
        <v>0</v>
      </c>
      <c r="S1184" s="182">
        <f t="shared" ref="S1184" si="948">+J1184*Q1184</f>
        <v>0</v>
      </c>
      <c r="T1184" s="182">
        <f t="shared" ref="T1184" si="949">+P1184*Q1184</f>
        <v>0</v>
      </c>
      <c r="U1184" s="67"/>
      <c r="V1184" s="67"/>
      <c r="W1184" s="67"/>
      <c r="X1184" s="67"/>
      <c r="Y1184" s="67"/>
      <c r="Z1184" s="67"/>
      <c r="AA1184" s="67"/>
      <c r="AB1184" s="99"/>
    </row>
    <row r="1185" spans="1:29" ht="18" hidden="1" outlineLevel="1" x14ac:dyDescent="0.35">
      <c r="A1185" s="99"/>
      <c r="B1185" s="141"/>
      <c r="C1185" s="67"/>
      <c r="D1185" s="170" t="s">
        <v>149</v>
      </c>
      <c r="E1185" s="170"/>
      <c r="F1185" s="170"/>
      <c r="G1185" s="171">
        <f>SUM(G1171:G1184)</f>
        <v>0</v>
      </c>
      <c r="H1185" s="172">
        <f>SUM(H1171:H1184)</f>
        <v>0</v>
      </c>
      <c r="I1185" s="173" t="str">
        <f t="shared" ref="I1185" si="950">IFERROR(H1185/G1185,"-")</f>
        <v>-</v>
      </c>
      <c r="J1185" s="172">
        <f t="shared" ref="J1185:P1185" si="951">SUM(J1171:J1184)</f>
        <v>0</v>
      </c>
      <c r="K1185" s="172">
        <f t="shared" si="951"/>
        <v>0</v>
      </c>
      <c r="L1185" s="172">
        <f t="shared" si="951"/>
        <v>0</v>
      </c>
      <c r="M1185" s="172">
        <f t="shared" si="951"/>
        <v>0</v>
      </c>
      <c r="N1185" s="172">
        <f t="shared" si="951"/>
        <v>0</v>
      </c>
      <c r="O1185" s="172">
        <f t="shared" si="951"/>
        <v>0</v>
      </c>
      <c r="P1185" s="174">
        <f t="shared" si="951"/>
        <v>0</v>
      </c>
      <c r="Q1185" s="177">
        <f>+SUMPRODUCT(G1171:G1184,Q1171:Q1184)</f>
        <v>0</v>
      </c>
      <c r="R1185" s="178">
        <f>SUM(R1171:R1184)</f>
        <v>0</v>
      </c>
      <c r="S1185" s="178">
        <f t="shared" ref="S1185:T1185" si="952">SUM(S1171:S1184)</f>
        <v>0</v>
      </c>
      <c r="T1185" s="178">
        <f t="shared" si="952"/>
        <v>0</v>
      </c>
      <c r="U1185" s="67"/>
      <c r="V1185" s="67"/>
      <c r="W1185" s="67"/>
      <c r="X1185" s="67"/>
      <c r="Y1185" s="67"/>
      <c r="Z1185" s="67"/>
      <c r="AA1185" s="67"/>
      <c r="AB1185" s="99"/>
    </row>
    <row r="1186" spans="1:29" ht="18" hidden="1" outlineLevel="1" x14ac:dyDescent="0.35">
      <c r="A1186" s="99"/>
      <c r="B1186" s="141"/>
      <c r="C1186" s="67"/>
      <c r="D1186" s="175" t="s">
        <v>150</v>
      </c>
      <c r="E1186" s="175"/>
      <c r="F1186" s="175"/>
      <c r="G1186" s="175"/>
      <c r="H1186" s="175"/>
      <c r="I1186" s="175"/>
      <c r="J1186" s="176" t="str">
        <f t="shared" ref="J1186:P1186" si="953">IFERROR(J1185/$P1185,"-")</f>
        <v>-</v>
      </c>
      <c r="K1186" s="176" t="str">
        <f t="shared" si="953"/>
        <v>-</v>
      </c>
      <c r="L1186" s="176" t="str">
        <f t="shared" si="953"/>
        <v>-</v>
      </c>
      <c r="M1186" s="176" t="str">
        <f t="shared" si="953"/>
        <v>-</v>
      </c>
      <c r="N1186" s="176" t="str">
        <f t="shared" si="953"/>
        <v>-</v>
      </c>
      <c r="O1186" s="176" t="str">
        <f t="shared" si="953"/>
        <v>-</v>
      </c>
      <c r="P1186" s="176" t="str">
        <f t="shared" si="953"/>
        <v>-</v>
      </c>
      <c r="Q1186" s="67"/>
      <c r="R1186" s="67"/>
      <c r="S1186" s="67"/>
      <c r="T1186" s="67"/>
      <c r="U1186" s="67"/>
      <c r="V1186" s="67"/>
      <c r="W1186" s="67"/>
      <c r="X1186" s="67"/>
      <c r="Y1186" s="67"/>
      <c r="Z1186" s="67"/>
      <c r="AA1186" s="67"/>
      <c r="AB1186" s="99"/>
    </row>
    <row r="1187" spans="1:29" ht="18" hidden="1" outlineLevel="1" x14ac:dyDescent="0.35">
      <c r="A1187" s="99"/>
      <c r="B1187" s="141"/>
      <c r="C1187" s="67"/>
      <c r="D1187" s="67"/>
      <c r="E1187" s="67"/>
      <c r="F1187" s="67"/>
      <c r="G1187" s="67"/>
      <c r="H1187" s="67"/>
      <c r="I1187" s="67"/>
      <c r="J1187" s="67"/>
      <c r="K1187" s="67"/>
      <c r="L1187" s="67"/>
      <c r="M1187" s="67"/>
      <c r="N1187" s="67"/>
      <c r="O1187" s="67"/>
      <c r="P1187" s="67"/>
      <c r="Q1187" s="67"/>
      <c r="R1187" s="67"/>
      <c r="S1187" s="67"/>
      <c r="T1187" s="67"/>
      <c r="U1187" s="67"/>
      <c r="V1187" s="67"/>
      <c r="W1187" s="67"/>
      <c r="X1187" s="67"/>
      <c r="Y1187" s="67"/>
      <c r="Z1187" s="67"/>
      <c r="AA1187" s="67"/>
      <c r="AB1187" s="99"/>
    </row>
    <row r="1188" spans="1:29" ht="18" collapsed="1" x14ac:dyDescent="0.35">
      <c r="A1188" s="99"/>
      <c r="B1188" s="12"/>
      <c r="C1188" s="62" t="s">
        <v>151</v>
      </c>
      <c r="D1188" s="12"/>
      <c r="E1188" s="12"/>
      <c r="F1188" s="12"/>
      <c r="G1188" s="12"/>
      <c r="H1188" s="12"/>
      <c r="I1188" s="12"/>
      <c r="J1188" s="12"/>
      <c r="K1188" s="12"/>
      <c r="L1188" s="12"/>
      <c r="M1188" s="12"/>
      <c r="N1188" s="12"/>
      <c r="O1188" s="12"/>
      <c r="P1188" s="12"/>
      <c r="Q1188" s="12"/>
      <c r="R1188" s="12"/>
      <c r="S1188" s="12"/>
      <c r="T1188" s="12"/>
      <c r="U1188" s="12"/>
      <c r="V1188" s="12"/>
      <c r="W1188" s="12"/>
      <c r="X1188" s="12"/>
      <c r="Y1188" s="12"/>
      <c r="Z1188" s="12"/>
      <c r="AA1188" s="12"/>
      <c r="AB1188" s="99"/>
    </row>
    <row r="1189" spans="1:29" ht="9.6" hidden="1" customHeight="1" outlineLevel="1" x14ac:dyDescent="0.35">
      <c r="A1189" s="99"/>
      <c r="B1189" s="12"/>
      <c r="C1189" s="67"/>
      <c r="D1189" s="67"/>
      <c r="E1189" s="67"/>
      <c r="F1189" s="67"/>
      <c r="G1189" s="67"/>
      <c r="H1189" s="67"/>
      <c r="I1189" s="67"/>
      <c r="J1189" s="67"/>
      <c r="K1189" s="67"/>
      <c r="L1189" s="67"/>
      <c r="M1189" s="67"/>
      <c r="N1189" s="67"/>
      <c r="O1189" s="67"/>
      <c r="P1189" s="67"/>
      <c r="Q1189" s="67"/>
      <c r="R1189" s="67"/>
      <c r="S1189" s="67"/>
      <c r="T1189" s="67"/>
      <c r="U1189" s="67"/>
      <c r="V1189" s="67"/>
      <c r="W1189" s="67"/>
      <c r="X1189" s="67"/>
      <c r="Y1189" s="67"/>
      <c r="Z1189" s="67"/>
      <c r="AA1189" s="67"/>
      <c r="AB1189" s="99"/>
    </row>
    <row r="1190" spans="1:29" ht="18" hidden="1" outlineLevel="1" x14ac:dyDescent="0.35">
      <c r="A1190" s="99"/>
      <c r="B1190" s="12"/>
      <c r="C1190" s="67"/>
      <c r="D1190" s="163" t="s">
        <v>98</v>
      </c>
      <c r="E1190" s="164"/>
      <c r="F1190" s="164"/>
      <c r="G1190" s="164"/>
      <c r="H1190" s="67"/>
      <c r="I1190" s="161" t="s">
        <v>97</v>
      </c>
      <c r="J1190" s="162"/>
      <c r="K1190" s="162"/>
      <c r="L1190" s="67"/>
      <c r="M1190" s="67"/>
      <c r="N1190" s="67"/>
      <c r="O1190" s="67"/>
      <c r="P1190" s="67"/>
      <c r="Q1190" s="149" t="s">
        <v>152</v>
      </c>
      <c r="R1190" s="150"/>
      <c r="S1190" s="150"/>
      <c r="T1190" s="150"/>
      <c r="U1190" s="67"/>
      <c r="V1190" s="149" t="s">
        <v>153</v>
      </c>
      <c r="W1190" s="150"/>
      <c r="X1190" s="150"/>
      <c r="Y1190" s="67"/>
      <c r="Z1190" s="67"/>
      <c r="AA1190" s="67"/>
      <c r="AB1190" s="99"/>
      <c r="AC1190" s="67">
        <v>28</v>
      </c>
    </row>
    <row r="1191" spans="1:29" ht="18" hidden="1" outlineLevel="1" x14ac:dyDescent="0.35">
      <c r="A1191" s="99"/>
      <c r="B1191" s="12"/>
      <c r="C1191" s="67"/>
      <c r="D1191" s="1" t="s">
        <v>154</v>
      </c>
      <c r="E1191" s="200" t="s">
        <v>155</v>
      </c>
      <c r="F1191" s="167" t="s">
        <v>156</v>
      </c>
      <c r="G1191" s="165"/>
      <c r="H1191" s="67"/>
      <c r="I1191" s="152">
        <v>1</v>
      </c>
      <c r="J1191" s="421" t="s">
        <v>101</v>
      </c>
      <c r="K1191" s="422"/>
      <c r="L1191" s="67"/>
      <c r="M1191" s="67"/>
      <c r="N1191" s="67"/>
      <c r="O1191" s="67"/>
      <c r="P1191" s="67"/>
      <c r="Q1191" s="419" t="s">
        <v>106</v>
      </c>
      <c r="R1191" s="419"/>
      <c r="S1191" s="298" t="str">
        <f>IFERROR(S1213/Q1213,"-")</f>
        <v>-</v>
      </c>
      <c r="T1191" s="299" t="s">
        <v>107</v>
      </c>
      <c r="U1191" s="67"/>
      <c r="V1191" s="8" t="s">
        <v>108</v>
      </c>
      <c r="W1191" s="300">
        <f>IF(E1191="No n'hi ha",0,VLOOKUP(E1191,llistes!$L$5:$Q$11,5,0))</f>
        <v>0</v>
      </c>
      <c r="X1191" s="301" t="s">
        <v>109</v>
      </c>
      <c r="Y1191" s="67"/>
      <c r="Z1191" s="67"/>
      <c r="AA1191" s="67"/>
      <c r="AB1191" s="99"/>
    </row>
    <row r="1192" spans="1:29" ht="18" hidden="1" outlineLevel="1" x14ac:dyDescent="0.35">
      <c r="A1192" s="99"/>
      <c r="B1192" s="12"/>
      <c r="C1192" s="67"/>
      <c r="D1192" s="1" t="s">
        <v>157</v>
      </c>
      <c r="E1192" s="201" t="s">
        <v>145</v>
      </c>
      <c r="F1192" s="199" t="s">
        <v>158</v>
      </c>
      <c r="G1192" s="166"/>
      <c r="H1192" s="67"/>
      <c r="I1192" s="154">
        <v>2</v>
      </c>
      <c r="J1192" s="421" t="s">
        <v>101</v>
      </c>
      <c r="K1192" s="422"/>
      <c r="L1192" s="67"/>
      <c r="M1192" s="67"/>
      <c r="N1192" s="67"/>
      <c r="O1192" s="67"/>
      <c r="P1192" s="67"/>
      <c r="Q1192" s="415" t="s">
        <v>111</v>
      </c>
      <c r="R1192" s="415"/>
      <c r="S1192" s="47">
        <f>IFERROR(S1213/P1213,0)</f>
        <v>0</v>
      </c>
      <c r="T1192" t="s">
        <v>112</v>
      </c>
      <c r="U1192" s="67"/>
      <c r="V1192" s="1" t="s">
        <v>113</v>
      </c>
      <c r="W1192" s="5">
        <f>+W1191*Q1213</f>
        <v>0</v>
      </c>
      <c r="X1192" s="268" t="s">
        <v>114</v>
      </c>
      <c r="Y1192" s="67"/>
      <c r="Z1192" s="67"/>
      <c r="AA1192" s="67"/>
      <c r="AB1192" s="99"/>
    </row>
    <row r="1193" spans="1:29" ht="18" hidden="1" outlineLevel="1" x14ac:dyDescent="0.35">
      <c r="A1193" s="99"/>
      <c r="B1193" s="12"/>
      <c r="C1193" s="67"/>
      <c r="D1193" s="1" t="s">
        <v>159</v>
      </c>
      <c r="E1193" s="168">
        <f>IF(E1191="No n'hi ha",0,VLOOKUP(E1192,_xlfn.IFS(E1191="Gas Natural",llistes!$F$4:$H$4,E1191="Gasoil C",llistes!$F$7:$H$8,E1191="GLP",llistes!$F$11:$H$15,E1191="Biomassa",llistes!$F$18:$H$24,E1191="No n'hi ha",llistes!$F$26:$H$26),2,0))</f>
        <v>0</v>
      </c>
      <c r="F1193" s="67"/>
      <c r="G1193" s="67"/>
      <c r="H1193" s="67"/>
      <c r="I1193" s="154">
        <v>3</v>
      </c>
      <c r="J1193" s="421" t="s">
        <v>101</v>
      </c>
      <c r="K1193" s="422"/>
      <c r="L1193" s="67"/>
      <c r="M1193" s="67"/>
      <c r="N1193" s="67"/>
      <c r="O1193" s="67"/>
      <c r="P1193" s="67"/>
      <c r="Q1193" s="419" t="s">
        <v>116</v>
      </c>
      <c r="R1193" s="419"/>
      <c r="S1193" s="302" t="str" cm="1">
        <f t="array" aca="1" ref="S1193" ca="1">IFERROR(Q1213/INDIRECT("'Introducció dades Grals'!G"&amp;AC1190),"-")</f>
        <v>-</v>
      </c>
      <c r="T1193" s="303" t="s">
        <v>117</v>
      </c>
      <c r="U1193" s="67"/>
      <c r="V1193" s="1" t="s">
        <v>118</v>
      </c>
      <c r="W1193" s="7" t="str" cm="1">
        <f t="array" aca="1" ref="W1193" ca="1">IFERROR(W1192/INDIRECT("'Introducció dades Grals'!G"&amp;AC1190),"-")</f>
        <v>-</v>
      </c>
      <c r="X1193" s="268" t="s">
        <v>119</v>
      </c>
      <c r="Y1193" s="67"/>
      <c r="Z1193" s="67"/>
      <c r="AA1193" s="67"/>
      <c r="AB1193" s="99"/>
    </row>
    <row r="1194" spans="1:29" ht="18" hidden="1" outlineLevel="1" x14ac:dyDescent="0.35">
      <c r="A1194" s="99"/>
      <c r="B1194" s="12"/>
      <c r="C1194" s="67"/>
      <c r="D1194" s="67"/>
      <c r="E1194" s="67"/>
      <c r="F1194" s="67"/>
      <c r="G1194" s="67"/>
      <c r="H1194" s="67"/>
      <c r="I1194" s="152">
        <v>4</v>
      </c>
      <c r="J1194" s="416" t="s">
        <v>101</v>
      </c>
      <c r="K1194" s="417"/>
      <c r="L1194" s="67"/>
      <c r="M1194" s="67"/>
      <c r="N1194" s="67"/>
      <c r="O1194" s="67"/>
      <c r="P1194" s="67"/>
      <c r="Q1194" s="415" t="s">
        <v>121</v>
      </c>
      <c r="R1194" s="415"/>
      <c r="S1194" s="47" t="str" cm="1">
        <f t="array" aca="1" ref="S1194" ca="1">IFERROR(Q1213/INDIRECT("'Introducció dades Grals'!I"&amp;AC1190),"-")</f>
        <v>-</v>
      </c>
      <c r="T1194" s="11" t="s">
        <v>122</v>
      </c>
      <c r="U1194" s="67"/>
      <c r="V1194" s="67"/>
      <c r="W1194" s="67"/>
      <c r="X1194" s="67"/>
      <c r="Y1194" s="67"/>
      <c r="Z1194" s="67"/>
      <c r="AA1194" s="67"/>
      <c r="AB1194" s="99"/>
    </row>
    <row r="1195" spans="1:29" ht="18" hidden="1" outlineLevel="1" x14ac:dyDescent="0.35">
      <c r="A1195" s="99"/>
      <c r="B1195" s="12"/>
      <c r="C1195" s="67"/>
      <c r="D1195" s="67"/>
      <c r="E1195" s="67"/>
      <c r="F1195" s="67"/>
      <c r="G1195" s="67"/>
      <c r="H1195" s="67"/>
      <c r="I1195" s="67"/>
      <c r="J1195" s="67"/>
      <c r="K1195" s="67"/>
      <c r="L1195" s="67"/>
      <c r="M1195" s="67"/>
      <c r="N1195" s="67"/>
      <c r="O1195" s="67"/>
      <c r="P1195" s="67"/>
      <c r="Q1195" s="67"/>
      <c r="R1195" s="67"/>
      <c r="S1195" s="67"/>
      <c r="T1195" s="67"/>
      <c r="U1195" s="67"/>
      <c r="V1195" s="67"/>
      <c r="W1195" s="67"/>
      <c r="X1195" s="67"/>
      <c r="Y1195" s="67"/>
      <c r="Z1195" s="67"/>
      <c r="AA1195" s="67"/>
      <c r="AB1195" s="99"/>
    </row>
    <row r="1196" spans="1:29" ht="18" hidden="1" outlineLevel="1" x14ac:dyDescent="0.35">
      <c r="A1196" s="99"/>
      <c r="B1196" s="12"/>
      <c r="C1196" s="67"/>
      <c r="D1196" s="147" t="s">
        <v>126</v>
      </c>
      <c r="E1196" s="148"/>
      <c r="F1196" s="148"/>
      <c r="G1196" s="148"/>
      <c r="H1196" s="148"/>
      <c r="I1196" s="148"/>
      <c r="J1196" s="148"/>
      <c r="K1196" s="148"/>
      <c r="L1196" s="148"/>
      <c r="M1196" s="148"/>
      <c r="N1196" s="148"/>
      <c r="O1196" s="148"/>
      <c r="P1196" s="423" t="s">
        <v>127</v>
      </c>
      <c r="Q1196" s="423"/>
      <c r="R1196" s="423"/>
      <c r="S1196" s="423"/>
      <c r="T1196" s="67"/>
      <c r="U1196" s="67"/>
      <c r="V1196" s="67"/>
      <c r="W1196" s="67"/>
      <c r="X1196" s="67"/>
      <c r="Y1196" s="67"/>
      <c r="Z1196" s="67"/>
      <c r="AA1196" s="67"/>
      <c r="AB1196" s="99"/>
    </row>
    <row r="1197" spans="1:29" s="159" customFormat="1" ht="28.8" hidden="1" outlineLevel="1" x14ac:dyDescent="0.35">
      <c r="A1197" s="99"/>
      <c r="B1197" s="12"/>
      <c r="C1197" s="67"/>
      <c r="D1197" s="188" t="s">
        <v>128</v>
      </c>
      <c r="E1197" s="188" t="s">
        <v>129</v>
      </c>
      <c r="F1197" s="188" t="s">
        <v>130</v>
      </c>
      <c r="G1197" s="188" t="s">
        <v>131</v>
      </c>
      <c r="H1197" s="188" t="s">
        <v>160</v>
      </c>
      <c r="I1197" s="188" t="s">
        <v>161</v>
      </c>
      <c r="J1197" s="188"/>
      <c r="K1197" s="188" t="s">
        <v>106</v>
      </c>
      <c r="L1197" s="188" t="s">
        <v>162</v>
      </c>
      <c r="M1197" s="188" t="s">
        <v>137</v>
      </c>
      <c r="N1197" s="188" t="s">
        <v>138</v>
      </c>
      <c r="O1197" s="188" t="s">
        <v>139</v>
      </c>
      <c r="P1197" s="193" t="s">
        <v>163</v>
      </c>
      <c r="Q1197" s="193" t="s">
        <v>141</v>
      </c>
      <c r="R1197" s="193" t="s">
        <v>142</v>
      </c>
      <c r="S1197" s="193" t="s">
        <v>143</v>
      </c>
      <c r="T1197" s="67"/>
      <c r="U1197" s="159" t="e" vm="1">
        <v>#VALUE!</v>
      </c>
      <c r="V1197" s="426" t="s">
        <v>144</v>
      </c>
      <c r="W1197" s="426"/>
      <c r="X1197" s="426"/>
      <c r="Y1197" s="426"/>
      <c r="Z1197" s="426"/>
      <c r="AA1197" s="67"/>
      <c r="AB1197" s="99"/>
    </row>
    <row r="1198" spans="1:29" s="160" customFormat="1" ht="18" hidden="1" outlineLevel="1" x14ac:dyDescent="0.35">
      <c r="A1198" s="99"/>
      <c r="B1198" s="12"/>
      <c r="C1198" s="67"/>
      <c r="D1198" s="194"/>
      <c r="E1198" s="195"/>
      <c r="F1198" s="195"/>
      <c r="G1198" s="194"/>
      <c r="H1198" s="188" t="str">
        <f>+E1192</f>
        <v>kWh</v>
      </c>
      <c r="I1198" s="196" t="s">
        <v>145</v>
      </c>
      <c r="J1198" s="196" t="s">
        <v>146</v>
      </c>
      <c r="K1198" s="196" t="s">
        <v>147</v>
      </c>
      <c r="L1198" s="196" t="s">
        <v>147</v>
      </c>
      <c r="M1198" s="196" t="s">
        <v>147</v>
      </c>
      <c r="N1198" s="196" t="s">
        <v>147</v>
      </c>
      <c r="O1198" s="196" t="s">
        <v>147</v>
      </c>
      <c r="P1198" s="197" t="s">
        <v>148</v>
      </c>
      <c r="Q1198" s="198" t="s">
        <v>145</v>
      </c>
      <c r="R1198" s="198" t="s">
        <v>147</v>
      </c>
      <c r="S1198" s="198" t="s">
        <v>147</v>
      </c>
      <c r="T1198" s="67"/>
      <c r="U1198" s="67"/>
      <c r="V1198" s="67"/>
      <c r="W1198" s="67"/>
      <c r="X1198" s="67"/>
      <c r="Y1198" s="67"/>
      <c r="Z1198" s="67"/>
      <c r="AA1198" s="67"/>
      <c r="AB1198" s="99"/>
    </row>
    <row r="1199" spans="1:29" ht="18" hidden="1" outlineLevel="1" x14ac:dyDescent="0.35">
      <c r="A1199" s="99"/>
      <c r="B1199" s="12"/>
      <c r="C1199" s="67"/>
      <c r="D1199" s="2">
        <v>0</v>
      </c>
      <c r="E1199" s="145"/>
      <c r="F1199" s="145">
        <f>+E1199</f>
        <v>0</v>
      </c>
      <c r="G1199" s="49">
        <f>IF(F1199-E1199=0,0,F1199-E1199+1)</f>
        <v>0</v>
      </c>
      <c r="H1199" s="155"/>
      <c r="I1199" s="4">
        <f>+H1199*$E$1193</f>
        <v>0</v>
      </c>
      <c r="J1199" s="48" t="str">
        <f>IFERROR(I1199/G1199,"-")</f>
        <v>-</v>
      </c>
      <c r="K1199" s="157"/>
      <c r="L1199" s="157"/>
      <c r="M1199" s="157"/>
      <c r="N1199" s="157"/>
      <c r="O1199" s="6">
        <f t="shared" ref="O1199:O1200" si="954">+SUM(K1199:N1199)</f>
        <v>0</v>
      </c>
      <c r="P1199" s="38">
        <f>IFERROR((_xlfn.DAYS(F1199,"1/1/"&amp;YEAR(F1199))+1)/G1199,0)</f>
        <v>0</v>
      </c>
      <c r="Q1199" s="4">
        <f t="shared" ref="Q1199:Q1200" si="955">+I1199*P1199</f>
        <v>0</v>
      </c>
      <c r="R1199" s="4">
        <f t="shared" ref="R1199:R1200" si="956">+K1199*P1199</f>
        <v>0</v>
      </c>
      <c r="S1199" s="39">
        <f t="shared" ref="S1199:S1200" si="957">+O1199*P1199</f>
        <v>0</v>
      </c>
      <c r="T1199" s="67"/>
      <c r="U1199" s="67"/>
      <c r="V1199" s="67"/>
      <c r="W1199" s="67"/>
      <c r="X1199" s="67"/>
      <c r="Y1199" s="67"/>
      <c r="Z1199" s="67"/>
      <c r="AA1199" s="67"/>
      <c r="AB1199" s="99"/>
    </row>
    <row r="1200" spans="1:29" ht="18" hidden="1" outlineLevel="1" x14ac:dyDescent="0.35">
      <c r="A1200" s="99"/>
      <c r="B1200" s="12"/>
      <c r="C1200" s="67"/>
      <c r="D1200" s="2">
        <v>1</v>
      </c>
      <c r="E1200" s="3">
        <f>+F1199+1</f>
        <v>1</v>
      </c>
      <c r="F1200" s="145"/>
      <c r="G1200" s="49">
        <f t="shared" ref="G1200:G1212" si="958">IF(F1200-E1200=0,0,F1200-E1200+1)</f>
        <v>0</v>
      </c>
      <c r="H1200" s="155"/>
      <c r="I1200" s="4">
        <f t="shared" ref="I1200:I1212" si="959">+H1200*$E$1193</f>
        <v>0</v>
      </c>
      <c r="J1200" s="48" t="str">
        <f t="shared" ref="J1200" si="960">IFERROR(I1200/G1200,"-")</f>
        <v>-</v>
      </c>
      <c r="K1200" s="157"/>
      <c r="L1200" s="157"/>
      <c r="M1200" s="157"/>
      <c r="N1200" s="157"/>
      <c r="O1200" s="6">
        <f t="shared" si="954"/>
        <v>0</v>
      </c>
      <c r="P1200" s="38">
        <v>1</v>
      </c>
      <c r="Q1200" s="4">
        <f t="shared" si="955"/>
        <v>0</v>
      </c>
      <c r="R1200" s="4">
        <f t="shared" si="956"/>
        <v>0</v>
      </c>
      <c r="S1200" s="39">
        <f t="shared" si="957"/>
        <v>0</v>
      </c>
      <c r="T1200" s="67"/>
      <c r="U1200" s="67"/>
      <c r="V1200" s="67"/>
      <c r="W1200" s="67"/>
      <c r="X1200" s="67"/>
      <c r="Y1200" s="67"/>
      <c r="Z1200" s="67"/>
      <c r="AA1200" s="67"/>
      <c r="AB1200" s="99"/>
    </row>
    <row r="1201" spans="1:28" ht="18" hidden="1" outlineLevel="1" x14ac:dyDescent="0.35">
      <c r="A1201" s="99"/>
      <c r="B1201" s="12"/>
      <c r="C1201" s="67"/>
      <c r="D1201" s="2">
        <v>2</v>
      </c>
      <c r="E1201" s="3">
        <f t="shared" ref="E1201:E1212" si="961">+F1200+1</f>
        <v>1</v>
      </c>
      <c r="F1201" s="146"/>
      <c r="G1201" s="49">
        <f t="shared" si="958"/>
        <v>0</v>
      </c>
      <c r="H1201" s="155"/>
      <c r="I1201" s="4">
        <f t="shared" si="959"/>
        <v>0</v>
      </c>
      <c r="J1201" s="48" t="str">
        <f t="shared" ref="J1201" si="962">IFERROR(I1201/G1201,"-")</f>
        <v>-</v>
      </c>
      <c r="K1201" s="157"/>
      <c r="L1201" s="158"/>
      <c r="M1201" s="158"/>
      <c r="N1201" s="158"/>
      <c r="O1201" s="6">
        <f t="shared" ref="O1201" si="963">+SUM(K1201:N1201)</f>
        <v>0</v>
      </c>
      <c r="P1201" s="40">
        <v>1</v>
      </c>
      <c r="Q1201" s="4">
        <f t="shared" ref="Q1201" si="964">+I1201*P1201</f>
        <v>0</v>
      </c>
      <c r="R1201" s="4">
        <f t="shared" ref="R1201" si="965">+K1201*P1201</f>
        <v>0</v>
      </c>
      <c r="S1201" s="41">
        <f t="shared" ref="S1201" si="966">+O1201*P1201</f>
        <v>0</v>
      </c>
      <c r="T1201" s="67"/>
      <c r="U1201" s="67"/>
      <c r="V1201" s="67"/>
      <c r="W1201" s="67"/>
      <c r="X1201" s="67"/>
      <c r="Y1201" s="67"/>
      <c r="Z1201" s="67"/>
      <c r="AA1201" s="67"/>
      <c r="AB1201" s="99"/>
    </row>
    <row r="1202" spans="1:28" ht="18" hidden="1" outlineLevel="1" x14ac:dyDescent="0.35">
      <c r="A1202" s="99"/>
      <c r="B1202" s="12"/>
      <c r="C1202" s="67"/>
      <c r="D1202" s="2">
        <v>3</v>
      </c>
      <c r="E1202" s="3">
        <f t="shared" si="961"/>
        <v>1</v>
      </c>
      <c r="F1202" s="146"/>
      <c r="G1202" s="49">
        <f t="shared" si="958"/>
        <v>0</v>
      </c>
      <c r="H1202" s="155"/>
      <c r="I1202" s="4">
        <f t="shared" si="959"/>
        <v>0</v>
      </c>
      <c r="J1202" s="48" t="str">
        <f t="shared" ref="J1202" si="967">IFERROR(I1202/G1202,"-")</f>
        <v>-</v>
      </c>
      <c r="K1202" s="157"/>
      <c r="L1202" s="158"/>
      <c r="M1202" s="158"/>
      <c r="N1202" s="158"/>
      <c r="O1202" s="6">
        <f t="shared" ref="O1202" si="968">+SUM(K1202:N1202)</f>
        <v>0</v>
      </c>
      <c r="P1202" s="40">
        <v>1</v>
      </c>
      <c r="Q1202" s="4">
        <f t="shared" ref="Q1202" si="969">+I1202*P1202</f>
        <v>0</v>
      </c>
      <c r="R1202" s="4">
        <f t="shared" ref="R1202" si="970">+K1202*P1202</f>
        <v>0</v>
      </c>
      <c r="S1202" s="41">
        <f t="shared" ref="S1202" si="971">+O1202*P1202</f>
        <v>0</v>
      </c>
      <c r="T1202" s="67"/>
      <c r="U1202" s="67"/>
      <c r="V1202" s="67"/>
      <c r="W1202" s="67"/>
      <c r="X1202" s="67"/>
      <c r="Y1202" s="67"/>
      <c r="Z1202" s="67"/>
      <c r="AA1202" s="67"/>
      <c r="AB1202" s="99"/>
    </row>
    <row r="1203" spans="1:28" ht="18" hidden="1" outlineLevel="1" x14ac:dyDescent="0.35">
      <c r="A1203" s="99"/>
      <c r="B1203" s="12"/>
      <c r="C1203" s="67"/>
      <c r="D1203" s="2">
        <v>4</v>
      </c>
      <c r="E1203" s="3">
        <f t="shared" si="961"/>
        <v>1</v>
      </c>
      <c r="F1203" s="146"/>
      <c r="G1203" s="49">
        <f t="shared" si="958"/>
        <v>0</v>
      </c>
      <c r="H1203" s="155"/>
      <c r="I1203" s="4">
        <f t="shared" si="959"/>
        <v>0</v>
      </c>
      <c r="J1203" s="48" t="str">
        <f t="shared" ref="J1203" si="972">IFERROR(I1203/G1203,"-")</f>
        <v>-</v>
      </c>
      <c r="K1203" s="157"/>
      <c r="L1203" s="158"/>
      <c r="M1203" s="158"/>
      <c r="N1203" s="158"/>
      <c r="O1203" s="6">
        <f t="shared" ref="O1203" si="973">+SUM(K1203:N1203)</f>
        <v>0</v>
      </c>
      <c r="P1203" s="40">
        <v>1</v>
      </c>
      <c r="Q1203" s="4">
        <f t="shared" ref="Q1203" si="974">+I1203*P1203</f>
        <v>0</v>
      </c>
      <c r="R1203" s="4">
        <f t="shared" ref="R1203" si="975">+K1203*P1203</f>
        <v>0</v>
      </c>
      <c r="S1203" s="41">
        <f t="shared" ref="S1203" si="976">+O1203*P1203</f>
        <v>0</v>
      </c>
      <c r="T1203" s="67"/>
      <c r="U1203" s="67"/>
      <c r="V1203" s="67"/>
      <c r="W1203" s="67"/>
      <c r="X1203" s="67"/>
      <c r="Y1203" s="67"/>
      <c r="Z1203" s="67"/>
      <c r="AA1203" s="67"/>
      <c r="AB1203" s="99"/>
    </row>
    <row r="1204" spans="1:28" ht="18" hidden="1" outlineLevel="1" x14ac:dyDescent="0.35">
      <c r="A1204" s="99"/>
      <c r="B1204" s="12"/>
      <c r="C1204" s="67"/>
      <c r="D1204" s="2">
        <v>5</v>
      </c>
      <c r="E1204" s="3">
        <f t="shared" si="961"/>
        <v>1</v>
      </c>
      <c r="F1204" s="146"/>
      <c r="G1204" s="49">
        <f t="shared" si="958"/>
        <v>0</v>
      </c>
      <c r="H1204" s="155"/>
      <c r="I1204" s="4">
        <f t="shared" si="959"/>
        <v>0</v>
      </c>
      <c r="J1204" s="48" t="str">
        <f t="shared" ref="J1204" si="977">IFERROR(I1204/G1204,"-")</f>
        <v>-</v>
      </c>
      <c r="K1204" s="157"/>
      <c r="L1204" s="158"/>
      <c r="M1204" s="158"/>
      <c r="N1204" s="158"/>
      <c r="O1204" s="6">
        <f t="shared" ref="O1204" si="978">+SUM(K1204:N1204)</f>
        <v>0</v>
      </c>
      <c r="P1204" s="40">
        <v>1</v>
      </c>
      <c r="Q1204" s="4">
        <f t="shared" ref="Q1204" si="979">+I1204*P1204</f>
        <v>0</v>
      </c>
      <c r="R1204" s="4">
        <f t="shared" ref="R1204" si="980">+K1204*P1204</f>
        <v>0</v>
      </c>
      <c r="S1204" s="41">
        <f t="shared" ref="S1204" si="981">+O1204*P1204</f>
        <v>0</v>
      </c>
      <c r="T1204" s="67"/>
      <c r="U1204" s="67"/>
      <c r="V1204" s="67"/>
      <c r="W1204" s="67"/>
      <c r="X1204" s="67"/>
      <c r="Y1204" s="67"/>
      <c r="Z1204" s="67"/>
      <c r="AA1204" s="67"/>
      <c r="AB1204" s="99"/>
    </row>
    <row r="1205" spans="1:28" ht="18" hidden="1" outlineLevel="1" x14ac:dyDescent="0.35">
      <c r="A1205" s="99"/>
      <c r="B1205" s="12"/>
      <c r="C1205" s="67"/>
      <c r="D1205" s="2">
        <v>6</v>
      </c>
      <c r="E1205" s="3">
        <f t="shared" si="961"/>
        <v>1</v>
      </c>
      <c r="F1205" s="146"/>
      <c r="G1205" s="49">
        <f t="shared" si="958"/>
        <v>0</v>
      </c>
      <c r="H1205" s="155"/>
      <c r="I1205" s="4">
        <f t="shared" si="959"/>
        <v>0</v>
      </c>
      <c r="J1205" s="48" t="str">
        <f t="shared" ref="J1205" si="982">IFERROR(I1205/G1205,"-")</f>
        <v>-</v>
      </c>
      <c r="K1205" s="157"/>
      <c r="L1205" s="158"/>
      <c r="M1205" s="158"/>
      <c r="N1205" s="158"/>
      <c r="O1205" s="6">
        <f t="shared" ref="O1205" si="983">+SUM(K1205:N1205)</f>
        <v>0</v>
      </c>
      <c r="P1205" s="40">
        <v>1</v>
      </c>
      <c r="Q1205" s="4">
        <f t="shared" ref="Q1205" si="984">+I1205*P1205</f>
        <v>0</v>
      </c>
      <c r="R1205" s="4">
        <f t="shared" ref="R1205" si="985">+K1205*P1205</f>
        <v>0</v>
      </c>
      <c r="S1205" s="41">
        <f t="shared" ref="S1205" si="986">+O1205*P1205</f>
        <v>0</v>
      </c>
      <c r="T1205" s="67"/>
      <c r="U1205" s="67"/>
      <c r="V1205" s="67"/>
      <c r="W1205" s="67"/>
      <c r="X1205" s="67"/>
      <c r="Y1205" s="67"/>
      <c r="Z1205" s="67"/>
      <c r="AA1205" s="67"/>
      <c r="AB1205" s="99"/>
    </row>
    <row r="1206" spans="1:28" ht="18" hidden="1" outlineLevel="1" x14ac:dyDescent="0.35">
      <c r="A1206" s="99"/>
      <c r="B1206" s="12"/>
      <c r="C1206" s="67"/>
      <c r="D1206" s="2">
        <v>7</v>
      </c>
      <c r="E1206" s="3">
        <f t="shared" si="961"/>
        <v>1</v>
      </c>
      <c r="F1206" s="146"/>
      <c r="G1206" s="49">
        <f t="shared" si="958"/>
        <v>0</v>
      </c>
      <c r="H1206" s="155"/>
      <c r="I1206" s="4">
        <f t="shared" si="959"/>
        <v>0</v>
      </c>
      <c r="J1206" s="48" t="str">
        <f t="shared" ref="J1206" si="987">IFERROR(I1206/G1206,"-")</f>
        <v>-</v>
      </c>
      <c r="K1206" s="157"/>
      <c r="L1206" s="158"/>
      <c r="M1206" s="158"/>
      <c r="N1206" s="158"/>
      <c r="O1206" s="6">
        <f t="shared" ref="O1206" si="988">+SUM(K1206:N1206)</f>
        <v>0</v>
      </c>
      <c r="P1206" s="40">
        <v>1</v>
      </c>
      <c r="Q1206" s="4">
        <f t="shared" ref="Q1206" si="989">+I1206*P1206</f>
        <v>0</v>
      </c>
      <c r="R1206" s="4">
        <f t="shared" ref="R1206" si="990">+K1206*P1206</f>
        <v>0</v>
      </c>
      <c r="S1206" s="41">
        <f t="shared" ref="S1206" si="991">+O1206*P1206</f>
        <v>0</v>
      </c>
      <c r="T1206" s="67"/>
      <c r="U1206" s="67"/>
      <c r="V1206" s="67"/>
      <c r="W1206" s="67"/>
      <c r="X1206" s="67"/>
      <c r="Y1206" s="67"/>
      <c r="Z1206" s="67"/>
      <c r="AA1206" s="67"/>
      <c r="AB1206" s="99"/>
    </row>
    <row r="1207" spans="1:28" ht="18" hidden="1" outlineLevel="1" x14ac:dyDescent="0.35">
      <c r="A1207" s="99"/>
      <c r="B1207" s="12"/>
      <c r="C1207" s="67"/>
      <c r="D1207" s="2">
        <v>8</v>
      </c>
      <c r="E1207" s="3">
        <f t="shared" si="961"/>
        <v>1</v>
      </c>
      <c r="F1207" s="146"/>
      <c r="G1207" s="49">
        <f t="shared" si="958"/>
        <v>0</v>
      </c>
      <c r="H1207" s="155"/>
      <c r="I1207" s="4">
        <f t="shared" si="959"/>
        <v>0</v>
      </c>
      <c r="J1207" s="48" t="str">
        <f t="shared" ref="J1207" si="992">IFERROR(I1207/G1207,"-")</f>
        <v>-</v>
      </c>
      <c r="K1207" s="157"/>
      <c r="L1207" s="158"/>
      <c r="M1207" s="158"/>
      <c r="N1207" s="158"/>
      <c r="O1207" s="6">
        <f t="shared" ref="O1207" si="993">+SUM(K1207:N1207)</f>
        <v>0</v>
      </c>
      <c r="P1207" s="40">
        <v>1</v>
      </c>
      <c r="Q1207" s="4">
        <f t="shared" ref="Q1207" si="994">+I1207*P1207</f>
        <v>0</v>
      </c>
      <c r="R1207" s="4">
        <f t="shared" ref="R1207" si="995">+K1207*P1207</f>
        <v>0</v>
      </c>
      <c r="S1207" s="41">
        <f t="shared" ref="S1207" si="996">+O1207*P1207</f>
        <v>0</v>
      </c>
      <c r="T1207" s="67"/>
      <c r="U1207" s="67"/>
      <c r="V1207" s="67"/>
      <c r="W1207" s="67"/>
      <c r="X1207" s="67"/>
      <c r="Y1207" s="67"/>
      <c r="Z1207" s="67"/>
      <c r="AA1207" s="67"/>
      <c r="AB1207" s="99"/>
    </row>
    <row r="1208" spans="1:28" ht="18" hidden="1" outlineLevel="1" x14ac:dyDescent="0.35">
      <c r="A1208" s="99"/>
      <c r="B1208" s="12"/>
      <c r="C1208" s="67"/>
      <c r="D1208" s="2">
        <v>9</v>
      </c>
      <c r="E1208" s="3">
        <f t="shared" si="961"/>
        <v>1</v>
      </c>
      <c r="F1208" s="146"/>
      <c r="G1208" s="49">
        <f t="shared" si="958"/>
        <v>0</v>
      </c>
      <c r="H1208" s="155"/>
      <c r="I1208" s="4">
        <f t="shared" si="959"/>
        <v>0</v>
      </c>
      <c r="J1208" s="48" t="str">
        <f t="shared" ref="J1208" si="997">IFERROR(I1208/G1208,"-")</f>
        <v>-</v>
      </c>
      <c r="K1208" s="157"/>
      <c r="L1208" s="158"/>
      <c r="M1208" s="158"/>
      <c r="N1208" s="158"/>
      <c r="O1208" s="6">
        <f t="shared" ref="O1208" si="998">+SUM(K1208:N1208)</f>
        <v>0</v>
      </c>
      <c r="P1208" s="40">
        <v>1</v>
      </c>
      <c r="Q1208" s="4">
        <f t="shared" ref="Q1208" si="999">+I1208*P1208</f>
        <v>0</v>
      </c>
      <c r="R1208" s="4">
        <f t="shared" ref="R1208" si="1000">+K1208*P1208</f>
        <v>0</v>
      </c>
      <c r="S1208" s="41">
        <f t="shared" ref="S1208" si="1001">+O1208*P1208</f>
        <v>0</v>
      </c>
      <c r="T1208" s="67"/>
      <c r="U1208" s="67"/>
      <c r="V1208" s="67"/>
      <c r="W1208" s="67"/>
      <c r="X1208" s="67"/>
      <c r="Y1208" s="67"/>
      <c r="Z1208" s="67"/>
      <c r="AA1208" s="67"/>
      <c r="AB1208" s="99"/>
    </row>
    <row r="1209" spans="1:28" ht="18" hidden="1" outlineLevel="1" x14ac:dyDescent="0.35">
      <c r="A1209" s="99"/>
      <c r="B1209" s="12"/>
      <c r="C1209" s="67"/>
      <c r="D1209" s="2">
        <v>10</v>
      </c>
      <c r="E1209" s="3">
        <f t="shared" si="961"/>
        <v>1</v>
      </c>
      <c r="F1209" s="146"/>
      <c r="G1209" s="49">
        <f t="shared" si="958"/>
        <v>0</v>
      </c>
      <c r="H1209" s="155"/>
      <c r="I1209" s="4">
        <f t="shared" si="959"/>
        <v>0</v>
      </c>
      <c r="J1209" s="48" t="str">
        <f t="shared" ref="J1209" si="1002">IFERROR(I1209/G1209,"-")</f>
        <v>-</v>
      </c>
      <c r="K1209" s="157"/>
      <c r="L1209" s="158"/>
      <c r="M1209" s="158"/>
      <c r="N1209" s="158"/>
      <c r="O1209" s="6">
        <f t="shared" ref="O1209" si="1003">+SUM(K1209:N1209)</f>
        <v>0</v>
      </c>
      <c r="P1209" s="40">
        <v>1</v>
      </c>
      <c r="Q1209" s="4">
        <f t="shared" ref="Q1209" si="1004">+I1209*P1209</f>
        <v>0</v>
      </c>
      <c r="R1209" s="4">
        <f t="shared" ref="R1209" si="1005">+K1209*P1209</f>
        <v>0</v>
      </c>
      <c r="S1209" s="41">
        <f t="shared" ref="S1209" si="1006">+O1209*P1209</f>
        <v>0</v>
      </c>
      <c r="T1209" s="67"/>
      <c r="U1209" s="67"/>
      <c r="V1209" s="67"/>
      <c r="W1209" s="67"/>
      <c r="X1209" s="67"/>
      <c r="Y1209" s="67"/>
      <c r="Z1209" s="67"/>
      <c r="AA1209" s="67"/>
      <c r="AB1209" s="99"/>
    </row>
    <row r="1210" spans="1:28" ht="18" hidden="1" outlineLevel="1" x14ac:dyDescent="0.35">
      <c r="A1210" s="99"/>
      <c r="B1210" s="12"/>
      <c r="C1210" s="67"/>
      <c r="D1210" s="2">
        <v>11</v>
      </c>
      <c r="E1210" s="3">
        <f t="shared" si="961"/>
        <v>1</v>
      </c>
      <c r="F1210" s="146"/>
      <c r="G1210" s="49">
        <f t="shared" si="958"/>
        <v>0</v>
      </c>
      <c r="H1210" s="155"/>
      <c r="I1210" s="4">
        <f t="shared" si="959"/>
        <v>0</v>
      </c>
      <c r="J1210" s="48" t="str">
        <f t="shared" ref="J1210" si="1007">IFERROR(I1210/G1210,"-")</f>
        <v>-</v>
      </c>
      <c r="K1210" s="157"/>
      <c r="L1210" s="158"/>
      <c r="M1210" s="158"/>
      <c r="N1210" s="158"/>
      <c r="O1210" s="6">
        <f t="shared" ref="O1210" si="1008">+SUM(K1210:N1210)</f>
        <v>0</v>
      </c>
      <c r="P1210" s="40">
        <v>1</v>
      </c>
      <c r="Q1210" s="4">
        <f t="shared" ref="Q1210" si="1009">+I1210*P1210</f>
        <v>0</v>
      </c>
      <c r="R1210" s="4">
        <f t="shared" ref="R1210" si="1010">+K1210*P1210</f>
        <v>0</v>
      </c>
      <c r="S1210" s="41">
        <f t="shared" ref="S1210" si="1011">+O1210*P1210</f>
        <v>0</v>
      </c>
      <c r="T1210" s="67"/>
      <c r="U1210" s="67"/>
      <c r="V1210" s="67"/>
      <c r="W1210" s="67"/>
      <c r="X1210" s="67"/>
      <c r="Y1210" s="67"/>
      <c r="Z1210" s="67"/>
      <c r="AA1210" s="67"/>
      <c r="AB1210" s="99"/>
    </row>
    <row r="1211" spans="1:28" ht="18" hidden="1" outlineLevel="1" x14ac:dyDescent="0.35">
      <c r="A1211" s="99"/>
      <c r="B1211" s="12"/>
      <c r="C1211" s="67"/>
      <c r="D1211" s="2">
        <v>12</v>
      </c>
      <c r="E1211" s="3">
        <f t="shared" si="961"/>
        <v>1</v>
      </c>
      <c r="F1211" s="146"/>
      <c r="G1211" s="49">
        <f t="shared" si="958"/>
        <v>0</v>
      </c>
      <c r="H1211" s="155"/>
      <c r="I1211" s="4">
        <f t="shared" si="959"/>
        <v>0</v>
      </c>
      <c r="J1211" s="48" t="str">
        <f t="shared" ref="J1211" si="1012">IFERROR(I1211/G1211,"-")</f>
        <v>-</v>
      </c>
      <c r="K1211" s="157"/>
      <c r="L1211" s="158"/>
      <c r="M1211" s="158"/>
      <c r="N1211" s="158"/>
      <c r="O1211" s="6">
        <f t="shared" ref="O1211" si="1013">+SUM(K1211:N1211)</f>
        <v>0</v>
      </c>
      <c r="P1211" s="40">
        <v>1</v>
      </c>
      <c r="Q1211" s="4">
        <f t="shared" ref="Q1211" si="1014">+I1211*P1211</f>
        <v>0</v>
      </c>
      <c r="R1211" s="4">
        <f t="shared" ref="R1211" si="1015">+K1211*P1211</f>
        <v>0</v>
      </c>
      <c r="S1211" s="41">
        <f t="shared" ref="S1211" si="1016">+O1211*P1211</f>
        <v>0</v>
      </c>
      <c r="T1211" s="67"/>
      <c r="U1211" s="67"/>
      <c r="V1211" s="67"/>
      <c r="W1211" s="67"/>
      <c r="X1211" s="67"/>
      <c r="Y1211" s="67"/>
      <c r="Z1211" s="67"/>
      <c r="AA1211" s="67"/>
      <c r="AB1211" s="99"/>
    </row>
    <row r="1212" spans="1:28" ht="18" hidden="1" outlineLevel="1" x14ac:dyDescent="0.35">
      <c r="A1212" s="99"/>
      <c r="B1212" s="12"/>
      <c r="C1212" s="67"/>
      <c r="D1212" s="2">
        <v>13</v>
      </c>
      <c r="E1212" s="3">
        <f t="shared" si="961"/>
        <v>1</v>
      </c>
      <c r="F1212" s="146">
        <f>+E1212</f>
        <v>1</v>
      </c>
      <c r="G1212" s="49">
        <f t="shared" si="958"/>
        <v>0</v>
      </c>
      <c r="H1212" s="156"/>
      <c r="I1212" s="4">
        <f t="shared" si="959"/>
        <v>0</v>
      </c>
      <c r="J1212" s="48" t="str">
        <f t="shared" ref="J1212" si="1017">IFERROR(I1212/G1212,"-")</f>
        <v>-</v>
      </c>
      <c r="K1212" s="157"/>
      <c r="L1212" s="158"/>
      <c r="M1212" s="158"/>
      <c r="N1212" s="158"/>
      <c r="O1212" s="6">
        <f t="shared" ref="O1212" si="1018">+SUM(K1212:N1212)</f>
        <v>0</v>
      </c>
      <c r="P1212" s="38">
        <f>IFERROR((_xlfn.DAYS("31/12/"&amp;YEAR(E1212),E1212))/G1212,0)</f>
        <v>0</v>
      </c>
      <c r="Q1212" s="4">
        <f t="shared" ref="Q1212" si="1019">+I1212*P1212</f>
        <v>0</v>
      </c>
      <c r="R1212" s="4">
        <f t="shared" ref="R1212" si="1020">+K1212*P1212</f>
        <v>0</v>
      </c>
      <c r="S1212" s="41">
        <f t="shared" ref="S1212" si="1021">+O1212*P1212</f>
        <v>0</v>
      </c>
      <c r="T1212" s="67"/>
      <c r="U1212" s="67"/>
      <c r="V1212" s="67"/>
      <c r="W1212" s="67"/>
      <c r="X1212" s="67"/>
      <c r="Y1212" s="67"/>
      <c r="Z1212" s="67"/>
      <c r="AA1212" s="67"/>
      <c r="AB1212" s="99"/>
    </row>
    <row r="1213" spans="1:28" ht="18" hidden="1" outlineLevel="1" x14ac:dyDescent="0.35">
      <c r="A1213" s="99"/>
      <c r="B1213" s="12"/>
      <c r="C1213" s="67"/>
      <c r="D1213" s="42" t="s">
        <v>164</v>
      </c>
      <c r="E1213" s="8"/>
      <c r="F1213" s="8"/>
      <c r="G1213" s="50">
        <f>SUM(G1199:G1212)</f>
        <v>0</v>
      </c>
      <c r="H1213" s="5"/>
      <c r="I1213" s="5">
        <f>SUM(I1199:I1212)</f>
        <v>0</v>
      </c>
      <c r="J1213" s="48" t="str">
        <f>IFERROR(I1213/G1213,"-")</f>
        <v>-</v>
      </c>
      <c r="K1213" s="5">
        <f>SUM(K1199:K1212)</f>
        <v>0</v>
      </c>
      <c r="L1213" s="5">
        <f t="shared" ref="L1213:O1213" si="1022">SUM(L1199:L1212)</f>
        <v>0</v>
      </c>
      <c r="M1213" s="5">
        <f t="shared" si="1022"/>
        <v>0</v>
      </c>
      <c r="N1213" s="5">
        <f t="shared" si="1022"/>
        <v>0</v>
      </c>
      <c r="O1213" s="5">
        <f t="shared" si="1022"/>
        <v>0</v>
      </c>
      <c r="P1213" s="42">
        <f>+SUMPRODUCT(G1199:G1212,P1199:P1212)</f>
        <v>0</v>
      </c>
      <c r="Q1213" s="9">
        <f>SUM(Q1199:Q1212)</f>
        <v>0</v>
      </c>
      <c r="R1213" s="9">
        <f t="shared" ref="R1213:S1213" si="1023">SUM(R1199:R1212)</f>
        <v>0</v>
      </c>
      <c r="S1213" s="10">
        <f t="shared" si="1023"/>
        <v>0</v>
      </c>
      <c r="T1213" s="67"/>
      <c r="U1213" s="67"/>
      <c r="V1213" s="67"/>
      <c r="W1213" s="67"/>
      <c r="X1213" s="67"/>
      <c r="Y1213" s="67"/>
      <c r="Z1213" s="67"/>
      <c r="AA1213" s="67"/>
      <c r="AB1213" s="99"/>
    </row>
    <row r="1214" spans="1:28" ht="18" hidden="1" outlineLevel="1" x14ac:dyDescent="0.35">
      <c r="A1214" s="99"/>
      <c r="B1214" s="12"/>
      <c r="C1214" s="67"/>
      <c r="D1214" s="25" t="s">
        <v>150</v>
      </c>
      <c r="E1214" s="1"/>
      <c r="F1214" s="1"/>
      <c r="G1214" s="1"/>
      <c r="H1214" s="1"/>
      <c r="I1214" s="1"/>
      <c r="J1214" s="1"/>
      <c r="K1214" s="51" t="str">
        <f>IFERROR(K1213/$O1213,"-")</f>
        <v>-</v>
      </c>
      <c r="L1214" s="51" t="str">
        <f>IFERROR(L1213/$O1213,"-")</f>
        <v>-</v>
      </c>
      <c r="M1214" s="51" t="str">
        <f>IFERROR(M1213/$O1213,"-")</f>
        <v>-</v>
      </c>
      <c r="N1214" s="51" t="str">
        <f>IFERROR(N1213/$O1213,"-")</f>
        <v>-</v>
      </c>
      <c r="O1214" s="51" t="str">
        <f>IFERROR(O1213/$O1213,"-")</f>
        <v>-</v>
      </c>
      <c r="P1214" s="43"/>
      <c r="Q1214" s="2"/>
      <c r="R1214" s="2"/>
      <c r="S1214" s="44"/>
      <c r="T1214" s="67"/>
      <c r="U1214" s="67"/>
      <c r="V1214" s="67"/>
      <c r="W1214" s="67"/>
      <c r="X1214" s="67"/>
      <c r="Y1214" s="67"/>
      <c r="Z1214" s="67"/>
      <c r="AA1214" s="67"/>
      <c r="AB1214" s="99"/>
    </row>
    <row r="1215" spans="1:28" ht="18" hidden="1" outlineLevel="1" x14ac:dyDescent="0.35">
      <c r="A1215" s="99"/>
      <c r="B1215" s="12"/>
      <c r="C1215" s="67"/>
      <c r="D1215" s="67"/>
      <c r="E1215" s="67"/>
      <c r="F1215" s="67"/>
      <c r="G1215" s="67"/>
      <c r="H1215" s="67"/>
      <c r="I1215" s="67"/>
      <c r="J1215" s="67"/>
      <c r="K1215" s="67"/>
      <c r="L1215" s="67"/>
      <c r="M1215" s="67"/>
      <c r="N1215" s="67"/>
      <c r="O1215" s="67"/>
      <c r="P1215" s="67"/>
      <c r="Q1215" s="67"/>
      <c r="R1215" s="67"/>
      <c r="S1215" s="67"/>
      <c r="T1215" s="67"/>
      <c r="U1215" s="67"/>
      <c r="V1215" s="67"/>
      <c r="W1215" s="67"/>
      <c r="X1215" s="67"/>
      <c r="Y1215" s="67"/>
      <c r="Z1215" s="67"/>
      <c r="AA1215" s="67"/>
      <c r="AB1215" s="99"/>
    </row>
    <row r="1216" spans="1:28" ht="18" collapsed="1" x14ac:dyDescent="0.35">
      <c r="A1216" s="99"/>
      <c r="B1216" s="12"/>
      <c r="C1216" s="62" t="s">
        <v>165</v>
      </c>
      <c r="D1216" s="12"/>
      <c r="E1216" s="12"/>
      <c r="F1216" s="12"/>
      <c r="G1216" s="12"/>
      <c r="H1216" s="12"/>
      <c r="I1216" s="12"/>
      <c r="J1216" s="12"/>
      <c r="K1216" s="12"/>
      <c r="L1216" s="12"/>
      <c r="M1216" s="12"/>
      <c r="N1216" s="12"/>
      <c r="O1216" s="12"/>
      <c r="P1216" s="12"/>
      <c r="Q1216" s="12"/>
      <c r="R1216" s="12"/>
      <c r="S1216" s="12"/>
      <c r="T1216" s="12"/>
      <c r="U1216" s="12"/>
      <c r="V1216" s="12"/>
      <c r="W1216" s="12"/>
      <c r="X1216" s="12"/>
      <c r="Y1216" s="12"/>
      <c r="Z1216" s="12"/>
      <c r="AA1216" s="12"/>
      <c r="AB1216" s="99"/>
    </row>
    <row r="1217" spans="1:29" ht="9.6" hidden="1" customHeight="1" outlineLevel="1" x14ac:dyDescent="0.35">
      <c r="A1217" s="99"/>
      <c r="B1217" s="12"/>
      <c r="C1217" s="67"/>
      <c r="D1217" s="67"/>
      <c r="E1217" s="67"/>
      <c r="F1217" s="67"/>
      <c r="G1217" s="67"/>
      <c r="H1217" s="67"/>
      <c r="I1217" s="67"/>
      <c r="J1217" s="67"/>
      <c r="K1217" s="67"/>
      <c r="L1217" s="67"/>
      <c r="M1217" s="67"/>
      <c r="N1217" s="67"/>
      <c r="O1217" s="67"/>
      <c r="P1217" s="67"/>
      <c r="Q1217" s="67"/>
      <c r="R1217" s="67"/>
      <c r="S1217" s="67"/>
      <c r="T1217" s="67"/>
      <c r="U1217" s="67"/>
      <c r="V1217" s="67"/>
      <c r="W1217" s="67"/>
      <c r="X1217" s="67"/>
      <c r="Y1217" s="67"/>
      <c r="Z1217" s="67"/>
      <c r="AA1217" s="67"/>
      <c r="AB1217" s="99"/>
    </row>
    <row r="1218" spans="1:29" ht="18" hidden="1" outlineLevel="1" x14ac:dyDescent="0.35">
      <c r="A1218" s="99"/>
      <c r="B1218" s="12"/>
      <c r="C1218" s="67"/>
      <c r="D1218" s="163" t="s">
        <v>98</v>
      </c>
      <c r="E1218" s="164"/>
      <c r="F1218" s="164"/>
      <c r="G1218" s="164"/>
      <c r="H1218" s="67"/>
      <c r="I1218" s="161" t="s">
        <v>97</v>
      </c>
      <c r="J1218" s="162"/>
      <c r="K1218" s="162"/>
      <c r="L1218" s="67"/>
      <c r="M1218" s="67"/>
      <c r="N1218" s="67"/>
      <c r="O1218" s="67"/>
      <c r="P1218" s="67"/>
      <c r="Q1218" s="149" t="s">
        <v>152</v>
      </c>
      <c r="R1218" s="150"/>
      <c r="S1218" s="150"/>
      <c r="T1218" s="150"/>
      <c r="U1218" s="67"/>
      <c r="V1218" s="149" t="s">
        <v>153</v>
      </c>
      <c r="W1218" s="150"/>
      <c r="X1218" s="150"/>
      <c r="Y1218" s="67"/>
      <c r="Z1218" s="67"/>
      <c r="AA1218" s="67"/>
      <c r="AB1218" s="99"/>
      <c r="AC1218" s="67">
        <v>28</v>
      </c>
    </row>
    <row r="1219" spans="1:29" ht="18" hidden="1" outlineLevel="1" x14ac:dyDescent="0.35">
      <c r="A1219" s="99"/>
      <c r="B1219" s="12"/>
      <c r="C1219" s="67"/>
      <c r="D1219" s="1" t="s">
        <v>154</v>
      </c>
      <c r="E1219" s="200" t="s">
        <v>155</v>
      </c>
      <c r="F1219" s="167" t="s">
        <v>156</v>
      </c>
      <c r="G1219" s="165"/>
      <c r="H1219" s="67"/>
      <c r="I1219" s="152">
        <v>1</v>
      </c>
      <c r="J1219" s="421" t="s">
        <v>101</v>
      </c>
      <c r="K1219" s="422"/>
      <c r="L1219" s="67"/>
      <c r="M1219" s="67"/>
      <c r="N1219" s="67"/>
      <c r="O1219" s="67"/>
      <c r="P1219" s="67"/>
      <c r="Q1219" s="419" t="s">
        <v>106</v>
      </c>
      <c r="R1219" s="419"/>
      <c r="S1219" s="298" t="str">
        <f>IFERROR(S1241/Q1241,"-")</f>
        <v>-</v>
      </c>
      <c r="T1219" s="299" t="s">
        <v>107</v>
      </c>
      <c r="U1219" s="67"/>
      <c r="V1219" s="8" t="s">
        <v>108</v>
      </c>
      <c r="W1219" s="300">
        <f>IF(E1219="No n'hi ha",0,VLOOKUP(E1219,llistes!$L$5:$Q$11,5,0))</f>
        <v>0</v>
      </c>
      <c r="X1219" s="301" t="s">
        <v>109</v>
      </c>
      <c r="Y1219" s="67"/>
      <c r="Z1219" s="67"/>
      <c r="AA1219" s="67"/>
      <c r="AB1219" s="99"/>
    </row>
    <row r="1220" spans="1:29" ht="18" hidden="1" outlineLevel="1" x14ac:dyDescent="0.35">
      <c r="A1220" s="99"/>
      <c r="B1220" s="12"/>
      <c r="C1220" s="67"/>
      <c r="D1220" s="1" t="s">
        <v>157</v>
      </c>
      <c r="E1220" s="201" t="s">
        <v>145</v>
      </c>
      <c r="F1220" s="199" t="s">
        <v>158</v>
      </c>
      <c r="G1220" s="166"/>
      <c r="H1220" s="67"/>
      <c r="I1220" s="154">
        <v>2</v>
      </c>
      <c r="J1220" s="421" t="s">
        <v>101</v>
      </c>
      <c r="K1220" s="422"/>
      <c r="L1220" s="67"/>
      <c r="M1220" s="67"/>
      <c r="N1220" s="67"/>
      <c r="O1220" s="67"/>
      <c r="P1220" s="67"/>
      <c r="Q1220" s="415" t="s">
        <v>111</v>
      </c>
      <c r="R1220" s="415"/>
      <c r="S1220" s="47">
        <f>IFERROR(S1241/P1241,0)</f>
        <v>0</v>
      </c>
      <c r="T1220" t="s">
        <v>112</v>
      </c>
      <c r="U1220" s="67"/>
      <c r="V1220" s="1" t="s">
        <v>113</v>
      </c>
      <c r="W1220" s="5">
        <f>+W1219*Q1241</f>
        <v>0</v>
      </c>
      <c r="X1220" s="268" t="s">
        <v>114</v>
      </c>
      <c r="Y1220" s="67"/>
      <c r="Z1220" s="67"/>
      <c r="AA1220" s="67"/>
      <c r="AB1220" s="99"/>
    </row>
    <row r="1221" spans="1:29" ht="18" hidden="1" outlineLevel="1" x14ac:dyDescent="0.35">
      <c r="A1221" s="99"/>
      <c r="B1221" s="12"/>
      <c r="C1221" s="67"/>
      <c r="D1221" s="1" t="s">
        <v>159</v>
      </c>
      <c r="E1221" s="168">
        <f>IF(E1219="No n'hi ha",0,VLOOKUP(E1220,_xlfn.IFS(E1219="Gas Natural",llistes!$F$4:$H$4,E1219="Gasoil C",llistes!$F$7:$H$8,E1219="GLP",llistes!$F$11:$H$15,E1219="Biomassa",llistes!$F$18:$H$24,E1219="No n'hi ha",llistes!$F$26:$H$26),2,0))</f>
        <v>0</v>
      </c>
      <c r="F1221" s="67"/>
      <c r="G1221" s="67"/>
      <c r="H1221" s="67"/>
      <c r="I1221" s="154">
        <v>3</v>
      </c>
      <c r="J1221" s="421" t="s">
        <v>101</v>
      </c>
      <c r="K1221" s="422"/>
      <c r="L1221" s="67"/>
      <c r="M1221" s="67"/>
      <c r="N1221" s="67"/>
      <c r="O1221" s="67"/>
      <c r="P1221" s="67"/>
      <c r="Q1221" s="419" t="s">
        <v>116</v>
      </c>
      <c r="R1221" s="419"/>
      <c r="S1221" s="302" t="str" cm="1">
        <f t="array" aca="1" ref="S1221" ca="1">IFERROR(Q1241/INDIRECT("'Introducció dades Grals'!G"&amp;AC1218),"-")</f>
        <v>-</v>
      </c>
      <c r="T1221" s="303" t="s">
        <v>117</v>
      </c>
      <c r="U1221" s="67"/>
      <c r="V1221" s="1" t="s">
        <v>118</v>
      </c>
      <c r="W1221" s="7" t="str" cm="1">
        <f t="array" aca="1" ref="W1221" ca="1">IFERROR(W1220/INDIRECT("'Introducció dades Grals'!G"&amp;AC1218),"-")</f>
        <v>-</v>
      </c>
      <c r="X1221" s="268" t="s">
        <v>119</v>
      </c>
      <c r="Y1221" s="67"/>
      <c r="Z1221" s="67"/>
      <c r="AA1221" s="67"/>
      <c r="AB1221" s="99"/>
    </row>
    <row r="1222" spans="1:29" ht="18" hidden="1" outlineLevel="1" x14ac:dyDescent="0.35">
      <c r="A1222" s="99"/>
      <c r="B1222" s="12"/>
      <c r="C1222" s="67"/>
      <c r="D1222" s="67"/>
      <c r="E1222" s="67"/>
      <c r="F1222" s="67"/>
      <c r="G1222" s="67"/>
      <c r="H1222" s="67"/>
      <c r="I1222" s="152">
        <v>4</v>
      </c>
      <c r="J1222" s="416" t="s">
        <v>101</v>
      </c>
      <c r="K1222" s="417"/>
      <c r="L1222" s="67"/>
      <c r="M1222" s="67"/>
      <c r="N1222" s="67"/>
      <c r="O1222" s="67"/>
      <c r="P1222" s="67"/>
      <c r="Q1222" s="415" t="s">
        <v>121</v>
      </c>
      <c r="R1222" s="415"/>
      <c r="S1222" s="47" t="str" cm="1">
        <f t="array" aca="1" ref="S1222" ca="1">IFERROR(Q1241/INDIRECT("'Introducció dades Grals'!I"&amp;AC1218),"-")</f>
        <v>-</v>
      </c>
      <c r="T1222" s="11" t="s">
        <v>122</v>
      </c>
      <c r="U1222" s="67"/>
      <c r="V1222" s="67"/>
      <c r="W1222" s="67"/>
      <c r="X1222" s="67"/>
      <c r="Y1222" s="67"/>
      <c r="Z1222" s="67"/>
      <c r="AA1222" s="67"/>
      <c r="AB1222" s="99"/>
    </row>
    <row r="1223" spans="1:29" ht="18" hidden="1" outlineLevel="1" x14ac:dyDescent="0.35">
      <c r="A1223" s="99"/>
      <c r="B1223" s="12"/>
      <c r="C1223" s="67"/>
      <c r="D1223" s="67"/>
      <c r="E1223" s="67"/>
      <c r="F1223" s="67"/>
      <c r="G1223" s="67"/>
      <c r="H1223" s="67"/>
      <c r="I1223" s="67"/>
      <c r="J1223" s="67"/>
      <c r="K1223" s="67"/>
      <c r="L1223" s="67"/>
      <c r="M1223" s="67"/>
      <c r="N1223" s="67"/>
      <c r="O1223" s="67"/>
      <c r="P1223" s="67"/>
      <c r="Q1223" s="67"/>
      <c r="R1223" s="67"/>
      <c r="S1223" s="67"/>
      <c r="T1223" s="67"/>
      <c r="U1223" s="67"/>
      <c r="V1223" s="67"/>
      <c r="W1223" s="67"/>
      <c r="X1223" s="67"/>
      <c r="Y1223" s="67"/>
      <c r="Z1223" s="67"/>
      <c r="AA1223" s="67"/>
      <c r="AB1223" s="99"/>
    </row>
    <row r="1224" spans="1:29" ht="18" hidden="1" outlineLevel="1" x14ac:dyDescent="0.35">
      <c r="A1224" s="99"/>
      <c r="B1224" s="12"/>
      <c r="C1224" s="67"/>
      <c r="D1224" s="147" t="s">
        <v>126</v>
      </c>
      <c r="E1224" s="148"/>
      <c r="F1224" s="148"/>
      <c r="G1224" s="148"/>
      <c r="H1224" s="148"/>
      <c r="I1224" s="148"/>
      <c r="J1224" s="148"/>
      <c r="K1224" s="148"/>
      <c r="L1224" s="148"/>
      <c r="M1224" s="148"/>
      <c r="N1224" s="148"/>
      <c r="O1224" s="148"/>
      <c r="P1224" s="423" t="s">
        <v>166</v>
      </c>
      <c r="Q1224" s="423"/>
      <c r="R1224" s="423"/>
      <c r="S1224" s="423"/>
      <c r="T1224" s="67"/>
      <c r="U1224" s="67"/>
      <c r="V1224" s="67"/>
      <c r="W1224" s="67"/>
      <c r="X1224" s="67"/>
      <c r="Y1224" s="67"/>
      <c r="Z1224" s="67"/>
      <c r="AA1224" s="67"/>
      <c r="AB1224" s="99"/>
    </row>
    <row r="1225" spans="1:29" s="159" customFormat="1" ht="28.8" hidden="1" outlineLevel="1" x14ac:dyDescent="0.35">
      <c r="A1225" s="99"/>
      <c r="B1225" s="12"/>
      <c r="C1225" s="67"/>
      <c r="D1225" s="188" t="s">
        <v>128</v>
      </c>
      <c r="E1225" s="188" t="s">
        <v>129</v>
      </c>
      <c r="F1225" s="188" t="s">
        <v>130</v>
      </c>
      <c r="G1225" s="188" t="s">
        <v>131</v>
      </c>
      <c r="H1225" s="188" t="s">
        <v>160</v>
      </c>
      <c r="I1225" s="188" t="s">
        <v>161</v>
      </c>
      <c r="J1225" s="188"/>
      <c r="K1225" s="188" t="s">
        <v>106</v>
      </c>
      <c r="L1225" s="188" t="s">
        <v>162</v>
      </c>
      <c r="M1225" s="188" t="s">
        <v>137</v>
      </c>
      <c r="N1225" s="188" t="s">
        <v>138</v>
      </c>
      <c r="O1225" s="188" t="s">
        <v>139</v>
      </c>
      <c r="P1225" s="193" t="s">
        <v>163</v>
      </c>
      <c r="Q1225" s="193" t="s">
        <v>141</v>
      </c>
      <c r="R1225" s="193" t="s">
        <v>142</v>
      </c>
      <c r="S1225" s="193" t="s">
        <v>143</v>
      </c>
      <c r="U1225" s="159" t="e" vm="1">
        <v>#VALUE!</v>
      </c>
      <c r="V1225" s="426" t="s">
        <v>144</v>
      </c>
      <c r="W1225" s="426"/>
      <c r="X1225" s="426"/>
      <c r="Y1225" s="426"/>
      <c r="Z1225" s="426"/>
      <c r="AB1225" s="99"/>
    </row>
    <row r="1226" spans="1:29" s="160" customFormat="1" ht="18" hidden="1" outlineLevel="1" x14ac:dyDescent="0.35">
      <c r="A1226" s="99"/>
      <c r="B1226" s="12"/>
      <c r="C1226" s="67"/>
      <c r="D1226" s="194"/>
      <c r="E1226" s="195"/>
      <c r="F1226" s="195"/>
      <c r="G1226" s="194"/>
      <c r="H1226" s="188" t="str">
        <f>+E1220</f>
        <v>kWh</v>
      </c>
      <c r="I1226" s="196" t="s">
        <v>145</v>
      </c>
      <c r="J1226" s="196" t="s">
        <v>146</v>
      </c>
      <c r="K1226" s="196" t="s">
        <v>147</v>
      </c>
      <c r="L1226" s="196" t="s">
        <v>147</v>
      </c>
      <c r="M1226" s="196" t="s">
        <v>147</v>
      </c>
      <c r="N1226" s="196" t="s">
        <v>147</v>
      </c>
      <c r="O1226" s="196" t="s">
        <v>147</v>
      </c>
      <c r="P1226" s="197" t="s">
        <v>148</v>
      </c>
      <c r="Q1226" s="198" t="s">
        <v>145</v>
      </c>
      <c r="R1226" s="198" t="s">
        <v>147</v>
      </c>
      <c r="S1226" s="198" t="s">
        <v>147</v>
      </c>
      <c r="U1226" s="67"/>
      <c r="V1226" s="67"/>
      <c r="W1226" s="67"/>
      <c r="X1226" s="67"/>
      <c r="Y1226" s="67"/>
      <c r="Z1226" s="67"/>
      <c r="AB1226" s="99"/>
    </row>
    <row r="1227" spans="1:29" ht="18" hidden="1" outlineLevel="1" x14ac:dyDescent="0.35">
      <c r="A1227" s="99"/>
      <c r="B1227" s="12"/>
      <c r="C1227" s="67"/>
      <c r="D1227" s="2">
        <v>0</v>
      </c>
      <c r="E1227" s="145"/>
      <c r="F1227" s="145">
        <f>+E1227</f>
        <v>0</v>
      </c>
      <c r="G1227" s="49">
        <f>IF(F1227-E1227=0,0,F1227-E1227+1)</f>
        <v>0</v>
      </c>
      <c r="H1227" s="155"/>
      <c r="I1227" s="4">
        <f>+H1227*$E$1221</f>
        <v>0</v>
      </c>
      <c r="J1227" s="48" t="str">
        <f>IFERROR(I1227/G1227,"-")</f>
        <v>-</v>
      </c>
      <c r="K1227" s="157"/>
      <c r="L1227" s="157"/>
      <c r="M1227" s="157"/>
      <c r="N1227" s="157"/>
      <c r="O1227" s="6">
        <f t="shared" ref="O1227:O1228" si="1024">+SUM(K1227:N1227)</f>
        <v>0</v>
      </c>
      <c r="P1227" s="38">
        <f>IFERROR((_xlfn.DAYS(F1227,"1/1/"&amp;YEAR(F1227))+1)/G1227,0)</f>
        <v>0</v>
      </c>
      <c r="Q1227" s="4">
        <f t="shared" ref="Q1227:Q1228" si="1025">+I1227*P1227</f>
        <v>0</v>
      </c>
      <c r="R1227" s="4">
        <f t="shared" ref="R1227:R1228" si="1026">+K1227*P1227</f>
        <v>0</v>
      </c>
      <c r="S1227" s="39">
        <f t="shared" ref="S1227:S1228" si="1027">+O1227*P1227</f>
        <v>0</v>
      </c>
      <c r="T1227" s="160"/>
      <c r="U1227" s="67"/>
      <c r="V1227" s="67"/>
      <c r="W1227" s="67"/>
      <c r="X1227" s="67"/>
      <c r="Y1227" s="67"/>
      <c r="Z1227" s="67"/>
      <c r="AA1227" s="67"/>
      <c r="AB1227" s="99"/>
    </row>
    <row r="1228" spans="1:29" ht="18" hidden="1" outlineLevel="1" x14ac:dyDescent="0.35">
      <c r="A1228" s="99"/>
      <c r="B1228" s="12"/>
      <c r="C1228" s="67"/>
      <c r="D1228" s="2">
        <v>1</v>
      </c>
      <c r="E1228" s="3">
        <f>+F1227+1</f>
        <v>1</v>
      </c>
      <c r="F1228" s="145"/>
      <c r="G1228" s="49">
        <f t="shared" ref="G1228:G1240" si="1028">IF(F1228-E1228=0,0,F1228-E1228+1)</f>
        <v>0</v>
      </c>
      <c r="H1228" s="155"/>
      <c r="I1228" s="4">
        <f t="shared" ref="I1228:I1240" si="1029">+H1228*$E$1221</f>
        <v>0</v>
      </c>
      <c r="J1228" s="48" t="str">
        <f t="shared" ref="J1228" si="1030">IFERROR(I1228/G1228,"-")</f>
        <v>-</v>
      </c>
      <c r="K1228" s="157"/>
      <c r="L1228" s="157"/>
      <c r="M1228" s="157"/>
      <c r="N1228" s="157"/>
      <c r="O1228" s="6">
        <f t="shared" si="1024"/>
        <v>0</v>
      </c>
      <c r="P1228" s="38">
        <v>1</v>
      </c>
      <c r="Q1228" s="4">
        <f t="shared" si="1025"/>
        <v>0</v>
      </c>
      <c r="R1228" s="4">
        <f t="shared" si="1026"/>
        <v>0</v>
      </c>
      <c r="S1228" s="39">
        <f t="shared" si="1027"/>
        <v>0</v>
      </c>
      <c r="T1228" s="160"/>
      <c r="U1228" s="67"/>
      <c r="V1228" s="67"/>
      <c r="W1228" s="67"/>
      <c r="X1228" s="67"/>
      <c r="Y1228" s="67"/>
      <c r="Z1228" s="67"/>
      <c r="AA1228" s="67"/>
      <c r="AB1228" s="99"/>
    </row>
    <row r="1229" spans="1:29" ht="18" hidden="1" outlineLevel="1" x14ac:dyDescent="0.35">
      <c r="A1229" s="99"/>
      <c r="B1229" s="12"/>
      <c r="C1229" s="67"/>
      <c r="D1229" s="2">
        <v>2</v>
      </c>
      <c r="E1229" s="3">
        <f t="shared" ref="E1229:E1240" si="1031">+F1228+1</f>
        <v>1</v>
      </c>
      <c r="F1229" s="146"/>
      <c r="G1229" s="49">
        <f t="shared" si="1028"/>
        <v>0</v>
      </c>
      <c r="H1229" s="156"/>
      <c r="I1229" s="4">
        <f t="shared" si="1029"/>
        <v>0</v>
      </c>
      <c r="J1229" s="48" t="str">
        <f t="shared" ref="J1229" si="1032">IFERROR(I1229/G1229,"-")</f>
        <v>-</v>
      </c>
      <c r="K1229" s="158"/>
      <c r="L1229" s="158"/>
      <c r="M1229" s="158"/>
      <c r="N1229" s="158"/>
      <c r="O1229" s="6">
        <f t="shared" ref="O1229" si="1033">+SUM(K1229:N1229)</f>
        <v>0</v>
      </c>
      <c r="P1229" s="40">
        <v>1</v>
      </c>
      <c r="Q1229" s="4">
        <f t="shared" ref="Q1229" si="1034">+I1229*P1229</f>
        <v>0</v>
      </c>
      <c r="R1229" s="4">
        <f t="shared" ref="R1229" si="1035">+K1229*P1229</f>
        <v>0</v>
      </c>
      <c r="S1229" s="41">
        <f t="shared" ref="S1229" si="1036">+O1229*P1229</f>
        <v>0</v>
      </c>
      <c r="T1229" s="160"/>
      <c r="U1229" s="67"/>
      <c r="V1229" s="67"/>
      <c r="W1229" s="67"/>
      <c r="X1229" s="67"/>
      <c r="Y1229" s="67"/>
      <c r="Z1229" s="67"/>
      <c r="AA1229" s="67"/>
      <c r="AB1229" s="99"/>
    </row>
    <row r="1230" spans="1:29" ht="18" hidden="1" outlineLevel="1" x14ac:dyDescent="0.35">
      <c r="A1230" s="99"/>
      <c r="B1230" s="12"/>
      <c r="C1230" s="67"/>
      <c r="D1230" s="2">
        <v>3</v>
      </c>
      <c r="E1230" s="3">
        <f t="shared" si="1031"/>
        <v>1</v>
      </c>
      <c r="F1230" s="146"/>
      <c r="G1230" s="49">
        <f t="shared" si="1028"/>
        <v>0</v>
      </c>
      <c r="H1230" s="156"/>
      <c r="I1230" s="4">
        <f t="shared" si="1029"/>
        <v>0</v>
      </c>
      <c r="J1230" s="48" t="str">
        <f t="shared" ref="J1230" si="1037">IFERROR(I1230/G1230,"-")</f>
        <v>-</v>
      </c>
      <c r="K1230" s="158"/>
      <c r="L1230" s="158"/>
      <c r="M1230" s="158"/>
      <c r="N1230" s="158"/>
      <c r="O1230" s="6">
        <f t="shared" ref="O1230" si="1038">+SUM(K1230:N1230)</f>
        <v>0</v>
      </c>
      <c r="P1230" s="40">
        <v>1</v>
      </c>
      <c r="Q1230" s="4">
        <f t="shared" ref="Q1230" si="1039">+I1230*P1230</f>
        <v>0</v>
      </c>
      <c r="R1230" s="4">
        <f t="shared" ref="R1230" si="1040">+K1230*P1230</f>
        <v>0</v>
      </c>
      <c r="S1230" s="41">
        <f t="shared" ref="S1230" si="1041">+O1230*P1230</f>
        <v>0</v>
      </c>
      <c r="T1230" s="67"/>
      <c r="U1230" s="67"/>
      <c r="V1230" s="67"/>
      <c r="W1230" s="67"/>
      <c r="X1230" s="67"/>
      <c r="Y1230" s="67"/>
      <c r="Z1230" s="67"/>
      <c r="AA1230" s="67"/>
      <c r="AB1230" s="99"/>
    </row>
    <row r="1231" spans="1:29" ht="18" hidden="1" outlineLevel="1" x14ac:dyDescent="0.35">
      <c r="A1231" s="99"/>
      <c r="B1231" s="12"/>
      <c r="C1231" s="67"/>
      <c r="D1231" s="2">
        <v>4</v>
      </c>
      <c r="E1231" s="3">
        <f t="shared" si="1031"/>
        <v>1</v>
      </c>
      <c r="F1231" s="146"/>
      <c r="G1231" s="49">
        <f t="shared" si="1028"/>
        <v>0</v>
      </c>
      <c r="H1231" s="156"/>
      <c r="I1231" s="4">
        <f t="shared" si="1029"/>
        <v>0</v>
      </c>
      <c r="J1231" s="48" t="str">
        <f t="shared" ref="J1231" si="1042">IFERROR(I1231/G1231,"-")</f>
        <v>-</v>
      </c>
      <c r="K1231" s="158"/>
      <c r="L1231" s="158"/>
      <c r="M1231" s="158"/>
      <c r="N1231" s="158"/>
      <c r="O1231" s="6">
        <f t="shared" ref="O1231" si="1043">+SUM(K1231:N1231)</f>
        <v>0</v>
      </c>
      <c r="P1231" s="40">
        <v>1</v>
      </c>
      <c r="Q1231" s="4">
        <f t="shared" ref="Q1231" si="1044">+I1231*P1231</f>
        <v>0</v>
      </c>
      <c r="R1231" s="4">
        <f t="shared" ref="R1231" si="1045">+K1231*P1231</f>
        <v>0</v>
      </c>
      <c r="S1231" s="41">
        <f t="shared" ref="S1231" si="1046">+O1231*P1231</f>
        <v>0</v>
      </c>
      <c r="T1231" s="67"/>
      <c r="U1231" s="67"/>
      <c r="V1231" s="67"/>
      <c r="W1231" s="67"/>
      <c r="X1231" s="67"/>
      <c r="Y1231" s="67"/>
      <c r="Z1231" s="67"/>
      <c r="AA1231" s="67"/>
      <c r="AB1231" s="99"/>
    </row>
    <row r="1232" spans="1:29" ht="18" hidden="1" outlineLevel="1" x14ac:dyDescent="0.35">
      <c r="A1232" s="99"/>
      <c r="B1232" s="12"/>
      <c r="C1232" s="67"/>
      <c r="D1232" s="2">
        <v>5</v>
      </c>
      <c r="E1232" s="3">
        <f t="shared" si="1031"/>
        <v>1</v>
      </c>
      <c r="F1232" s="146"/>
      <c r="G1232" s="49">
        <f t="shared" si="1028"/>
        <v>0</v>
      </c>
      <c r="H1232" s="156"/>
      <c r="I1232" s="4">
        <f t="shared" si="1029"/>
        <v>0</v>
      </c>
      <c r="J1232" s="48" t="str">
        <f t="shared" ref="J1232" si="1047">IFERROR(I1232/G1232,"-")</f>
        <v>-</v>
      </c>
      <c r="K1232" s="158"/>
      <c r="L1232" s="158"/>
      <c r="M1232" s="158"/>
      <c r="N1232" s="158"/>
      <c r="O1232" s="6">
        <f t="shared" ref="O1232" si="1048">+SUM(K1232:N1232)</f>
        <v>0</v>
      </c>
      <c r="P1232" s="40">
        <v>1</v>
      </c>
      <c r="Q1232" s="4">
        <f t="shared" ref="Q1232" si="1049">+I1232*P1232</f>
        <v>0</v>
      </c>
      <c r="R1232" s="4">
        <f t="shared" ref="R1232" si="1050">+K1232*P1232</f>
        <v>0</v>
      </c>
      <c r="S1232" s="41">
        <f t="shared" ref="S1232" si="1051">+O1232*P1232</f>
        <v>0</v>
      </c>
      <c r="T1232" s="67"/>
      <c r="U1232" s="67"/>
      <c r="V1232" s="67"/>
      <c r="W1232" s="67"/>
      <c r="X1232" s="67"/>
      <c r="Y1232" s="67"/>
      <c r="Z1232" s="67"/>
      <c r="AA1232" s="67"/>
      <c r="AB1232" s="99"/>
    </row>
    <row r="1233" spans="1:29" ht="18" hidden="1" outlineLevel="1" x14ac:dyDescent="0.35">
      <c r="A1233" s="99"/>
      <c r="B1233" s="12"/>
      <c r="C1233" s="67"/>
      <c r="D1233" s="2">
        <v>6</v>
      </c>
      <c r="E1233" s="3">
        <f t="shared" si="1031"/>
        <v>1</v>
      </c>
      <c r="F1233" s="146"/>
      <c r="G1233" s="49">
        <f t="shared" si="1028"/>
        <v>0</v>
      </c>
      <c r="H1233" s="156"/>
      <c r="I1233" s="4">
        <f t="shared" si="1029"/>
        <v>0</v>
      </c>
      <c r="J1233" s="48" t="str">
        <f t="shared" ref="J1233" si="1052">IFERROR(I1233/G1233,"-")</f>
        <v>-</v>
      </c>
      <c r="K1233" s="158"/>
      <c r="L1233" s="158"/>
      <c r="M1233" s="158"/>
      <c r="N1233" s="158"/>
      <c r="O1233" s="6">
        <f t="shared" ref="O1233" si="1053">+SUM(K1233:N1233)</f>
        <v>0</v>
      </c>
      <c r="P1233" s="40">
        <v>1</v>
      </c>
      <c r="Q1233" s="4">
        <f t="shared" ref="Q1233" si="1054">+I1233*P1233</f>
        <v>0</v>
      </c>
      <c r="R1233" s="4">
        <f t="shared" ref="R1233" si="1055">+K1233*P1233</f>
        <v>0</v>
      </c>
      <c r="S1233" s="41">
        <f t="shared" ref="S1233" si="1056">+O1233*P1233</f>
        <v>0</v>
      </c>
      <c r="T1233" s="67"/>
      <c r="U1233" s="67"/>
      <c r="V1233" s="67"/>
      <c r="W1233" s="67"/>
      <c r="X1233" s="67"/>
      <c r="Y1233" s="67"/>
      <c r="Z1233" s="67"/>
      <c r="AA1233" s="67"/>
      <c r="AB1233" s="99"/>
    </row>
    <row r="1234" spans="1:29" ht="18" hidden="1" outlineLevel="1" x14ac:dyDescent="0.35">
      <c r="A1234" s="99"/>
      <c r="B1234" s="12"/>
      <c r="C1234" s="67"/>
      <c r="D1234" s="2">
        <v>7</v>
      </c>
      <c r="E1234" s="3">
        <f t="shared" si="1031"/>
        <v>1</v>
      </c>
      <c r="F1234" s="146"/>
      <c r="G1234" s="49">
        <f t="shared" si="1028"/>
        <v>0</v>
      </c>
      <c r="H1234" s="156"/>
      <c r="I1234" s="4">
        <f t="shared" si="1029"/>
        <v>0</v>
      </c>
      <c r="J1234" s="48" t="str">
        <f t="shared" ref="J1234" si="1057">IFERROR(I1234/G1234,"-")</f>
        <v>-</v>
      </c>
      <c r="K1234" s="158"/>
      <c r="L1234" s="158"/>
      <c r="M1234" s="158"/>
      <c r="N1234" s="158"/>
      <c r="O1234" s="6">
        <f t="shared" ref="O1234" si="1058">+SUM(K1234:N1234)</f>
        <v>0</v>
      </c>
      <c r="P1234" s="40">
        <v>1</v>
      </c>
      <c r="Q1234" s="4">
        <f t="shared" ref="Q1234" si="1059">+I1234*P1234</f>
        <v>0</v>
      </c>
      <c r="R1234" s="4">
        <f t="shared" ref="R1234" si="1060">+K1234*P1234</f>
        <v>0</v>
      </c>
      <c r="S1234" s="41">
        <f t="shared" ref="S1234" si="1061">+O1234*P1234</f>
        <v>0</v>
      </c>
      <c r="T1234" s="67"/>
      <c r="U1234" s="67"/>
      <c r="V1234" s="67"/>
      <c r="W1234" s="67"/>
      <c r="X1234" s="67"/>
      <c r="Y1234" s="67"/>
      <c r="Z1234" s="67"/>
      <c r="AA1234" s="67"/>
      <c r="AB1234" s="99"/>
    </row>
    <row r="1235" spans="1:29" ht="18" hidden="1" outlineLevel="1" x14ac:dyDescent="0.35">
      <c r="A1235" s="99"/>
      <c r="B1235" s="12"/>
      <c r="C1235" s="67"/>
      <c r="D1235" s="2">
        <v>8</v>
      </c>
      <c r="E1235" s="3">
        <f t="shared" si="1031"/>
        <v>1</v>
      </c>
      <c r="F1235" s="146"/>
      <c r="G1235" s="49">
        <f t="shared" si="1028"/>
        <v>0</v>
      </c>
      <c r="H1235" s="156"/>
      <c r="I1235" s="4">
        <f t="shared" si="1029"/>
        <v>0</v>
      </c>
      <c r="J1235" s="48" t="str">
        <f t="shared" ref="J1235" si="1062">IFERROR(I1235/G1235,"-")</f>
        <v>-</v>
      </c>
      <c r="K1235" s="158"/>
      <c r="L1235" s="158"/>
      <c r="M1235" s="158"/>
      <c r="N1235" s="158"/>
      <c r="O1235" s="6">
        <f t="shared" ref="O1235" si="1063">+SUM(K1235:N1235)</f>
        <v>0</v>
      </c>
      <c r="P1235" s="40">
        <v>1</v>
      </c>
      <c r="Q1235" s="4">
        <f t="shared" ref="Q1235" si="1064">+I1235*P1235</f>
        <v>0</v>
      </c>
      <c r="R1235" s="4">
        <f t="shared" ref="R1235" si="1065">+K1235*P1235</f>
        <v>0</v>
      </c>
      <c r="S1235" s="41">
        <f t="shared" ref="S1235" si="1066">+O1235*P1235</f>
        <v>0</v>
      </c>
      <c r="T1235" s="67"/>
      <c r="U1235" s="67"/>
      <c r="V1235" s="67"/>
      <c r="W1235" s="67"/>
      <c r="X1235" s="67"/>
      <c r="Y1235" s="67"/>
      <c r="Z1235" s="67"/>
      <c r="AA1235" s="67"/>
      <c r="AB1235" s="99"/>
    </row>
    <row r="1236" spans="1:29" ht="18" hidden="1" outlineLevel="1" x14ac:dyDescent="0.35">
      <c r="A1236" s="99"/>
      <c r="B1236" s="12"/>
      <c r="C1236" s="67"/>
      <c r="D1236" s="2">
        <v>9</v>
      </c>
      <c r="E1236" s="3">
        <f t="shared" si="1031"/>
        <v>1</v>
      </c>
      <c r="F1236" s="146"/>
      <c r="G1236" s="49">
        <f t="shared" si="1028"/>
        <v>0</v>
      </c>
      <c r="H1236" s="156"/>
      <c r="I1236" s="4">
        <f t="shared" si="1029"/>
        <v>0</v>
      </c>
      <c r="J1236" s="48" t="str">
        <f t="shared" ref="J1236" si="1067">IFERROR(I1236/G1236,"-")</f>
        <v>-</v>
      </c>
      <c r="K1236" s="158"/>
      <c r="L1236" s="158"/>
      <c r="M1236" s="158"/>
      <c r="N1236" s="158"/>
      <c r="O1236" s="6">
        <f t="shared" ref="O1236" si="1068">+SUM(K1236:N1236)</f>
        <v>0</v>
      </c>
      <c r="P1236" s="40">
        <v>1</v>
      </c>
      <c r="Q1236" s="4">
        <f t="shared" ref="Q1236" si="1069">+I1236*P1236</f>
        <v>0</v>
      </c>
      <c r="R1236" s="4">
        <f t="shared" ref="R1236" si="1070">+K1236*P1236</f>
        <v>0</v>
      </c>
      <c r="S1236" s="41">
        <f t="shared" ref="S1236" si="1071">+O1236*P1236</f>
        <v>0</v>
      </c>
      <c r="T1236" s="67"/>
      <c r="U1236" s="67"/>
      <c r="V1236" s="67"/>
      <c r="W1236" s="67"/>
      <c r="X1236" s="67"/>
      <c r="Y1236" s="67"/>
      <c r="Z1236" s="67"/>
      <c r="AA1236" s="67"/>
      <c r="AB1236" s="99"/>
    </row>
    <row r="1237" spans="1:29" ht="18" hidden="1" outlineLevel="1" x14ac:dyDescent="0.35">
      <c r="A1237" s="99"/>
      <c r="B1237" s="12"/>
      <c r="C1237" s="67"/>
      <c r="D1237" s="2">
        <v>10</v>
      </c>
      <c r="E1237" s="3">
        <f t="shared" si="1031"/>
        <v>1</v>
      </c>
      <c r="F1237" s="146"/>
      <c r="G1237" s="49">
        <f t="shared" si="1028"/>
        <v>0</v>
      </c>
      <c r="H1237" s="156"/>
      <c r="I1237" s="4">
        <f t="shared" si="1029"/>
        <v>0</v>
      </c>
      <c r="J1237" s="48" t="str">
        <f t="shared" ref="J1237:J1240" si="1072">IFERROR(I1237/G1237,"-")</f>
        <v>-</v>
      </c>
      <c r="K1237" s="158"/>
      <c r="L1237" s="158"/>
      <c r="M1237" s="158"/>
      <c r="N1237" s="158"/>
      <c r="O1237" s="6">
        <f t="shared" ref="O1237:O1240" si="1073">+SUM(K1237:N1237)</f>
        <v>0</v>
      </c>
      <c r="P1237" s="40">
        <v>1</v>
      </c>
      <c r="Q1237" s="4">
        <f t="shared" ref="Q1237:Q1240" si="1074">+I1237*P1237</f>
        <v>0</v>
      </c>
      <c r="R1237" s="4">
        <f t="shared" ref="R1237:R1240" si="1075">+K1237*P1237</f>
        <v>0</v>
      </c>
      <c r="S1237" s="41">
        <f t="shared" ref="S1237:S1240" si="1076">+O1237*P1237</f>
        <v>0</v>
      </c>
      <c r="T1237" s="67"/>
      <c r="U1237" s="67"/>
      <c r="V1237" s="67"/>
      <c r="W1237" s="67"/>
      <c r="X1237" s="67"/>
      <c r="Y1237" s="67"/>
      <c r="Z1237" s="67"/>
      <c r="AA1237" s="67"/>
      <c r="AB1237" s="99"/>
    </row>
    <row r="1238" spans="1:29" ht="18" hidden="1" outlineLevel="1" x14ac:dyDescent="0.35">
      <c r="A1238" s="99"/>
      <c r="B1238" s="12"/>
      <c r="C1238" s="67"/>
      <c r="D1238" s="2">
        <v>11</v>
      </c>
      <c r="E1238" s="3">
        <f t="shared" si="1031"/>
        <v>1</v>
      </c>
      <c r="F1238" s="146"/>
      <c r="G1238" s="49">
        <f t="shared" si="1028"/>
        <v>0</v>
      </c>
      <c r="H1238" s="156"/>
      <c r="I1238" s="4">
        <f t="shared" si="1029"/>
        <v>0</v>
      </c>
      <c r="J1238" s="48" t="str">
        <f t="shared" si="1072"/>
        <v>-</v>
      </c>
      <c r="K1238" s="158"/>
      <c r="L1238" s="158"/>
      <c r="M1238" s="158"/>
      <c r="N1238" s="158"/>
      <c r="O1238" s="6">
        <f t="shared" si="1073"/>
        <v>0</v>
      </c>
      <c r="P1238" s="40">
        <v>1</v>
      </c>
      <c r="Q1238" s="4">
        <f t="shared" si="1074"/>
        <v>0</v>
      </c>
      <c r="R1238" s="4">
        <f t="shared" si="1075"/>
        <v>0</v>
      </c>
      <c r="S1238" s="41">
        <f t="shared" si="1076"/>
        <v>0</v>
      </c>
      <c r="T1238" s="67"/>
      <c r="U1238" s="67"/>
      <c r="V1238" s="67"/>
      <c r="W1238" s="67"/>
      <c r="X1238" s="67"/>
      <c r="Y1238" s="67"/>
      <c r="Z1238" s="67"/>
      <c r="AA1238" s="67"/>
      <c r="AB1238" s="99"/>
    </row>
    <row r="1239" spans="1:29" ht="18" hidden="1" outlineLevel="1" x14ac:dyDescent="0.35">
      <c r="A1239" s="99"/>
      <c r="B1239" s="12"/>
      <c r="C1239" s="67"/>
      <c r="D1239" s="2">
        <v>12</v>
      </c>
      <c r="E1239" s="3">
        <f t="shared" si="1031"/>
        <v>1</v>
      </c>
      <c r="F1239" s="146"/>
      <c r="G1239" s="49">
        <f t="shared" si="1028"/>
        <v>0</v>
      </c>
      <c r="H1239" s="156"/>
      <c r="I1239" s="4">
        <f t="shared" si="1029"/>
        <v>0</v>
      </c>
      <c r="J1239" s="48" t="str">
        <f t="shared" si="1072"/>
        <v>-</v>
      </c>
      <c r="K1239" s="158"/>
      <c r="L1239" s="158"/>
      <c r="M1239" s="158"/>
      <c r="N1239" s="158"/>
      <c r="O1239" s="6">
        <f t="shared" si="1073"/>
        <v>0</v>
      </c>
      <c r="P1239" s="40">
        <v>1</v>
      </c>
      <c r="Q1239" s="4">
        <f t="shared" si="1074"/>
        <v>0</v>
      </c>
      <c r="R1239" s="4">
        <f t="shared" si="1075"/>
        <v>0</v>
      </c>
      <c r="S1239" s="41">
        <f t="shared" si="1076"/>
        <v>0</v>
      </c>
      <c r="T1239" s="67"/>
      <c r="U1239" s="67"/>
      <c r="V1239" s="67"/>
      <c r="W1239" s="67"/>
      <c r="X1239" s="67"/>
      <c r="Y1239" s="67"/>
      <c r="Z1239" s="67"/>
      <c r="AA1239" s="67"/>
      <c r="AB1239" s="99"/>
    </row>
    <row r="1240" spans="1:29" ht="18" hidden="1" outlineLevel="1" x14ac:dyDescent="0.35">
      <c r="A1240" s="99"/>
      <c r="B1240" s="12"/>
      <c r="C1240" s="67"/>
      <c r="D1240" s="2">
        <v>13</v>
      </c>
      <c r="E1240" s="3">
        <f t="shared" si="1031"/>
        <v>1</v>
      </c>
      <c r="F1240" s="146">
        <f>+E1240</f>
        <v>1</v>
      </c>
      <c r="G1240" s="49">
        <f t="shared" si="1028"/>
        <v>0</v>
      </c>
      <c r="H1240" s="156"/>
      <c r="I1240" s="4">
        <f t="shared" si="1029"/>
        <v>0</v>
      </c>
      <c r="J1240" s="48" t="str">
        <f t="shared" si="1072"/>
        <v>-</v>
      </c>
      <c r="K1240" s="158"/>
      <c r="L1240" s="158"/>
      <c r="M1240" s="158"/>
      <c r="N1240" s="158"/>
      <c r="O1240" s="6">
        <f t="shared" si="1073"/>
        <v>0</v>
      </c>
      <c r="P1240" s="38">
        <f>IFERROR((_xlfn.DAYS("31/12/"&amp;YEAR(E1240),E1240))/G1240,0)</f>
        <v>0</v>
      </c>
      <c r="Q1240" s="4">
        <f t="shared" si="1074"/>
        <v>0</v>
      </c>
      <c r="R1240" s="4">
        <f t="shared" si="1075"/>
        <v>0</v>
      </c>
      <c r="S1240" s="41">
        <f t="shared" si="1076"/>
        <v>0</v>
      </c>
      <c r="T1240" s="67"/>
      <c r="U1240" s="67"/>
      <c r="V1240" s="67"/>
      <c r="W1240" s="67"/>
      <c r="X1240" s="67"/>
      <c r="Y1240" s="67"/>
      <c r="Z1240" s="67"/>
      <c r="AA1240" s="67"/>
      <c r="AB1240" s="99"/>
    </row>
    <row r="1241" spans="1:29" ht="18" hidden="1" outlineLevel="1" x14ac:dyDescent="0.35">
      <c r="A1241" s="99"/>
      <c r="B1241" s="12"/>
      <c r="C1241" s="67"/>
      <c r="D1241" s="42" t="s">
        <v>164</v>
      </c>
      <c r="E1241" s="8"/>
      <c r="F1241" s="8"/>
      <c r="G1241" s="50">
        <f>SUM(G1227:G1240)</f>
        <v>0</v>
      </c>
      <c r="H1241" s="1"/>
      <c r="I1241" s="5">
        <f>SUM(I1227:I1240)</f>
        <v>0</v>
      </c>
      <c r="J1241" s="48" t="str">
        <f>IFERROR(I1241/G1241,"-")</f>
        <v>-</v>
      </c>
      <c r="K1241" s="5">
        <f>SUM(K1227:K1240)</f>
        <v>0</v>
      </c>
      <c r="L1241" s="5">
        <f t="shared" ref="L1241:O1241" si="1077">SUM(L1227:L1240)</f>
        <v>0</v>
      </c>
      <c r="M1241" s="5">
        <f t="shared" si="1077"/>
        <v>0</v>
      </c>
      <c r="N1241" s="5">
        <f t="shared" si="1077"/>
        <v>0</v>
      </c>
      <c r="O1241" s="5">
        <f t="shared" si="1077"/>
        <v>0</v>
      </c>
      <c r="P1241" s="42">
        <f>+SUMPRODUCT(G1227:G1240,P1227:P1240)</f>
        <v>0</v>
      </c>
      <c r="Q1241" s="9">
        <f>SUM(Q1227:Q1240)</f>
        <v>0</v>
      </c>
      <c r="R1241" s="9">
        <f t="shared" ref="R1241:S1241" si="1078">SUM(R1227:R1240)</f>
        <v>0</v>
      </c>
      <c r="S1241" s="10">
        <f t="shared" si="1078"/>
        <v>0</v>
      </c>
      <c r="T1241" s="67"/>
      <c r="U1241" s="67"/>
      <c r="V1241" s="67"/>
      <c r="W1241" s="67"/>
      <c r="X1241" s="67"/>
      <c r="Y1241" s="67"/>
      <c r="Z1241" s="67"/>
      <c r="AA1241" s="67"/>
      <c r="AB1241" s="99"/>
    </row>
    <row r="1242" spans="1:29" ht="18" hidden="1" outlineLevel="1" x14ac:dyDescent="0.35">
      <c r="A1242" s="99"/>
      <c r="B1242" s="12"/>
      <c r="C1242" s="67"/>
      <c r="D1242" s="25" t="s">
        <v>150</v>
      </c>
      <c r="E1242" s="1"/>
      <c r="F1242" s="1"/>
      <c r="G1242" s="1"/>
      <c r="H1242" s="1"/>
      <c r="I1242" s="1"/>
      <c r="J1242" s="1"/>
      <c r="K1242" s="51" t="str">
        <f>IFERROR(K1241/$O1241,"-")</f>
        <v>-</v>
      </c>
      <c r="L1242" s="51" t="str">
        <f>IFERROR(L1241/$O1241,"-")</f>
        <v>-</v>
      </c>
      <c r="M1242" s="51" t="str">
        <f>IFERROR(M1241/$O1241,"-")</f>
        <v>-</v>
      </c>
      <c r="N1242" s="51" t="str">
        <f>IFERROR(N1241/$O1241,"-")</f>
        <v>-</v>
      </c>
      <c r="O1242" s="51" t="str">
        <f>IFERROR(O1241/$O1241,"-")</f>
        <v>-</v>
      </c>
      <c r="P1242" s="43"/>
      <c r="Q1242" s="2"/>
      <c r="R1242" s="2"/>
      <c r="S1242" s="44"/>
      <c r="T1242" s="67"/>
      <c r="U1242" s="67"/>
      <c r="V1242" s="67"/>
      <c r="W1242" s="67"/>
      <c r="X1242" s="67"/>
      <c r="Y1242" s="67"/>
      <c r="Z1242" s="67"/>
      <c r="AA1242" s="67"/>
      <c r="AB1242" s="99"/>
    </row>
    <row r="1243" spans="1:29" ht="18" hidden="1" outlineLevel="1" x14ac:dyDescent="0.35">
      <c r="A1243" s="99"/>
      <c r="B1243" s="12"/>
      <c r="C1243" s="67"/>
      <c r="D1243" s="67"/>
      <c r="E1243" s="67"/>
      <c r="F1243" s="67"/>
      <c r="G1243" s="67"/>
      <c r="H1243" s="67"/>
      <c r="I1243" s="67"/>
      <c r="J1243" s="67"/>
      <c r="K1243" s="67"/>
      <c r="L1243" s="67"/>
      <c r="M1243" s="67"/>
      <c r="N1243" s="67"/>
      <c r="O1243" s="67"/>
      <c r="P1243" s="67"/>
      <c r="Q1243" s="67"/>
      <c r="R1243" s="67"/>
      <c r="S1243" s="67"/>
      <c r="T1243" s="67"/>
      <c r="U1243" s="67"/>
      <c r="V1243" s="67"/>
      <c r="W1243" s="67"/>
      <c r="X1243" s="67"/>
      <c r="Y1243" s="67"/>
      <c r="Z1243" s="67"/>
      <c r="AA1243" s="67"/>
      <c r="AB1243" s="99"/>
    </row>
    <row r="1244" spans="1:29" ht="18" collapsed="1" x14ac:dyDescent="0.35">
      <c r="A1244" s="99"/>
      <c r="B1244" s="12"/>
      <c r="C1244" s="62" t="s">
        <v>167</v>
      </c>
      <c r="D1244" s="12"/>
      <c r="E1244" s="12"/>
      <c r="F1244" s="12"/>
      <c r="G1244" s="12"/>
      <c r="H1244" s="12"/>
      <c r="I1244" s="12"/>
      <c r="J1244" s="12"/>
      <c r="K1244" s="12"/>
      <c r="L1244" s="12"/>
      <c r="M1244" s="12"/>
      <c r="N1244" s="12"/>
      <c r="O1244" s="12"/>
      <c r="P1244" s="12"/>
      <c r="Q1244" s="12"/>
      <c r="R1244" s="12"/>
      <c r="S1244" s="12"/>
      <c r="T1244" s="12"/>
      <c r="U1244" s="12"/>
      <c r="V1244" s="12"/>
      <c r="W1244" s="12"/>
      <c r="X1244" s="12"/>
      <c r="Y1244" s="12"/>
      <c r="Z1244" s="12"/>
      <c r="AA1244" s="12"/>
      <c r="AB1244" s="99"/>
    </row>
    <row r="1245" spans="1:29" ht="9.6" hidden="1" customHeight="1" outlineLevel="1" x14ac:dyDescent="0.35">
      <c r="A1245" s="99"/>
      <c r="B1245" s="12"/>
      <c r="C1245" s="67"/>
      <c r="D1245" s="67"/>
      <c r="E1245" s="67"/>
      <c r="F1245" s="67"/>
      <c r="G1245" s="67"/>
      <c r="H1245" s="67"/>
      <c r="I1245" s="67"/>
      <c r="J1245" s="67"/>
      <c r="K1245" s="67"/>
      <c r="L1245" s="67"/>
      <c r="M1245" s="67"/>
      <c r="N1245" s="67"/>
      <c r="O1245" s="67"/>
      <c r="P1245" s="67"/>
      <c r="Q1245" s="67"/>
      <c r="R1245" s="67"/>
      <c r="S1245" s="67"/>
      <c r="T1245" s="67"/>
      <c r="U1245" s="67"/>
      <c r="V1245" s="67"/>
      <c r="W1245" s="67"/>
      <c r="X1245" s="67"/>
      <c r="Y1245" s="67"/>
      <c r="Z1245" s="67"/>
      <c r="AA1245" s="67"/>
      <c r="AB1245" s="99"/>
    </row>
    <row r="1246" spans="1:29" ht="18" hidden="1" outlineLevel="1" x14ac:dyDescent="0.35">
      <c r="A1246" s="99"/>
      <c r="B1246" s="12"/>
      <c r="C1246" s="67"/>
      <c r="D1246" s="163" t="s">
        <v>98</v>
      </c>
      <c r="E1246" s="164"/>
      <c r="F1246" s="164"/>
      <c r="G1246" s="164"/>
      <c r="H1246" s="67"/>
      <c r="I1246" s="161" t="s">
        <v>97</v>
      </c>
      <c r="J1246" s="162"/>
      <c r="K1246" s="162"/>
      <c r="L1246" s="67"/>
      <c r="M1246" s="67"/>
      <c r="N1246" s="67"/>
      <c r="O1246" s="67"/>
      <c r="P1246" s="67"/>
      <c r="Q1246" s="149" t="s">
        <v>152</v>
      </c>
      <c r="R1246" s="150"/>
      <c r="S1246" s="150"/>
      <c r="T1246" s="150"/>
      <c r="U1246" s="67"/>
      <c r="V1246" s="149" t="s">
        <v>153</v>
      </c>
      <c r="W1246" s="150"/>
      <c r="X1246" s="150"/>
      <c r="Y1246" s="67"/>
      <c r="Z1246" s="67"/>
      <c r="AA1246" s="67"/>
      <c r="AB1246" s="99"/>
      <c r="AC1246" s="67">
        <v>28</v>
      </c>
    </row>
    <row r="1247" spans="1:29" ht="18" hidden="1" outlineLevel="1" x14ac:dyDescent="0.35">
      <c r="A1247" s="99"/>
      <c r="B1247" s="12"/>
      <c r="C1247" s="67"/>
      <c r="D1247" s="1" t="s">
        <v>154</v>
      </c>
      <c r="E1247" s="200" t="s">
        <v>155</v>
      </c>
      <c r="F1247" s="167" t="s">
        <v>156</v>
      </c>
      <c r="G1247" s="165"/>
      <c r="H1247" s="67"/>
      <c r="I1247" s="152">
        <v>1</v>
      </c>
      <c r="J1247" s="421" t="s">
        <v>101</v>
      </c>
      <c r="K1247" s="422"/>
      <c r="L1247" s="67"/>
      <c r="M1247" s="67"/>
      <c r="N1247" s="67"/>
      <c r="O1247" s="67"/>
      <c r="P1247" s="67"/>
      <c r="Q1247" s="419" t="s">
        <v>106</v>
      </c>
      <c r="R1247" s="419"/>
      <c r="S1247" s="298" t="str">
        <f>IFERROR(S1269/Q1269,"-")</f>
        <v>-</v>
      </c>
      <c r="T1247" s="299" t="s">
        <v>107</v>
      </c>
      <c r="U1247" s="67"/>
      <c r="V1247" s="8" t="s">
        <v>108</v>
      </c>
      <c r="W1247" s="300">
        <f>IF(E1247="No n'hi ha",0,VLOOKUP(E1247,llistes!$L$5:$Q$11,5,0))</f>
        <v>0</v>
      </c>
      <c r="X1247" s="301" t="s">
        <v>109</v>
      </c>
      <c r="Y1247" s="67"/>
      <c r="Z1247" s="67"/>
      <c r="AA1247" s="67"/>
      <c r="AB1247" s="99"/>
    </row>
    <row r="1248" spans="1:29" ht="18" hidden="1" outlineLevel="1" x14ac:dyDescent="0.35">
      <c r="A1248" s="99"/>
      <c r="B1248" s="12"/>
      <c r="C1248" s="67"/>
      <c r="D1248" s="1" t="s">
        <v>157</v>
      </c>
      <c r="E1248" s="201" t="s">
        <v>145</v>
      </c>
      <c r="F1248" s="199" t="s">
        <v>158</v>
      </c>
      <c r="G1248" s="166"/>
      <c r="H1248" s="67"/>
      <c r="I1248" s="154">
        <v>2</v>
      </c>
      <c r="J1248" s="421" t="s">
        <v>101</v>
      </c>
      <c r="K1248" s="422"/>
      <c r="L1248" s="67"/>
      <c r="M1248" s="67"/>
      <c r="N1248" s="67"/>
      <c r="O1248" s="67"/>
      <c r="P1248" s="67"/>
      <c r="Q1248" s="415" t="s">
        <v>111</v>
      </c>
      <c r="R1248" s="415"/>
      <c r="S1248" s="47">
        <f>IFERROR(S1269/P1269,0)</f>
        <v>0</v>
      </c>
      <c r="T1248" t="s">
        <v>112</v>
      </c>
      <c r="U1248" s="67"/>
      <c r="V1248" s="1" t="s">
        <v>113</v>
      </c>
      <c r="W1248" s="5">
        <f>+W1247*Q1269</f>
        <v>0</v>
      </c>
      <c r="X1248" s="268" t="s">
        <v>114</v>
      </c>
      <c r="Y1248" s="67"/>
      <c r="Z1248" s="67"/>
      <c r="AA1248" s="67"/>
      <c r="AB1248" s="99"/>
    </row>
    <row r="1249" spans="1:28" ht="18" hidden="1" outlineLevel="1" x14ac:dyDescent="0.35">
      <c r="A1249" s="99"/>
      <c r="B1249" s="12"/>
      <c r="C1249" s="67"/>
      <c r="D1249" s="1" t="s">
        <v>159</v>
      </c>
      <c r="E1249" s="168">
        <f>IF(E1247="No n'hi ha",0,VLOOKUP(E1248,_xlfn.IFS(E1247="Gas Natural",llistes!$F$4:$H$4,E1247="Gasoil C",llistes!$F$7:$H$8,E1247="GLP",llistes!$F$11:$H$15,E1247="Biomassa",llistes!$F$18:$H$24,E1247="No n'hi ha",llistes!$F$26:$H$26),2,0))</f>
        <v>0</v>
      </c>
      <c r="F1249" s="67"/>
      <c r="G1249" s="67"/>
      <c r="H1249" s="67"/>
      <c r="I1249" s="154">
        <v>3</v>
      </c>
      <c r="J1249" s="421" t="s">
        <v>101</v>
      </c>
      <c r="K1249" s="422"/>
      <c r="L1249" s="67"/>
      <c r="M1249" s="67"/>
      <c r="N1249" s="67"/>
      <c r="O1249" s="67"/>
      <c r="P1249" s="67"/>
      <c r="Q1249" s="419" t="s">
        <v>116</v>
      </c>
      <c r="R1249" s="419"/>
      <c r="S1249" s="302" t="str" cm="1">
        <f t="array" aca="1" ref="S1249" ca="1">IFERROR(Q1269/INDIRECT("'Introducció dades Grals'!G"&amp;AC1246),"-")</f>
        <v>-</v>
      </c>
      <c r="T1249" s="303" t="s">
        <v>117</v>
      </c>
      <c r="U1249" s="67"/>
      <c r="V1249" s="1" t="s">
        <v>118</v>
      </c>
      <c r="W1249" s="7" t="str" cm="1">
        <f t="array" aca="1" ref="W1249" ca="1">IFERROR(W1248/INDIRECT("'Introducció dades Grals'!G"&amp;AC1246),"-")</f>
        <v>-</v>
      </c>
      <c r="X1249" s="268" t="s">
        <v>119</v>
      </c>
      <c r="Y1249" s="67"/>
      <c r="Z1249" s="67"/>
      <c r="AA1249" s="67"/>
      <c r="AB1249" s="99"/>
    </row>
    <row r="1250" spans="1:28" ht="18" hidden="1" outlineLevel="1" x14ac:dyDescent="0.35">
      <c r="A1250" s="99"/>
      <c r="B1250" s="12"/>
      <c r="C1250" s="67"/>
      <c r="D1250" s="67"/>
      <c r="E1250" s="67"/>
      <c r="F1250" s="67"/>
      <c r="G1250" s="67"/>
      <c r="H1250" s="67"/>
      <c r="I1250" s="152">
        <v>4</v>
      </c>
      <c r="J1250" s="416" t="s">
        <v>101</v>
      </c>
      <c r="K1250" s="417"/>
      <c r="L1250" s="67"/>
      <c r="M1250" s="67"/>
      <c r="N1250" s="67"/>
      <c r="O1250" s="67"/>
      <c r="P1250" s="67"/>
      <c r="Q1250" s="415" t="s">
        <v>121</v>
      </c>
      <c r="R1250" s="415"/>
      <c r="S1250" s="47" t="str" cm="1">
        <f t="array" aca="1" ref="S1250" ca="1">IFERROR(Q1269/INDIRECT("'Introducció dades Grals'!I"&amp;AC1246),"-")</f>
        <v>-</v>
      </c>
      <c r="T1250" s="11" t="s">
        <v>122</v>
      </c>
      <c r="U1250" s="67"/>
      <c r="V1250" s="67"/>
      <c r="W1250" s="67"/>
      <c r="X1250" s="67"/>
      <c r="Y1250" s="67"/>
      <c r="Z1250" s="67"/>
      <c r="AA1250" s="67"/>
      <c r="AB1250" s="99"/>
    </row>
    <row r="1251" spans="1:28" ht="18" hidden="1" outlineLevel="1" x14ac:dyDescent="0.35">
      <c r="A1251" s="99"/>
      <c r="B1251" s="12"/>
      <c r="C1251" s="67"/>
      <c r="D1251" s="67"/>
      <c r="E1251" s="67"/>
      <c r="F1251" s="67"/>
      <c r="G1251" s="67"/>
      <c r="H1251" s="67"/>
      <c r="I1251" s="67"/>
      <c r="J1251" s="67"/>
      <c r="K1251" s="67"/>
      <c r="L1251" s="67"/>
      <c r="M1251" s="67"/>
      <c r="N1251" s="67"/>
      <c r="O1251" s="67"/>
      <c r="P1251" s="67"/>
      <c r="Q1251" s="67"/>
      <c r="R1251" s="67"/>
      <c r="S1251" s="67"/>
      <c r="T1251" s="67"/>
      <c r="U1251" s="67"/>
      <c r="V1251" s="67"/>
      <c r="W1251" s="67"/>
      <c r="X1251" s="67"/>
      <c r="Y1251" s="67"/>
      <c r="Z1251" s="67"/>
      <c r="AA1251" s="67"/>
      <c r="AB1251" s="99"/>
    </row>
    <row r="1252" spans="1:28" ht="18" hidden="1" outlineLevel="1" x14ac:dyDescent="0.35">
      <c r="A1252" s="99"/>
      <c r="B1252" s="12"/>
      <c r="C1252" s="67"/>
      <c r="D1252" s="147" t="s">
        <v>126</v>
      </c>
      <c r="E1252" s="148"/>
      <c r="F1252" s="148"/>
      <c r="G1252" s="148"/>
      <c r="H1252" s="148"/>
      <c r="I1252" s="148"/>
      <c r="J1252" s="148"/>
      <c r="K1252" s="148"/>
      <c r="L1252" s="148"/>
      <c r="M1252" s="148"/>
      <c r="N1252" s="148"/>
      <c r="O1252" s="148"/>
      <c r="P1252" s="423" t="s">
        <v>166</v>
      </c>
      <c r="Q1252" s="423"/>
      <c r="R1252" s="423"/>
      <c r="S1252" s="423"/>
      <c r="T1252" s="67"/>
      <c r="U1252" s="67"/>
      <c r="V1252" s="67"/>
      <c r="W1252" s="67"/>
      <c r="X1252" s="67"/>
      <c r="Y1252" s="67"/>
      <c r="Z1252" s="67"/>
      <c r="AA1252" s="67"/>
      <c r="AB1252" s="99"/>
    </row>
    <row r="1253" spans="1:28" s="159" customFormat="1" ht="28.8" hidden="1" outlineLevel="1" x14ac:dyDescent="0.35">
      <c r="A1253" s="99"/>
      <c r="B1253" s="12"/>
      <c r="C1253" s="67"/>
      <c r="D1253" s="188" t="s">
        <v>128</v>
      </c>
      <c r="E1253" s="188" t="s">
        <v>129</v>
      </c>
      <c r="F1253" s="188" t="s">
        <v>130</v>
      </c>
      <c r="G1253" s="188" t="s">
        <v>131</v>
      </c>
      <c r="H1253" s="188" t="s">
        <v>160</v>
      </c>
      <c r="I1253" s="188" t="s">
        <v>161</v>
      </c>
      <c r="J1253" s="188"/>
      <c r="K1253" s="188" t="s">
        <v>106</v>
      </c>
      <c r="L1253" s="188" t="s">
        <v>162</v>
      </c>
      <c r="M1253" s="188" t="s">
        <v>137</v>
      </c>
      <c r="N1253" s="188" t="s">
        <v>138</v>
      </c>
      <c r="O1253" s="188" t="s">
        <v>139</v>
      </c>
      <c r="P1253" s="193" t="s">
        <v>163</v>
      </c>
      <c r="Q1253" s="193" t="s">
        <v>141</v>
      </c>
      <c r="R1253" s="193" t="s">
        <v>142</v>
      </c>
      <c r="S1253" s="193" t="s">
        <v>143</v>
      </c>
      <c r="U1253" s="159" t="e" vm="1">
        <v>#VALUE!</v>
      </c>
      <c r="V1253" s="426" t="s">
        <v>144</v>
      </c>
      <c r="W1253" s="426"/>
      <c r="X1253" s="426"/>
      <c r="Y1253" s="426"/>
      <c r="Z1253" s="426"/>
      <c r="AB1253" s="99"/>
    </row>
    <row r="1254" spans="1:28" s="160" customFormat="1" ht="18" hidden="1" outlineLevel="1" x14ac:dyDescent="0.35">
      <c r="A1254" s="99"/>
      <c r="B1254" s="12"/>
      <c r="C1254" s="67"/>
      <c r="D1254" s="194"/>
      <c r="E1254" s="195"/>
      <c r="F1254" s="195"/>
      <c r="G1254" s="194"/>
      <c r="H1254" s="188" t="str">
        <f>+E1248</f>
        <v>kWh</v>
      </c>
      <c r="I1254" s="196" t="s">
        <v>145</v>
      </c>
      <c r="J1254" s="196" t="s">
        <v>146</v>
      </c>
      <c r="K1254" s="196" t="s">
        <v>147</v>
      </c>
      <c r="L1254" s="196" t="s">
        <v>147</v>
      </c>
      <c r="M1254" s="196" t="s">
        <v>147</v>
      </c>
      <c r="N1254" s="196" t="s">
        <v>147</v>
      </c>
      <c r="O1254" s="196" t="s">
        <v>147</v>
      </c>
      <c r="P1254" s="197" t="s">
        <v>148</v>
      </c>
      <c r="Q1254" s="198" t="s">
        <v>145</v>
      </c>
      <c r="R1254" s="198" t="s">
        <v>147</v>
      </c>
      <c r="S1254" s="198" t="s">
        <v>147</v>
      </c>
      <c r="U1254" s="67"/>
      <c r="V1254" s="67"/>
      <c r="W1254" s="67"/>
      <c r="X1254" s="67"/>
      <c r="Y1254" s="67"/>
      <c r="Z1254" s="67"/>
      <c r="AB1254" s="99"/>
    </row>
    <row r="1255" spans="1:28" ht="18" hidden="1" outlineLevel="1" x14ac:dyDescent="0.35">
      <c r="A1255" s="99"/>
      <c r="B1255" s="12"/>
      <c r="C1255" s="67"/>
      <c r="D1255" s="2">
        <v>0</v>
      </c>
      <c r="E1255" s="145"/>
      <c r="F1255" s="145">
        <f>+E1255</f>
        <v>0</v>
      </c>
      <c r="G1255" s="49">
        <f>IF(F1255-E1255=0,0,F1255-E1255+1)</f>
        <v>0</v>
      </c>
      <c r="H1255" s="155"/>
      <c r="I1255" s="4">
        <f>+H1255*$E$1249</f>
        <v>0</v>
      </c>
      <c r="J1255" s="48" t="str">
        <f>IFERROR(I1255/G1255,"-")</f>
        <v>-</v>
      </c>
      <c r="K1255" s="157"/>
      <c r="L1255" s="157"/>
      <c r="M1255" s="157"/>
      <c r="N1255" s="157"/>
      <c r="O1255" s="6">
        <f t="shared" ref="O1255:O1268" si="1079">+SUM(K1255:N1255)</f>
        <v>0</v>
      </c>
      <c r="P1255" s="38">
        <f>IFERROR((_xlfn.DAYS(F1255,"1/1/"&amp;YEAR(F1255))+1)/G1255,0)</f>
        <v>0</v>
      </c>
      <c r="Q1255" s="4">
        <f t="shared" ref="Q1255:Q1268" si="1080">+I1255*P1255</f>
        <v>0</v>
      </c>
      <c r="R1255" s="4">
        <f t="shared" ref="R1255:R1268" si="1081">+K1255*P1255</f>
        <v>0</v>
      </c>
      <c r="S1255" s="39">
        <f t="shared" ref="S1255:S1268" si="1082">+O1255*P1255</f>
        <v>0</v>
      </c>
      <c r="T1255" s="160"/>
      <c r="U1255" s="67"/>
      <c r="V1255" s="67"/>
      <c r="W1255" s="67"/>
      <c r="X1255" s="67"/>
      <c r="Y1255" s="67"/>
      <c r="Z1255" s="67"/>
      <c r="AA1255" s="67"/>
      <c r="AB1255" s="99"/>
    </row>
    <row r="1256" spans="1:28" ht="18" hidden="1" outlineLevel="1" x14ac:dyDescent="0.35">
      <c r="A1256" s="99"/>
      <c r="B1256" s="12"/>
      <c r="C1256" s="67"/>
      <c r="D1256" s="2">
        <v>1</v>
      </c>
      <c r="E1256" s="3">
        <f>+F1255+1</f>
        <v>1</v>
      </c>
      <c r="F1256" s="145"/>
      <c r="G1256" s="49">
        <f t="shared" ref="G1256:G1268" si="1083">IF(F1256-E1256=0,0,F1256-E1256+1)</f>
        <v>0</v>
      </c>
      <c r="H1256" s="155"/>
      <c r="I1256" s="4">
        <f t="shared" ref="I1256:I1268" si="1084">+H1256*$E$1249</f>
        <v>0</v>
      </c>
      <c r="J1256" s="48" t="str">
        <f t="shared" ref="J1256:J1268" si="1085">IFERROR(I1256/G1256,"-")</f>
        <v>-</v>
      </c>
      <c r="K1256" s="157"/>
      <c r="L1256" s="157"/>
      <c r="M1256" s="157"/>
      <c r="N1256" s="157"/>
      <c r="O1256" s="6">
        <f t="shared" si="1079"/>
        <v>0</v>
      </c>
      <c r="P1256" s="38">
        <v>1</v>
      </c>
      <c r="Q1256" s="4">
        <f t="shared" si="1080"/>
        <v>0</v>
      </c>
      <c r="R1256" s="4">
        <f t="shared" si="1081"/>
        <v>0</v>
      </c>
      <c r="S1256" s="39">
        <f t="shared" si="1082"/>
        <v>0</v>
      </c>
      <c r="T1256" s="160"/>
      <c r="U1256" s="67"/>
      <c r="V1256" s="67"/>
      <c r="W1256" s="67"/>
      <c r="X1256" s="67"/>
      <c r="Y1256" s="67"/>
      <c r="Z1256" s="67"/>
      <c r="AA1256" s="67"/>
      <c r="AB1256" s="99"/>
    </row>
    <row r="1257" spans="1:28" ht="18" hidden="1" outlineLevel="1" x14ac:dyDescent="0.35">
      <c r="A1257" s="99"/>
      <c r="B1257" s="12"/>
      <c r="C1257" s="67"/>
      <c r="D1257" s="2">
        <v>2</v>
      </c>
      <c r="E1257" s="3">
        <f t="shared" ref="E1257:E1268" si="1086">+F1256+1</f>
        <v>1</v>
      </c>
      <c r="F1257" s="146"/>
      <c r="G1257" s="49">
        <f t="shared" si="1083"/>
        <v>0</v>
      </c>
      <c r="H1257" s="156"/>
      <c r="I1257" s="4">
        <f t="shared" si="1084"/>
        <v>0</v>
      </c>
      <c r="J1257" s="48" t="str">
        <f t="shared" si="1085"/>
        <v>-</v>
      </c>
      <c r="K1257" s="158"/>
      <c r="L1257" s="158"/>
      <c r="M1257" s="158"/>
      <c r="N1257" s="158"/>
      <c r="O1257" s="6">
        <f t="shared" si="1079"/>
        <v>0</v>
      </c>
      <c r="P1257" s="40">
        <v>1</v>
      </c>
      <c r="Q1257" s="4">
        <f t="shared" si="1080"/>
        <v>0</v>
      </c>
      <c r="R1257" s="4">
        <f t="shared" si="1081"/>
        <v>0</v>
      </c>
      <c r="S1257" s="41">
        <f t="shared" si="1082"/>
        <v>0</v>
      </c>
      <c r="T1257" s="160"/>
      <c r="U1257" s="67"/>
      <c r="V1257" s="67"/>
      <c r="W1257" s="67"/>
      <c r="X1257" s="67"/>
      <c r="Y1257" s="67"/>
      <c r="Z1257" s="67"/>
      <c r="AA1257" s="67"/>
      <c r="AB1257" s="99"/>
    </row>
    <row r="1258" spans="1:28" ht="18" hidden="1" outlineLevel="1" x14ac:dyDescent="0.35">
      <c r="A1258" s="99"/>
      <c r="B1258" s="12"/>
      <c r="C1258" s="67"/>
      <c r="D1258" s="2">
        <v>3</v>
      </c>
      <c r="E1258" s="3">
        <f t="shared" si="1086"/>
        <v>1</v>
      </c>
      <c r="F1258" s="146"/>
      <c r="G1258" s="49">
        <f t="shared" si="1083"/>
        <v>0</v>
      </c>
      <c r="H1258" s="156"/>
      <c r="I1258" s="4">
        <f t="shared" si="1084"/>
        <v>0</v>
      </c>
      <c r="J1258" s="48" t="str">
        <f t="shared" si="1085"/>
        <v>-</v>
      </c>
      <c r="K1258" s="158"/>
      <c r="L1258" s="158"/>
      <c r="M1258" s="158"/>
      <c r="N1258" s="158"/>
      <c r="O1258" s="6">
        <f t="shared" si="1079"/>
        <v>0</v>
      </c>
      <c r="P1258" s="40">
        <v>1</v>
      </c>
      <c r="Q1258" s="4">
        <f t="shared" si="1080"/>
        <v>0</v>
      </c>
      <c r="R1258" s="4">
        <f t="shared" si="1081"/>
        <v>0</v>
      </c>
      <c r="S1258" s="41">
        <f t="shared" si="1082"/>
        <v>0</v>
      </c>
      <c r="T1258" s="67"/>
      <c r="U1258" s="67"/>
      <c r="V1258" s="67"/>
      <c r="W1258" s="67"/>
      <c r="X1258" s="67"/>
      <c r="Y1258" s="67"/>
      <c r="Z1258" s="67"/>
      <c r="AA1258" s="67"/>
      <c r="AB1258" s="99"/>
    </row>
    <row r="1259" spans="1:28" ht="18" hidden="1" outlineLevel="1" x14ac:dyDescent="0.35">
      <c r="A1259" s="99"/>
      <c r="B1259" s="12"/>
      <c r="C1259" s="67"/>
      <c r="D1259" s="2">
        <v>4</v>
      </c>
      <c r="E1259" s="3">
        <f t="shared" si="1086"/>
        <v>1</v>
      </c>
      <c r="F1259" s="146"/>
      <c r="G1259" s="49">
        <f t="shared" si="1083"/>
        <v>0</v>
      </c>
      <c r="H1259" s="156"/>
      <c r="I1259" s="4">
        <f t="shared" si="1084"/>
        <v>0</v>
      </c>
      <c r="J1259" s="48" t="str">
        <f t="shared" si="1085"/>
        <v>-</v>
      </c>
      <c r="K1259" s="158"/>
      <c r="L1259" s="158"/>
      <c r="M1259" s="158"/>
      <c r="N1259" s="158"/>
      <c r="O1259" s="6">
        <f t="shared" si="1079"/>
        <v>0</v>
      </c>
      <c r="P1259" s="40">
        <v>1</v>
      </c>
      <c r="Q1259" s="4">
        <f t="shared" si="1080"/>
        <v>0</v>
      </c>
      <c r="R1259" s="4">
        <f t="shared" si="1081"/>
        <v>0</v>
      </c>
      <c r="S1259" s="41">
        <f t="shared" si="1082"/>
        <v>0</v>
      </c>
      <c r="T1259" s="67"/>
      <c r="U1259" s="67"/>
      <c r="V1259" s="67"/>
      <c r="W1259" s="67"/>
      <c r="X1259" s="67"/>
      <c r="Y1259" s="67"/>
      <c r="Z1259" s="67"/>
      <c r="AA1259" s="67"/>
      <c r="AB1259" s="99"/>
    </row>
    <row r="1260" spans="1:28" ht="18" hidden="1" outlineLevel="1" x14ac:dyDescent="0.35">
      <c r="A1260" s="99"/>
      <c r="B1260" s="12"/>
      <c r="C1260" s="67"/>
      <c r="D1260" s="2">
        <v>5</v>
      </c>
      <c r="E1260" s="3">
        <f t="shared" si="1086"/>
        <v>1</v>
      </c>
      <c r="F1260" s="146"/>
      <c r="G1260" s="49">
        <f t="shared" si="1083"/>
        <v>0</v>
      </c>
      <c r="H1260" s="156"/>
      <c r="I1260" s="4">
        <f t="shared" si="1084"/>
        <v>0</v>
      </c>
      <c r="J1260" s="48" t="str">
        <f t="shared" si="1085"/>
        <v>-</v>
      </c>
      <c r="K1260" s="158"/>
      <c r="L1260" s="158"/>
      <c r="M1260" s="158"/>
      <c r="N1260" s="158"/>
      <c r="O1260" s="6">
        <f t="shared" si="1079"/>
        <v>0</v>
      </c>
      <c r="P1260" s="40">
        <v>1</v>
      </c>
      <c r="Q1260" s="4">
        <f t="shared" si="1080"/>
        <v>0</v>
      </c>
      <c r="R1260" s="4">
        <f t="shared" si="1081"/>
        <v>0</v>
      </c>
      <c r="S1260" s="41">
        <f t="shared" si="1082"/>
        <v>0</v>
      </c>
      <c r="T1260" s="67"/>
      <c r="U1260" s="67"/>
      <c r="V1260" s="67"/>
      <c r="W1260" s="67"/>
      <c r="X1260" s="67"/>
      <c r="Y1260" s="67"/>
      <c r="Z1260" s="67"/>
      <c r="AA1260" s="67"/>
      <c r="AB1260" s="99"/>
    </row>
    <row r="1261" spans="1:28" ht="18" hidden="1" outlineLevel="1" x14ac:dyDescent="0.35">
      <c r="A1261" s="99"/>
      <c r="B1261" s="12"/>
      <c r="C1261" s="67"/>
      <c r="D1261" s="2">
        <v>6</v>
      </c>
      <c r="E1261" s="3">
        <f t="shared" si="1086"/>
        <v>1</v>
      </c>
      <c r="F1261" s="146"/>
      <c r="G1261" s="49">
        <f t="shared" si="1083"/>
        <v>0</v>
      </c>
      <c r="H1261" s="156"/>
      <c r="I1261" s="4">
        <f t="shared" si="1084"/>
        <v>0</v>
      </c>
      <c r="J1261" s="48" t="str">
        <f t="shared" si="1085"/>
        <v>-</v>
      </c>
      <c r="K1261" s="158"/>
      <c r="L1261" s="158"/>
      <c r="M1261" s="158"/>
      <c r="N1261" s="158"/>
      <c r="O1261" s="6">
        <f t="shared" si="1079"/>
        <v>0</v>
      </c>
      <c r="P1261" s="40">
        <v>1</v>
      </c>
      <c r="Q1261" s="4">
        <f t="shared" si="1080"/>
        <v>0</v>
      </c>
      <c r="R1261" s="4">
        <f t="shared" si="1081"/>
        <v>0</v>
      </c>
      <c r="S1261" s="41">
        <f t="shared" si="1082"/>
        <v>0</v>
      </c>
      <c r="T1261" s="67"/>
      <c r="U1261" s="67"/>
      <c r="V1261" s="67"/>
      <c r="W1261" s="67"/>
      <c r="X1261" s="67"/>
      <c r="Y1261" s="67"/>
      <c r="Z1261" s="67"/>
      <c r="AA1261" s="67"/>
      <c r="AB1261" s="99"/>
    </row>
    <row r="1262" spans="1:28" ht="18" hidden="1" outlineLevel="1" x14ac:dyDescent="0.35">
      <c r="A1262" s="99"/>
      <c r="B1262" s="12"/>
      <c r="C1262" s="67"/>
      <c r="D1262" s="2">
        <v>7</v>
      </c>
      <c r="E1262" s="3">
        <f t="shared" si="1086"/>
        <v>1</v>
      </c>
      <c r="F1262" s="146"/>
      <c r="G1262" s="49">
        <f t="shared" si="1083"/>
        <v>0</v>
      </c>
      <c r="H1262" s="156"/>
      <c r="I1262" s="4">
        <f t="shared" si="1084"/>
        <v>0</v>
      </c>
      <c r="J1262" s="48" t="str">
        <f t="shared" si="1085"/>
        <v>-</v>
      </c>
      <c r="K1262" s="158"/>
      <c r="L1262" s="158"/>
      <c r="M1262" s="158"/>
      <c r="N1262" s="158"/>
      <c r="O1262" s="6">
        <f t="shared" si="1079"/>
        <v>0</v>
      </c>
      <c r="P1262" s="40">
        <v>1</v>
      </c>
      <c r="Q1262" s="4">
        <f t="shared" si="1080"/>
        <v>0</v>
      </c>
      <c r="R1262" s="4">
        <f t="shared" si="1081"/>
        <v>0</v>
      </c>
      <c r="S1262" s="41">
        <f t="shared" si="1082"/>
        <v>0</v>
      </c>
      <c r="T1262" s="67"/>
      <c r="U1262" s="67"/>
      <c r="V1262" s="67"/>
      <c r="W1262" s="67"/>
      <c r="X1262" s="67"/>
      <c r="Y1262" s="67"/>
      <c r="Z1262" s="67"/>
      <c r="AA1262" s="67"/>
      <c r="AB1262" s="99"/>
    </row>
    <row r="1263" spans="1:28" ht="18" hidden="1" outlineLevel="1" x14ac:dyDescent="0.35">
      <c r="A1263" s="99"/>
      <c r="B1263" s="12"/>
      <c r="C1263" s="67"/>
      <c r="D1263" s="2">
        <v>8</v>
      </c>
      <c r="E1263" s="3">
        <f t="shared" si="1086"/>
        <v>1</v>
      </c>
      <c r="F1263" s="146"/>
      <c r="G1263" s="49">
        <f t="shared" si="1083"/>
        <v>0</v>
      </c>
      <c r="H1263" s="156"/>
      <c r="I1263" s="4">
        <f t="shared" si="1084"/>
        <v>0</v>
      </c>
      <c r="J1263" s="48" t="str">
        <f t="shared" si="1085"/>
        <v>-</v>
      </c>
      <c r="K1263" s="158"/>
      <c r="L1263" s="158"/>
      <c r="M1263" s="158"/>
      <c r="N1263" s="158"/>
      <c r="O1263" s="6">
        <f t="shared" si="1079"/>
        <v>0</v>
      </c>
      <c r="P1263" s="40">
        <v>1</v>
      </c>
      <c r="Q1263" s="4">
        <f t="shared" si="1080"/>
        <v>0</v>
      </c>
      <c r="R1263" s="4">
        <f t="shared" si="1081"/>
        <v>0</v>
      </c>
      <c r="S1263" s="41">
        <f t="shared" si="1082"/>
        <v>0</v>
      </c>
      <c r="T1263" s="67"/>
      <c r="U1263" s="67"/>
      <c r="V1263" s="67"/>
      <c r="W1263" s="67"/>
      <c r="X1263" s="67"/>
      <c r="Y1263" s="67"/>
      <c r="Z1263" s="67"/>
      <c r="AA1263" s="67"/>
      <c r="AB1263" s="99"/>
    </row>
    <row r="1264" spans="1:28" ht="18" hidden="1" outlineLevel="1" x14ac:dyDescent="0.35">
      <c r="A1264" s="99"/>
      <c r="B1264" s="12"/>
      <c r="C1264" s="67"/>
      <c r="D1264" s="2">
        <v>9</v>
      </c>
      <c r="E1264" s="3">
        <f t="shared" si="1086"/>
        <v>1</v>
      </c>
      <c r="F1264" s="146"/>
      <c r="G1264" s="49">
        <f t="shared" si="1083"/>
        <v>0</v>
      </c>
      <c r="H1264" s="156"/>
      <c r="I1264" s="4">
        <f t="shared" si="1084"/>
        <v>0</v>
      </c>
      <c r="J1264" s="48" t="str">
        <f t="shared" si="1085"/>
        <v>-</v>
      </c>
      <c r="K1264" s="158"/>
      <c r="L1264" s="158"/>
      <c r="M1264" s="158"/>
      <c r="N1264" s="158"/>
      <c r="O1264" s="6">
        <f t="shared" si="1079"/>
        <v>0</v>
      </c>
      <c r="P1264" s="40">
        <v>1</v>
      </c>
      <c r="Q1264" s="4">
        <f t="shared" si="1080"/>
        <v>0</v>
      </c>
      <c r="R1264" s="4">
        <f t="shared" si="1081"/>
        <v>0</v>
      </c>
      <c r="S1264" s="41">
        <f t="shared" si="1082"/>
        <v>0</v>
      </c>
      <c r="T1264" s="67"/>
      <c r="U1264" s="67"/>
      <c r="V1264" s="67"/>
      <c r="W1264" s="67"/>
      <c r="X1264" s="67"/>
      <c r="Y1264" s="67"/>
      <c r="Z1264" s="67"/>
      <c r="AA1264" s="67"/>
      <c r="AB1264" s="99"/>
    </row>
    <row r="1265" spans="1:29" ht="18" hidden="1" outlineLevel="1" x14ac:dyDescent="0.35">
      <c r="A1265" s="99"/>
      <c r="B1265" s="12"/>
      <c r="C1265" s="67"/>
      <c r="D1265" s="2">
        <v>10</v>
      </c>
      <c r="E1265" s="3">
        <f t="shared" si="1086"/>
        <v>1</v>
      </c>
      <c r="F1265" s="146"/>
      <c r="G1265" s="49">
        <f t="shared" si="1083"/>
        <v>0</v>
      </c>
      <c r="H1265" s="156"/>
      <c r="I1265" s="4">
        <f t="shared" si="1084"/>
        <v>0</v>
      </c>
      <c r="J1265" s="48" t="str">
        <f t="shared" si="1085"/>
        <v>-</v>
      </c>
      <c r="K1265" s="158"/>
      <c r="L1265" s="158"/>
      <c r="M1265" s="158"/>
      <c r="N1265" s="158"/>
      <c r="O1265" s="6">
        <f t="shared" si="1079"/>
        <v>0</v>
      </c>
      <c r="P1265" s="40">
        <v>1</v>
      </c>
      <c r="Q1265" s="4">
        <f t="shared" si="1080"/>
        <v>0</v>
      </c>
      <c r="R1265" s="4">
        <f t="shared" si="1081"/>
        <v>0</v>
      </c>
      <c r="S1265" s="41">
        <f t="shared" si="1082"/>
        <v>0</v>
      </c>
      <c r="T1265" s="67"/>
      <c r="U1265" s="67"/>
      <c r="V1265" s="67"/>
      <c r="W1265" s="67"/>
      <c r="X1265" s="67"/>
      <c r="Y1265" s="67"/>
      <c r="Z1265" s="67"/>
      <c r="AA1265" s="67"/>
      <c r="AB1265" s="99"/>
    </row>
    <row r="1266" spans="1:29" ht="18" hidden="1" outlineLevel="1" x14ac:dyDescent="0.35">
      <c r="A1266" s="99"/>
      <c r="B1266" s="12"/>
      <c r="C1266" s="67"/>
      <c r="D1266" s="2">
        <v>11</v>
      </c>
      <c r="E1266" s="3">
        <f t="shared" si="1086"/>
        <v>1</v>
      </c>
      <c r="F1266" s="146"/>
      <c r="G1266" s="49">
        <f t="shared" si="1083"/>
        <v>0</v>
      </c>
      <c r="H1266" s="156"/>
      <c r="I1266" s="4">
        <f t="shared" si="1084"/>
        <v>0</v>
      </c>
      <c r="J1266" s="48" t="str">
        <f t="shared" si="1085"/>
        <v>-</v>
      </c>
      <c r="K1266" s="158"/>
      <c r="L1266" s="158"/>
      <c r="M1266" s="158"/>
      <c r="N1266" s="158"/>
      <c r="O1266" s="6">
        <f t="shared" si="1079"/>
        <v>0</v>
      </c>
      <c r="P1266" s="40">
        <v>1</v>
      </c>
      <c r="Q1266" s="4">
        <f t="shared" si="1080"/>
        <v>0</v>
      </c>
      <c r="R1266" s="4">
        <f t="shared" si="1081"/>
        <v>0</v>
      </c>
      <c r="S1266" s="41">
        <f t="shared" si="1082"/>
        <v>0</v>
      </c>
      <c r="T1266" s="67"/>
      <c r="U1266" s="67"/>
      <c r="V1266" s="67"/>
      <c r="W1266" s="67"/>
      <c r="X1266" s="67"/>
      <c r="Y1266" s="67"/>
      <c r="Z1266" s="67"/>
      <c r="AA1266" s="67"/>
      <c r="AB1266" s="99"/>
    </row>
    <row r="1267" spans="1:29" ht="18" hidden="1" outlineLevel="1" x14ac:dyDescent="0.35">
      <c r="A1267" s="99"/>
      <c r="B1267" s="12"/>
      <c r="C1267" s="67"/>
      <c r="D1267" s="2">
        <v>12</v>
      </c>
      <c r="E1267" s="3">
        <f t="shared" si="1086"/>
        <v>1</v>
      </c>
      <c r="F1267" s="146"/>
      <c r="G1267" s="49">
        <f t="shared" si="1083"/>
        <v>0</v>
      </c>
      <c r="H1267" s="156"/>
      <c r="I1267" s="4">
        <f t="shared" si="1084"/>
        <v>0</v>
      </c>
      <c r="J1267" s="48" t="str">
        <f t="shared" si="1085"/>
        <v>-</v>
      </c>
      <c r="K1267" s="158"/>
      <c r="L1267" s="158"/>
      <c r="M1267" s="158"/>
      <c r="N1267" s="158"/>
      <c r="O1267" s="6">
        <f t="shared" si="1079"/>
        <v>0</v>
      </c>
      <c r="P1267" s="40">
        <v>1</v>
      </c>
      <c r="Q1267" s="4">
        <f t="shared" si="1080"/>
        <v>0</v>
      </c>
      <c r="R1267" s="4">
        <f t="shared" si="1081"/>
        <v>0</v>
      </c>
      <c r="S1267" s="41">
        <f t="shared" si="1082"/>
        <v>0</v>
      </c>
      <c r="T1267" s="67"/>
      <c r="U1267" s="67"/>
      <c r="V1267" s="67"/>
      <c r="W1267" s="67"/>
      <c r="X1267" s="67"/>
      <c r="Y1267" s="67"/>
      <c r="Z1267" s="67"/>
      <c r="AA1267" s="67"/>
      <c r="AB1267" s="99"/>
    </row>
    <row r="1268" spans="1:29" ht="18" hidden="1" outlineLevel="1" x14ac:dyDescent="0.35">
      <c r="A1268" s="99"/>
      <c r="B1268" s="12"/>
      <c r="C1268" s="67"/>
      <c r="D1268" s="2">
        <v>13</v>
      </c>
      <c r="E1268" s="3">
        <f t="shared" si="1086"/>
        <v>1</v>
      </c>
      <c r="F1268" s="146">
        <f>+E1268</f>
        <v>1</v>
      </c>
      <c r="G1268" s="49">
        <f t="shared" si="1083"/>
        <v>0</v>
      </c>
      <c r="H1268" s="156"/>
      <c r="I1268" s="4">
        <f t="shared" si="1084"/>
        <v>0</v>
      </c>
      <c r="J1268" s="48" t="str">
        <f t="shared" si="1085"/>
        <v>-</v>
      </c>
      <c r="K1268" s="158"/>
      <c r="L1268" s="158"/>
      <c r="M1268" s="158"/>
      <c r="N1268" s="158"/>
      <c r="O1268" s="6">
        <f t="shared" si="1079"/>
        <v>0</v>
      </c>
      <c r="P1268" s="38">
        <f>IFERROR((_xlfn.DAYS("31/12/"&amp;YEAR(E1268),E1268))/G1268,0)</f>
        <v>0</v>
      </c>
      <c r="Q1268" s="4">
        <f t="shared" si="1080"/>
        <v>0</v>
      </c>
      <c r="R1268" s="4">
        <f t="shared" si="1081"/>
        <v>0</v>
      </c>
      <c r="S1268" s="41">
        <f t="shared" si="1082"/>
        <v>0</v>
      </c>
      <c r="T1268" s="67"/>
      <c r="U1268" s="67"/>
      <c r="V1268" s="67"/>
      <c r="W1268" s="67"/>
      <c r="X1268" s="67"/>
      <c r="Y1268" s="67"/>
      <c r="Z1268" s="67"/>
      <c r="AA1268" s="67"/>
      <c r="AB1268" s="99"/>
    </row>
    <row r="1269" spans="1:29" ht="18" hidden="1" outlineLevel="1" x14ac:dyDescent="0.35">
      <c r="A1269" s="99"/>
      <c r="B1269" s="12"/>
      <c r="C1269" s="67"/>
      <c r="D1269" s="42" t="s">
        <v>164</v>
      </c>
      <c r="E1269" s="8"/>
      <c r="F1269" s="8"/>
      <c r="G1269" s="50">
        <f>SUM(G1255:G1268)</f>
        <v>0</v>
      </c>
      <c r="H1269" s="1"/>
      <c r="I1269" s="5">
        <f>SUM(I1255:I1268)</f>
        <v>0</v>
      </c>
      <c r="J1269" s="48" t="str">
        <f>IFERROR(I1269/G1269,"-")</f>
        <v>-</v>
      </c>
      <c r="K1269" s="5">
        <f>SUM(K1255:K1268)</f>
        <v>0</v>
      </c>
      <c r="L1269" s="5">
        <f t="shared" ref="L1269:O1269" si="1087">SUM(L1255:L1268)</f>
        <v>0</v>
      </c>
      <c r="M1269" s="5">
        <f t="shared" si="1087"/>
        <v>0</v>
      </c>
      <c r="N1269" s="5">
        <f t="shared" si="1087"/>
        <v>0</v>
      </c>
      <c r="O1269" s="5">
        <f t="shared" si="1087"/>
        <v>0</v>
      </c>
      <c r="P1269" s="42">
        <f>+SUMPRODUCT(G1255:G1268,P1255:P1268)</f>
        <v>0</v>
      </c>
      <c r="Q1269" s="9">
        <f>SUM(Q1255:Q1268)</f>
        <v>0</v>
      </c>
      <c r="R1269" s="9">
        <f t="shared" ref="R1269:S1269" si="1088">SUM(R1255:R1268)</f>
        <v>0</v>
      </c>
      <c r="S1269" s="10">
        <f t="shared" si="1088"/>
        <v>0</v>
      </c>
      <c r="T1269" s="67"/>
      <c r="U1269" s="67"/>
      <c r="V1269" s="67"/>
      <c r="W1269" s="67"/>
      <c r="X1269" s="67"/>
      <c r="Y1269" s="67"/>
      <c r="Z1269" s="67"/>
      <c r="AA1269" s="67"/>
      <c r="AB1269" s="99"/>
    </row>
    <row r="1270" spans="1:29" ht="18" hidden="1" outlineLevel="1" x14ac:dyDescent="0.35">
      <c r="A1270" s="99"/>
      <c r="B1270" s="12"/>
      <c r="C1270" s="67"/>
      <c r="D1270" s="25" t="s">
        <v>150</v>
      </c>
      <c r="E1270" s="1"/>
      <c r="F1270" s="1"/>
      <c r="G1270" s="1"/>
      <c r="H1270" s="1"/>
      <c r="I1270" s="1"/>
      <c r="J1270" s="1"/>
      <c r="K1270" s="51" t="str">
        <f>IFERROR(K1269/$O1269,"-")</f>
        <v>-</v>
      </c>
      <c r="L1270" s="51" t="str">
        <f>IFERROR(L1269/$O1269,"-")</f>
        <v>-</v>
      </c>
      <c r="M1270" s="51" t="str">
        <f>IFERROR(M1269/$O1269,"-")</f>
        <v>-</v>
      </c>
      <c r="N1270" s="51" t="str">
        <f>IFERROR(N1269/$O1269,"-")</f>
        <v>-</v>
      </c>
      <c r="O1270" s="51" t="str">
        <f>IFERROR(O1269/$O1269,"-")</f>
        <v>-</v>
      </c>
      <c r="P1270" s="43"/>
      <c r="Q1270" s="2"/>
      <c r="R1270" s="2"/>
      <c r="S1270" s="44"/>
      <c r="T1270" s="67"/>
      <c r="U1270" s="67"/>
      <c r="V1270" s="67"/>
      <c r="W1270" s="67"/>
      <c r="X1270" s="67"/>
      <c r="Y1270" s="67"/>
      <c r="Z1270" s="67"/>
      <c r="AA1270" s="67"/>
      <c r="AB1270" s="99"/>
    </row>
    <row r="1271" spans="1:29" ht="18" hidden="1" outlineLevel="1" x14ac:dyDescent="0.35">
      <c r="A1271" s="99"/>
      <c r="B1271" s="12"/>
      <c r="C1271" s="67"/>
      <c r="D1271" s="67"/>
      <c r="E1271" s="67"/>
      <c r="F1271" s="67"/>
      <c r="G1271" s="67"/>
      <c r="H1271" s="67"/>
      <c r="I1271" s="67"/>
      <c r="J1271" s="67"/>
      <c r="K1271" s="67"/>
      <c r="L1271" s="67"/>
      <c r="M1271" s="67"/>
      <c r="N1271" s="67"/>
      <c r="O1271" s="67"/>
      <c r="P1271" s="67"/>
      <c r="Q1271" s="67"/>
      <c r="R1271" s="67"/>
      <c r="S1271" s="67"/>
      <c r="T1271" s="67"/>
      <c r="U1271" s="67"/>
      <c r="V1271" s="67"/>
      <c r="W1271" s="67"/>
      <c r="X1271" s="67"/>
      <c r="Y1271" s="67"/>
      <c r="Z1271" s="67"/>
      <c r="AA1271" s="67"/>
      <c r="AB1271" s="99"/>
    </row>
    <row r="1272" spans="1:29" ht="18" collapsed="1" x14ac:dyDescent="0.35">
      <c r="A1272" s="99"/>
      <c r="B1272" s="12"/>
      <c r="C1272" s="62" t="s">
        <v>168</v>
      </c>
      <c r="D1272" s="12"/>
      <c r="E1272" s="12"/>
      <c r="F1272" s="12"/>
      <c r="G1272" s="12"/>
      <c r="H1272" s="12"/>
      <c r="I1272" s="12"/>
      <c r="J1272" s="12"/>
      <c r="K1272" s="12"/>
      <c r="L1272" s="12"/>
      <c r="M1272" s="12"/>
      <c r="N1272" s="12"/>
      <c r="O1272" s="12"/>
      <c r="P1272" s="12"/>
      <c r="Q1272" s="12"/>
      <c r="R1272" s="12"/>
      <c r="S1272" s="12"/>
      <c r="T1272" s="12"/>
      <c r="U1272" s="12"/>
      <c r="V1272" s="12"/>
      <c r="W1272" s="12"/>
      <c r="X1272" s="12"/>
      <c r="Y1272" s="12"/>
      <c r="Z1272" s="12"/>
      <c r="AA1272" s="12"/>
      <c r="AB1272" s="99"/>
    </row>
    <row r="1273" spans="1:29" ht="9.6" hidden="1" customHeight="1" outlineLevel="1" x14ac:dyDescent="0.35">
      <c r="A1273" s="99"/>
      <c r="B1273" s="12"/>
      <c r="C1273" s="67"/>
      <c r="D1273" s="67"/>
      <c r="E1273" s="67"/>
      <c r="F1273" s="67"/>
      <c r="G1273" s="67"/>
      <c r="H1273" s="67"/>
      <c r="I1273" s="67"/>
      <c r="J1273" s="67"/>
      <c r="K1273" s="67"/>
      <c r="L1273" s="67"/>
      <c r="M1273" s="67"/>
      <c r="N1273" s="67"/>
      <c r="O1273" s="67"/>
      <c r="P1273" s="67"/>
      <c r="Q1273" s="67"/>
      <c r="R1273" s="67"/>
      <c r="S1273" s="67"/>
      <c r="T1273" s="67"/>
      <c r="U1273" s="67"/>
      <c r="V1273" s="67"/>
      <c r="W1273" s="67"/>
      <c r="X1273" s="67"/>
      <c r="Y1273" s="67"/>
      <c r="Z1273" s="67"/>
      <c r="AA1273" s="67"/>
      <c r="AB1273" s="99"/>
    </row>
    <row r="1274" spans="1:29" ht="18" hidden="1" outlineLevel="1" x14ac:dyDescent="0.35">
      <c r="A1274" s="99"/>
      <c r="B1274" s="12"/>
      <c r="C1274" s="67"/>
      <c r="D1274" s="163" t="s">
        <v>98</v>
      </c>
      <c r="E1274" s="164"/>
      <c r="F1274" s="164"/>
      <c r="G1274" s="164"/>
      <c r="H1274" s="67"/>
      <c r="I1274" s="161" t="s">
        <v>97</v>
      </c>
      <c r="J1274" s="162"/>
      <c r="K1274" s="162"/>
      <c r="L1274" s="67"/>
      <c r="M1274" s="67"/>
      <c r="N1274" s="67"/>
      <c r="O1274" s="67"/>
      <c r="P1274" s="67"/>
      <c r="Q1274" s="149" t="s">
        <v>152</v>
      </c>
      <c r="R1274" s="150"/>
      <c r="S1274" s="150"/>
      <c r="T1274" s="150"/>
      <c r="U1274" s="67"/>
      <c r="V1274" s="149" t="s">
        <v>153</v>
      </c>
      <c r="W1274" s="150"/>
      <c r="X1274" s="150"/>
      <c r="Y1274" s="67"/>
      <c r="Z1274" s="67"/>
      <c r="AA1274" s="67"/>
      <c r="AB1274" s="99"/>
      <c r="AC1274" s="67">
        <v>28</v>
      </c>
    </row>
    <row r="1275" spans="1:29" ht="18" hidden="1" outlineLevel="1" x14ac:dyDescent="0.35">
      <c r="A1275" s="99"/>
      <c r="B1275" s="12"/>
      <c r="C1275" s="67"/>
      <c r="D1275" s="1" t="s">
        <v>154</v>
      </c>
      <c r="E1275" s="200" t="s">
        <v>155</v>
      </c>
      <c r="F1275" s="167" t="s">
        <v>156</v>
      </c>
      <c r="G1275" s="165"/>
      <c r="H1275" s="67"/>
      <c r="I1275" s="152">
        <v>1</v>
      </c>
      <c r="J1275" s="421" t="s">
        <v>101</v>
      </c>
      <c r="K1275" s="422"/>
      <c r="L1275" s="67"/>
      <c r="M1275" s="67"/>
      <c r="N1275" s="67"/>
      <c r="O1275" s="67"/>
      <c r="P1275" s="67"/>
      <c r="Q1275" s="419" t="s">
        <v>106</v>
      </c>
      <c r="R1275" s="419"/>
      <c r="S1275" s="298" t="str">
        <f>IFERROR(S1297/Q1297,"-")</f>
        <v>-</v>
      </c>
      <c r="T1275" s="299" t="s">
        <v>107</v>
      </c>
      <c r="U1275" s="67"/>
      <c r="V1275" s="8" t="s">
        <v>108</v>
      </c>
      <c r="W1275" s="300">
        <f>IF(E1275="No n'hi ha",0,VLOOKUP(E1275,llistes!$L$5:$Q$11,5,0))</f>
        <v>0</v>
      </c>
      <c r="X1275" s="301" t="s">
        <v>109</v>
      </c>
      <c r="Y1275" s="67"/>
      <c r="Z1275" s="67"/>
      <c r="AA1275" s="67"/>
      <c r="AB1275" s="99"/>
    </row>
    <row r="1276" spans="1:29" ht="18" hidden="1" outlineLevel="1" x14ac:dyDescent="0.35">
      <c r="A1276" s="99"/>
      <c r="B1276" s="12"/>
      <c r="C1276" s="67"/>
      <c r="D1276" s="1" t="s">
        <v>157</v>
      </c>
      <c r="E1276" s="201" t="s">
        <v>145</v>
      </c>
      <c r="F1276" s="199" t="s">
        <v>158</v>
      </c>
      <c r="G1276" s="166"/>
      <c r="H1276" s="67"/>
      <c r="I1276" s="154">
        <v>2</v>
      </c>
      <c r="J1276" s="421" t="s">
        <v>101</v>
      </c>
      <c r="K1276" s="422"/>
      <c r="L1276" s="67"/>
      <c r="M1276" s="67"/>
      <c r="N1276" s="67"/>
      <c r="O1276" s="67"/>
      <c r="P1276" s="67"/>
      <c r="Q1276" s="415" t="s">
        <v>111</v>
      </c>
      <c r="R1276" s="415"/>
      <c r="S1276" s="47">
        <f>IFERROR(S1297/P1297,0)</f>
        <v>0</v>
      </c>
      <c r="T1276" t="s">
        <v>112</v>
      </c>
      <c r="U1276" s="67"/>
      <c r="V1276" s="1" t="s">
        <v>113</v>
      </c>
      <c r="W1276" s="5">
        <f>+W1275*Q1297</f>
        <v>0</v>
      </c>
      <c r="X1276" s="268" t="s">
        <v>114</v>
      </c>
      <c r="Y1276" s="67"/>
      <c r="Z1276" s="67"/>
      <c r="AA1276" s="67"/>
      <c r="AB1276" s="99"/>
    </row>
    <row r="1277" spans="1:29" ht="18" hidden="1" outlineLevel="1" x14ac:dyDescent="0.35">
      <c r="A1277" s="99"/>
      <c r="B1277" s="12"/>
      <c r="C1277" s="67"/>
      <c r="D1277" s="1" t="s">
        <v>159</v>
      </c>
      <c r="E1277" s="168">
        <f>IF(E1275="No n'hi ha",0,VLOOKUP(E1276,_xlfn.IFS(E1275="Gas Natural",llistes!$F$4:$H$4,E1275="Gasoil C",llistes!$F$7:$H$8,E1275="GLP",llistes!$F$11:$H$15,E1275="Biomassa",llistes!$F$18:$H$24,E1275="No n'hi ha",llistes!$F$26:$H$26),2,0))</f>
        <v>0</v>
      </c>
      <c r="F1277" s="67"/>
      <c r="G1277" s="67"/>
      <c r="H1277" s="67"/>
      <c r="I1277" s="154">
        <v>3</v>
      </c>
      <c r="J1277" s="421" t="s">
        <v>101</v>
      </c>
      <c r="K1277" s="422"/>
      <c r="L1277" s="67"/>
      <c r="M1277" s="67"/>
      <c r="N1277" s="67"/>
      <c r="O1277" s="67"/>
      <c r="P1277" s="67"/>
      <c r="Q1277" s="419" t="s">
        <v>116</v>
      </c>
      <c r="R1277" s="419"/>
      <c r="S1277" s="302" t="str" cm="1">
        <f t="array" aca="1" ref="S1277" ca="1">IFERROR(Q1297/INDIRECT("'Introducció dades Grals'!G"&amp;AC1274),"-")</f>
        <v>-</v>
      </c>
      <c r="T1277" s="303" t="s">
        <v>117</v>
      </c>
      <c r="U1277" s="67"/>
      <c r="V1277" s="1" t="s">
        <v>118</v>
      </c>
      <c r="W1277" s="7" t="str" cm="1">
        <f t="array" aca="1" ref="W1277" ca="1">IFERROR(W1276/INDIRECT("'Introducció dades Grals'!G"&amp;AC1274),"-")</f>
        <v>-</v>
      </c>
      <c r="X1277" s="268" t="s">
        <v>119</v>
      </c>
      <c r="Y1277" s="67"/>
      <c r="Z1277" s="67"/>
      <c r="AA1277" s="67"/>
      <c r="AB1277" s="99"/>
    </row>
    <row r="1278" spans="1:29" ht="18" hidden="1" outlineLevel="1" x14ac:dyDescent="0.35">
      <c r="A1278" s="99"/>
      <c r="B1278" s="12"/>
      <c r="C1278" s="67"/>
      <c r="D1278" s="67"/>
      <c r="E1278" s="67"/>
      <c r="F1278" s="67"/>
      <c r="G1278" s="67"/>
      <c r="H1278" s="67"/>
      <c r="I1278" s="152">
        <v>4</v>
      </c>
      <c r="J1278" s="416" t="s">
        <v>101</v>
      </c>
      <c r="K1278" s="417"/>
      <c r="L1278" s="67"/>
      <c r="M1278" s="67"/>
      <c r="N1278" s="67"/>
      <c r="O1278" s="67"/>
      <c r="P1278" s="67"/>
      <c r="Q1278" s="415" t="s">
        <v>121</v>
      </c>
      <c r="R1278" s="415"/>
      <c r="S1278" s="47" t="str" cm="1">
        <f t="array" aca="1" ref="S1278" ca="1">IFERROR(Q1297/INDIRECT("'Introducció dades Grals'!I"&amp;AC1274),"-")</f>
        <v>-</v>
      </c>
      <c r="T1278" s="11" t="s">
        <v>122</v>
      </c>
      <c r="U1278" s="67"/>
      <c r="V1278" s="67"/>
      <c r="W1278" s="67"/>
      <c r="X1278" s="67"/>
      <c r="Y1278" s="67"/>
      <c r="Z1278" s="67"/>
      <c r="AA1278" s="67"/>
      <c r="AB1278" s="99"/>
    </row>
    <row r="1279" spans="1:29" ht="18" hidden="1" outlineLevel="1" x14ac:dyDescent="0.35">
      <c r="A1279" s="99"/>
      <c r="B1279" s="12"/>
      <c r="C1279" s="67"/>
      <c r="D1279" s="67"/>
      <c r="E1279" s="67"/>
      <c r="F1279" s="67"/>
      <c r="G1279" s="67"/>
      <c r="H1279" s="67"/>
      <c r="I1279" s="67"/>
      <c r="J1279" s="67"/>
      <c r="K1279" s="67"/>
      <c r="L1279" s="67"/>
      <c r="M1279" s="67"/>
      <c r="N1279" s="67"/>
      <c r="O1279" s="67"/>
      <c r="P1279" s="67"/>
      <c r="Q1279" s="67"/>
      <c r="R1279" s="67"/>
      <c r="S1279" s="67"/>
      <c r="T1279" s="67"/>
      <c r="U1279" s="67"/>
      <c r="V1279" s="67"/>
      <c r="W1279" s="67"/>
      <c r="X1279" s="67"/>
      <c r="Y1279" s="67"/>
      <c r="Z1279" s="67"/>
      <c r="AA1279" s="67"/>
      <c r="AB1279" s="99"/>
    </row>
    <row r="1280" spans="1:29" ht="18" hidden="1" outlineLevel="1" x14ac:dyDescent="0.35">
      <c r="A1280" s="99"/>
      <c r="B1280" s="12"/>
      <c r="C1280" s="67"/>
      <c r="D1280" s="147" t="s">
        <v>126</v>
      </c>
      <c r="E1280" s="148"/>
      <c r="F1280" s="148"/>
      <c r="G1280" s="148"/>
      <c r="H1280" s="148"/>
      <c r="I1280" s="148"/>
      <c r="J1280" s="148"/>
      <c r="K1280" s="148"/>
      <c r="L1280" s="148"/>
      <c r="M1280" s="148"/>
      <c r="N1280" s="148"/>
      <c r="O1280" s="148"/>
      <c r="P1280" s="423" t="s">
        <v>166</v>
      </c>
      <c r="Q1280" s="423"/>
      <c r="R1280" s="423"/>
      <c r="S1280" s="423"/>
      <c r="T1280" s="67"/>
      <c r="U1280" s="67"/>
      <c r="V1280" s="67"/>
      <c r="W1280" s="67"/>
      <c r="X1280" s="67"/>
      <c r="Y1280" s="67"/>
      <c r="Z1280" s="67"/>
      <c r="AA1280" s="67"/>
      <c r="AB1280" s="99"/>
    </row>
    <row r="1281" spans="1:28" s="159" customFormat="1" ht="28.8" hidden="1" outlineLevel="1" x14ac:dyDescent="0.35">
      <c r="A1281" s="99"/>
      <c r="B1281" s="12"/>
      <c r="C1281" s="67"/>
      <c r="D1281" s="188" t="s">
        <v>128</v>
      </c>
      <c r="E1281" s="188" t="s">
        <v>129</v>
      </c>
      <c r="F1281" s="188" t="s">
        <v>130</v>
      </c>
      <c r="G1281" s="188" t="s">
        <v>131</v>
      </c>
      <c r="H1281" s="188" t="s">
        <v>160</v>
      </c>
      <c r="I1281" s="188" t="s">
        <v>161</v>
      </c>
      <c r="J1281" s="188"/>
      <c r="K1281" s="188" t="s">
        <v>106</v>
      </c>
      <c r="L1281" s="188" t="s">
        <v>162</v>
      </c>
      <c r="M1281" s="188" t="s">
        <v>137</v>
      </c>
      <c r="N1281" s="188" t="s">
        <v>138</v>
      </c>
      <c r="O1281" s="188" t="s">
        <v>139</v>
      </c>
      <c r="P1281" s="193" t="s">
        <v>163</v>
      </c>
      <c r="Q1281" s="193" t="s">
        <v>141</v>
      </c>
      <c r="R1281" s="193" t="s">
        <v>142</v>
      </c>
      <c r="S1281" s="193" t="s">
        <v>143</v>
      </c>
      <c r="T1281" s="67"/>
      <c r="U1281" s="159" t="e" vm="1">
        <v>#VALUE!</v>
      </c>
      <c r="V1281" s="426" t="s">
        <v>144</v>
      </c>
      <c r="W1281" s="426"/>
      <c r="X1281" s="426"/>
      <c r="Y1281" s="426"/>
      <c r="Z1281" s="426"/>
      <c r="AA1281" s="67"/>
      <c r="AB1281" s="99"/>
    </row>
    <row r="1282" spans="1:28" s="160" customFormat="1" ht="18" hidden="1" outlineLevel="1" x14ac:dyDescent="0.35">
      <c r="A1282" s="99"/>
      <c r="B1282" s="12"/>
      <c r="C1282" s="67"/>
      <c r="D1282" s="194"/>
      <c r="E1282" s="195"/>
      <c r="F1282" s="195"/>
      <c r="G1282" s="194"/>
      <c r="H1282" s="188" t="str">
        <f>+E1276</f>
        <v>kWh</v>
      </c>
      <c r="I1282" s="196" t="s">
        <v>145</v>
      </c>
      <c r="J1282" s="196" t="s">
        <v>146</v>
      </c>
      <c r="K1282" s="196" t="s">
        <v>147</v>
      </c>
      <c r="L1282" s="196" t="s">
        <v>147</v>
      </c>
      <c r="M1282" s="196" t="s">
        <v>147</v>
      </c>
      <c r="N1282" s="196" t="s">
        <v>147</v>
      </c>
      <c r="O1282" s="196" t="s">
        <v>147</v>
      </c>
      <c r="P1282" s="197" t="s">
        <v>148</v>
      </c>
      <c r="Q1282" s="198" t="s">
        <v>145</v>
      </c>
      <c r="R1282" s="198" t="s">
        <v>147</v>
      </c>
      <c r="S1282" s="198" t="s">
        <v>147</v>
      </c>
      <c r="T1282" s="67"/>
      <c r="U1282" s="67"/>
      <c r="V1282" s="67"/>
      <c r="W1282" s="67"/>
      <c r="X1282" s="67"/>
      <c r="Y1282" s="67"/>
      <c r="Z1282" s="67"/>
      <c r="AA1282" s="67"/>
      <c r="AB1282" s="99"/>
    </row>
    <row r="1283" spans="1:28" ht="18" hidden="1" outlineLevel="1" x14ac:dyDescent="0.35">
      <c r="A1283" s="99"/>
      <c r="B1283" s="12"/>
      <c r="C1283" s="67"/>
      <c r="D1283" s="2">
        <v>0</v>
      </c>
      <c r="E1283" s="145"/>
      <c r="F1283" s="145">
        <f>+E1283</f>
        <v>0</v>
      </c>
      <c r="G1283" s="49">
        <f>IF(F1283-E1283=0,0,F1283-E1283+1)</f>
        <v>0</v>
      </c>
      <c r="H1283" s="155"/>
      <c r="I1283" s="4">
        <f>+H1283*$E$1277</f>
        <v>0</v>
      </c>
      <c r="J1283" s="48" t="str">
        <f>IFERROR(I1283/G1283,"-")</f>
        <v>-</v>
      </c>
      <c r="K1283" s="157"/>
      <c r="L1283" s="157"/>
      <c r="M1283" s="157"/>
      <c r="N1283" s="157"/>
      <c r="O1283" s="6">
        <f t="shared" ref="O1283:O1296" si="1089">+SUM(K1283:N1283)</f>
        <v>0</v>
      </c>
      <c r="P1283" s="38">
        <f>IFERROR((_xlfn.DAYS(F1283,"1/1/"&amp;YEAR(F1283))+1)/G1283,0)</f>
        <v>0</v>
      </c>
      <c r="Q1283" s="4">
        <f t="shared" ref="Q1283:Q1296" si="1090">+I1283*P1283</f>
        <v>0</v>
      </c>
      <c r="R1283" s="4">
        <f t="shared" ref="R1283:R1296" si="1091">+K1283*P1283</f>
        <v>0</v>
      </c>
      <c r="S1283" s="39">
        <f t="shared" ref="S1283:S1296" si="1092">+O1283*P1283</f>
        <v>0</v>
      </c>
      <c r="T1283" s="67"/>
      <c r="U1283" s="67"/>
      <c r="V1283" s="67"/>
      <c r="W1283" s="67"/>
      <c r="X1283" s="67"/>
      <c r="Y1283" s="67"/>
      <c r="Z1283" s="67"/>
      <c r="AA1283" s="67"/>
      <c r="AB1283" s="99"/>
    </row>
    <row r="1284" spans="1:28" ht="18" hidden="1" outlineLevel="1" x14ac:dyDescent="0.35">
      <c r="A1284" s="99"/>
      <c r="B1284" s="12"/>
      <c r="C1284" s="67"/>
      <c r="D1284" s="2">
        <v>1</v>
      </c>
      <c r="E1284" s="3">
        <f>+F1283+1</f>
        <v>1</v>
      </c>
      <c r="F1284" s="145"/>
      <c r="G1284" s="49">
        <f t="shared" ref="G1284:G1296" si="1093">IF(F1284-E1284=0,0,F1284-E1284+1)</f>
        <v>0</v>
      </c>
      <c r="H1284" s="155"/>
      <c r="I1284" s="4">
        <f t="shared" ref="I1284:I1296" si="1094">+H1284*$E$1277</f>
        <v>0</v>
      </c>
      <c r="J1284" s="48" t="str">
        <f t="shared" ref="J1284:J1296" si="1095">IFERROR(I1284/G1284,"-")</f>
        <v>-</v>
      </c>
      <c r="K1284" s="157"/>
      <c r="L1284" s="157"/>
      <c r="M1284" s="157"/>
      <c r="N1284" s="157"/>
      <c r="O1284" s="6">
        <f t="shared" si="1089"/>
        <v>0</v>
      </c>
      <c r="P1284" s="38">
        <v>1</v>
      </c>
      <c r="Q1284" s="4">
        <f t="shared" si="1090"/>
        <v>0</v>
      </c>
      <c r="R1284" s="4">
        <f t="shared" si="1091"/>
        <v>0</v>
      </c>
      <c r="S1284" s="39">
        <f t="shared" si="1092"/>
        <v>0</v>
      </c>
      <c r="T1284" s="67"/>
      <c r="U1284" s="67"/>
      <c r="V1284" s="67"/>
      <c r="W1284" s="67"/>
      <c r="X1284" s="67"/>
      <c r="Y1284" s="67"/>
      <c r="Z1284" s="67"/>
      <c r="AA1284" s="67"/>
      <c r="AB1284" s="99"/>
    </row>
    <row r="1285" spans="1:28" ht="18" hidden="1" outlineLevel="1" x14ac:dyDescent="0.35">
      <c r="A1285" s="99"/>
      <c r="B1285" s="12"/>
      <c r="C1285" s="67"/>
      <c r="D1285" s="2">
        <v>2</v>
      </c>
      <c r="E1285" s="3">
        <f t="shared" ref="E1285:E1296" si="1096">+F1284+1</f>
        <v>1</v>
      </c>
      <c r="F1285" s="146"/>
      <c r="G1285" s="49">
        <f t="shared" si="1093"/>
        <v>0</v>
      </c>
      <c r="H1285" s="156"/>
      <c r="I1285" s="4">
        <f t="shared" si="1094"/>
        <v>0</v>
      </c>
      <c r="J1285" s="48" t="str">
        <f t="shared" si="1095"/>
        <v>-</v>
      </c>
      <c r="K1285" s="158"/>
      <c r="L1285" s="158"/>
      <c r="M1285" s="158"/>
      <c r="N1285" s="158"/>
      <c r="O1285" s="6">
        <f t="shared" si="1089"/>
        <v>0</v>
      </c>
      <c r="P1285" s="40">
        <v>1</v>
      </c>
      <c r="Q1285" s="4">
        <f t="shared" si="1090"/>
        <v>0</v>
      </c>
      <c r="R1285" s="4">
        <f t="shared" si="1091"/>
        <v>0</v>
      </c>
      <c r="S1285" s="41">
        <f t="shared" si="1092"/>
        <v>0</v>
      </c>
      <c r="T1285" s="67"/>
      <c r="U1285" s="67"/>
      <c r="V1285" s="67"/>
      <c r="W1285" s="67"/>
      <c r="X1285" s="67"/>
      <c r="Y1285" s="67"/>
      <c r="Z1285" s="67"/>
      <c r="AA1285" s="67"/>
      <c r="AB1285" s="99"/>
    </row>
    <row r="1286" spans="1:28" ht="18" hidden="1" outlineLevel="1" x14ac:dyDescent="0.35">
      <c r="A1286" s="99"/>
      <c r="B1286" s="12"/>
      <c r="C1286" s="67"/>
      <c r="D1286" s="2">
        <v>3</v>
      </c>
      <c r="E1286" s="3">
        <f t="shared" si="1096"/>
        <v>1</v>
      </c>
      <c r="F1286" s="146"/>
      <c r="G1286" s="49">
        <f t="shared" si="1093"/>
        <v>0</v>
      </c>
      <c r="H1286" s="156"/>
      <c r="I1286" s="4">
        <f t="shared" si="1094"/>
        <v>0</v>
      </c>
      <c r="J1286" s="48" t="str">
        <f t="shared" si="1095"/>
        <v>-</v>
      </c>
      <c r="K1286" s="158"/>
      <c r="L1286" s="158"/>
      <c r="M1286" s="158"/>
      <c r="N1286" s="158"/>
      <c r="O1286" s="6">
        <f t="shared" si="1089"/>
        <v>0</v>
      </c>
      <c r="P1286" s="40">
        <v>1</v>
      </c>
      <c r="Q1286" s="4">
        <f t="shared" si="1090"/>
        <v>0</v>
      </c>
      <c r="R1286" s="4">
        <f t="shared" si="1091"/>
        <v>0</v>
      </c>
      <c r="S1286" s="41">
        <f t="shared" si="1092"/>
        <v>0</v>
      </c>
      <c r="T1286" s="67"/>
      <c r="U1286" s="67"/>
      <c r="V1286" s="67"/>
      <c r="W1286" s="67"/>
      <c r="X1286" s="67"/>
      <c r="Y1286" s="67"/>
      <c r="Z1286" s="67"/>
      <c r="AA1286" s="67"/>
      <c r="AB1286" s="99"/>
    </row>
    <row r="1287" spans="1:28" ht="18" hidden="1" outlineLevel="1" x14ac:dyDescent="0.35">
      <c r="A1287" s="99"/>
      <c r="B1287" s="12"/>
      <c r="C1287" s="67"/>
      <c r="D1287" s="2">
        <v>4</v>
      </c>
      <c r="E1287" s="3">
        <f t="shared" si="1096"/>
        <v>1</v>
      </c>
      <c r="F1287" s="146"/>
      <c r="G1287" s="49">
        <f t="shared" si="1093"/>
        <v>0</v>
      </c>
      <c r="H1287" s="156"/>
      <c r="I1287" s="4">
        <f t="shared" si="1094"/>
        <v>0</v>
      </c>
      <c r="J1287" s="48" t="str">
        <f t="shared" si="1095"/>
        <v>-</v>
      </c>
      <c r="K1287" s="158"/>
      <c r="L1287" s="158"/>
      <c r="M1287" s="158"/>
      <c r="N1287" s="158"/>
      <c r="O1287" s="6">
        <f t="shared" si="1089"/>
        <v>0</v>
      </c>
      <c r="P1287" s="40">
        <v>1</v>
      </c>
      <c r="Q1287" s="4">
        <f t="shared" si="1090"/>
        <v>0</v>
      </c>
      <c r="R1287" s="4">
        <f t="shared" si="1091"/>
        <v>0</v>
      </c>
      <c r="S1287" s="41">
        <f t="shared" si="1092"/>
        <v>0</v>
      </c>
      <c r="T1287" s="67"/>
      <c r="U1287" s="67"/>
      <c r="V1287" s="67"/>
      <c r="W1287" s="67"/>
      <c r="X1287" s="67"/>
      <c r="Y1287" s="67"/>
      <c r="Z1287" s="67"/>
      <c r="AA1287" s="67"/>
      <c r="AB1287" s="99"/>
    </row>
    <row r="1288" spans="1:28" ht="18" hidden="1" outlineLevel="1" x14ac:dyDescent="0.35">
      <c r="A1288" s="99"/>
      <c r="B1288" s="12"/>
      <c r="C1288" s="67"/>
      <c r="D1288" s="2">
        <v>5</v>
      </c>
      <c r="E1288" s="3">
        <f t="shared" si="1096"/>
        <v>1</v>
      </c>
      <c r="F1288" s="146"/>
      <c r="G1288" s="49">
        <f t="shared" si="1093"/>
        <v>0</v>
      </c>
      <c r="H1288" s="156"/>
      <c r="I1288" s="4">
        <f t="shared" si="1094"/>
        <v>0</v>
      </c>
      <c r="J1288" s="48" t="str">
        <f t="shared" si="1095"/>
        <v>-</v>
      </c>
      <c r="K1288" s="158"/>
      <c r="L1288" s="158"/>
      <c r="M1288" s="158"/>
      <c r="N1288" s="158"/>
      <c r="O1288" s="6">
        <f t="shared" si="1089"/>
        <v>0</v>
      </c>
      <c r="P1288" s="40">
        <v>1</v>
      </c>
      <c r="Q1288" s="4">
        <f t="shared" si="1090"/>
        <v>0</v>
      </c>
      <c r="R1288" s="4">
        <f t="shared" si="1091"/>
        <v>0</v>
      </c>
      <c r="S1288" s="41">
        <f t="shared" si="1092"/>
        <v>0</v>
      </c>
      <c r="T1288" s="67"/>
      <c r="U1288" s="67"/>
      <c r="V1288" s="67"/>
      <c r="W1288" s="67"/>
      <c r="X1288" s="67"/>
      <c r="Y1288" s="67"/>
      <c r="Z1288" s="67"/>
      <c r="AA1288" s="67"/>
      <c r="AB1288" s="99"/>
    </row>
    <row r="1289" spans="1:28" ht="18" hidden="1" outlineLevel="1" x14ac:dyDescent="0.35">
      <c r="A1289" s="99"/>
      <c r="B1289" s="12"/>
      <c r="C1289" s="67"/>
      <c r="D1289" s="2">
        <v>6</v>
      </c>
      <c r="E1289" s="3">
        <f t="shared" si="1096"/>
        <v>1</v>
      </c>
      <c r="F1289" s="146"/>
      <c r="G1289" s="49">
        <f t="shared" si="1093"/>
        <v>0</v>
      </c>
      <c r="H1289" s="156"/>
      <c r="I1289" s="4">
        <f t="shared" si="1094"/>
        <v>0</v>
      </c>
      <c r="J1289" s="48" t="str">
        <f t="shared" si="1095"/>
        <v>-</v>
      </c>
      <c r="K1289" s="158"/>
      <c r="L1289" s="158"/>
      <c r="M1289" s="158"/>
      <c r="N1289" s="158"/>
      <c r="O1289" s="6">
        <f t="shared" si="1089"/>
        <v>0</v>
      </c>
      <c r="P1289" s="40">
        <v>1</v>
      </c>
      <c r="Q1289" s="4">
        <f t="shared" si="1090"/>
        <v>0</v>
      </c>
      <c r="R1289" s="4">
        <f t="shared" si="1091"/>
        <v>0</v>
      </c>
      <c r="S1289" s="41">
        <f t="shared" si="1092"/>
        <v>0</v>
      </c>
      <c r="T1289" s="67"/>
      <c r="U1289" s="67"/>
      <c r="V1289" s="67"/>
      <c r="W1289" s="67"/>
      <c r="X1289" s="67"/>
      <c r="Y1289" s="67"/>
      <c r="Z1289" s="67"/>
      <c r="AA1289" s="67"/>
      <c r="AB1289" s="99"/>
    </row>
    <row r="1290" spans="1:28" ht="18" hidden="1" outlineLevel="1" x14ac:dyDescent="0.35">
      <c r="A1290" s="99"/>
      <c r="B1290" s="12"/>
      <c r="C1290" s="67"/>
      <c r="D1290" s="2">
        <v>7</v>
      </c>
      <c r="E1290" s="3">
        <f t="shared" si="1096"/>
        <v>1</v>
      </c>
      <c r="F1290" s="146"/>
      <c r="G1290" s="49">
        <f t="shared" si="1093"/>
        <v>0</v>
      </c>
      <c r="H1290" s="156"/>
      <c r="I1290" s="4">
        <f t="shared" si="1094"/>
        <v>0</v>
      </c>
      <c r="J1290" s="48" t="str">
        <f t="shared" si="1095"/>
        <v>-</v>
      </c>
      <c r="K1290" s="158"/>
      <c r="L1290" s="158"/>
      <c r="M1290" s="158"/>
      <c r="N1290" s="158"/>
      <c r="O1290" s="6">
        <f t="shared" si="1089"/>
        <v>0</v>
      </c>
      <c r="P1290" s="40">
        <v>1</v>
      </c>
      <c r="Q1290" s="4">
        <f t="shared" si="1090"/>
        <v>0</v>
      </c>
      <c r="R1290" s="4">
        <f t="shared" si="1091"/>
        <v>0</v>
      </c>
      <c r="S1290" s="41">
        <f t="shared" si="1092"/>
        <v>0</v>
      </c>
      <c r="T1290" s="67"/>
      <c r="U1290" s="67"/>
      <c r="V1290" s="67"/>
      <c r="W1290" s="67"/>
      <c r="X1290" s="67"/>
      <c r="Y1290" s="67"/>
      <c r="Z1290" s="67"/>
      <c r="AA1290" s="67"/>
      <c r="AB1290" s="99"/>
    </row>
    <row r="1291" spans="1:28" ht="18" hidden="1" outlineLevel="1" x14ac:dyDescent="0.35">
      <c r="A1291" s="99"/>
      <c r="B1291" s="12"/>
      <c r="C1291" s="67"/>
      <c r="D1291" s="2">
        <v>8</v>
      </c>
      <c r="E1291" s="3">
        <f t="shared" si="1096"/>
        <v>1</v>
      </c>
      <c r="F1291" s="146"/>
      <c r="G1291" s="49">
        <f t="shared" si="1093"/>
        <v>0</v>
      </c>
      <c r="H1291" s="156"/>
      <c r="I1291" s="4">
        <f t="shared" si="1094"/>
        <v>0</v>
      </c>
      <c r="J1291" s="48" t="str">
        <f t="shared" si="1095"/>
        <v>-</v>
      </c>
      <c r="K1291" s="158"/>
      <c r="L1291" s="158"/>
      <c r="M1291" s="158"/>
      <c r="N1291" s="158"/>
      <c r="O1291" s="6">
        <f t="shared" si="1089"/>
        <v>0</v>
      </c>
      <c r="P1291" s="40">
        <v>1</v>
      </c>
      <c r="Q1291" s="4">
        <f t="shared" si="1090"/>
        <v>0</v>
      </c>
      <c r="R1291" s="4">
        <f t="shared" si="1091"/>
        <v>0</v>
      </c>
      <c r="S1291" s="41">
        <f t="shared" si="1092"/>
        <v>0</v>
      </c>
      <c r="T1291" s="67"/>
      <c r="U1291" s="67"/>
      <c r="V1291" s="67"/>
      <c r="W1291" s="67"/>
      <c r="X1291" s="67"/>
      <c r="Y1291" s="67"/>
      <c r="Z1291" s="67"/>
      <c r="AA1291" s="67"/>
      <c r="AB1291" s="99"/>
    </row>
    <row r="1292" spans="1:28" ht="18" hidden="1" outlineLevel="1" x14ac:dyDescent="0.35">
      <c r="A1292" s="99"/>
      <c r="B1292" s="12"/>
      <c r="C1292" s="67"/>
      <c r="D1292" s="2">
        <v>9</v>
      </c>
      <c r="E1292" s="3">
        <f t="shared" si="1096"/>
        <v>1</v>
      </c>
      <c r="F1292" s="146"/>
      <c r="G1292" s="49">
        <f t="shared" si="1093"/>
        <v>0</v>
      </c>
      <c r="H1292" s="156"/>
      <c r="I1292" s="4">
        <f t="shared" si="1094"/>
        <v>0</v>
      </c>
      <c r="J1292" s="48" t="str">
        <f t="shared" si="1095"/>
        <v>-</v>
      </c>
      <c r="K1292" s="158"/>
      <c r="L1292" s="158"/>
      <c r="M1292" s="158"/>
      <c r="N1292" s="158"/>
      <c r="O1292" s="6">
        <f t="shared" si="1089"/>
        <v>0</v>
      </c>
      <c r="P1292" s="40">
        <v>1</v>
      </c>
      <c r="Q1292" s="4">
        <f t="shared" si="1090"/>
        <v>0</v>
      </c>
      <c r="R1292" s="4">
        <f t="shared" si="1091"/>
        <v>0</v>
      </c>
      <c r="S1292" s="41">
        <f t="shared" si="1092"/>
        <v>0</v>
      </c>
      <c r="T1292" s="67"/>
      <c r="U1292" s="67"/>
      <c r="V1292" s="67"/>
      <c r="W1292" s="67"/>
      <c r="X1292" s="67"/>
      <c r="Y1292" s="67"/>
      <c r="Z1292" s="67"/>
      <c r="AA1292" s="67"/>
      <c r="AB1292" s="99"/>
    </row>
    <row r="1293" spans="1:28" ht="18" hidden="1" outlineLevel="1" x14ac:dyDescent="0.35">
      <c r="A1293" s="99"/>
      <c r="B1293" s="12"/>
      <c r="C1293" s="67"/>
      <c r="D1293" s="2">
        <v>10</v>
      </c>
      <c r="E1293" s="3">
        <f t="shared" si="1096"/>
        <v>1</v>
      </c>
      <c r="F1293" s="146"/>
      <c r="G1293" s="49">
        <f t="shared" si="1093"/>
        <v>0</v>
      </c>
      <c r="H1293" s="156"/>
      <c r="I1293" s="4">
        <f t="shared" si="1094"/>
        <v>0</v>
      </c>
      <c r="J1293" s="48" t="str">
        <f t="shared" si="1095"/>
        <v>-</v>
      </c>
      <c r="K1293" s="158"/>
      <c r="L1293" s="158"/>
      <c r="M1293" s="158"/>
      <c r="N1293" s="158"/>
      <c r="O1293" s="6">
        <f t="shared" si="1089"/>
        <v>0</v>
      </c>
      <c r="P1293" s="40">
        <v>1</v>
      </c>
      <c r="Q1293" s="4">
        <f t="shared" si="1090"/>
        <v>0</v>
      </c>
      <c r="R1293" s="4">
        <f t="shared" si="1091"/>
        <v>0</v>
      </c>
      <c r="S1293" s="41">
        <f t="shared" si="1092"/>
        <v>0</v>
      </c>
      <c r="T1293" s="67"/>
      <c r="U1293" s="67"/>
      <c r="V1293" s="67"/>
      <c r="W1293" s="67"/>
      <c r="X1293" s="67"/>
      <c r="Y1293" s="67"/>
      <c r="Z1293" s="67"/>
      <c r="AA1293" s="67"/>
      <c r="AB1293" s="99"/>
    </row>
    <row r="1294" spans="1:28" ht="18" hidden="1" outlineLevel="1" x14ac:dyDescent="0.35">
      <c r="A1294" s="99"/>
      <c r="B1294" s="12"/>
      <c r="C1294" s="67"/>
      <c r="D1294" s="2">
        <v>11</v>
      </c>
      <c r="E1294" s="3">
        <f t="shared" si="1096"/>
        <v>1</v>
      </c>
      <c r="F1294" s="146"/>
      <c r="G1294" s="49">
        <f t="shared" si="1093"/>
        <v>0</v>
      </c>
      <c r="H1294" s="156"/>
      <c r="I1294" s="4">
        <f t="shared" si="1094"/>
        <v>0</v>
      </c>
      <c r="J1294" s="48" t="str">
        <f t="shared" si="1095"/>
        <v>-</v>
      </c>
      <c r="K1294" s="158"/>
      <c r="L1294" s="158"/>
      <c r="M1294" s="158"/>
      <c r="N1294" s="158"/>
      <c r="O1294" s="6">
        <f t="shared" si="1089"/>
        <v>0</v>
      </c>
      <c r="P1294" s="40">
        <v>1</v>
      </c>
      <c r="Q1294" s="4">
        <f t="shared" si="1090"/>
        <v>0</v>
      </c>
      <c r="R1294" s="4">
        <f t="shared" si="1091"/>
        <v>0</v>
      </c>
      <c r="S1294" s="41">
        <f t="shared" si="1092"/>
        <v>0</v>
      </c>
      <c r="T1294" s="67"/>
      <c r="U1294" s="67"/>
      <c r="V1294" s="67"/>
      <c r="W1294" s="67"/>
      <c r="X1294" s="67"/>
      <c r="Y1294" s="67"/>
      <c r="Z1294" s="67"/>
      <c r="AA1294" s="67"/>
      <c r="AB1294" s="99"/>
    </row>
    <row r="1295" spans="1:28" ht="18" hidden="1" outlineLevel="1" x14ac:dyDescent="0.35">
      <c r="A1295" s="99"/>
      <c r="B1295" s="12"/>
      <c r="C1295" s="67"/>
      <c r="D1295" s="2">
        <v>12</v>
      </c>
      <c r="E1295" s="3">
        <f t="shared" si="1096"/>
        <v>1</v>
      </c>
      <c r="F1295" s="146"/>
      <c r="G1295" s="49">
        <f t="shared" si="1093"/>
        <v>0</v>
      </c>
      <c r="H1295" s="156"/>
      <c r="I1295" s="4">
        <f t="shared" si="1094"/>
        <v>0</v>
      </c>
      <c r="J1295" s="48" t="str">
        <f t="shared" si="1095"/>
        <v>-</v>
      </c>
      <c r="K1295" s="158"/>
      <c r="L1295" s="158"/>
      <c r="M1295" s="158"/>
      <c r="N1295" s="158"/>
      <c r="O1295" s="6">
        <f t="shared" si="1089"/>
        <v>0</v>
      </c>
      <c r="P1295" s="40">
        <v>1</v>
      </c>
      <c r="Q1295" s="4">
        <f t="shared" si="1090"/>
        <v>0</v>
      </c>
      <c r="R1295" s="4">
        <f t="shared" si="1091"/>
        <v>0</v>
      </c>
      <c r="S1295" s="41">
        <f t="shared" si="1092"/>
        <v>0</v>
      </c>
      <c r="T1295" s="67"/>
      <c r="U1295" s="67"/>
      <c r="V1295" s="67"/>
      <c r="W1295" s="67"/>
      <c r="X1295" s="67"/>
      <c r="Y1295" s="67"/>
      <c r="Z1295" s="67"/>
      <c r="AA1295" s="67"/>
      <c r="AB1295" s="99"/>
    </row>
    <row r="1296" spans="1:28" ht="18" hidden="1" outlineLevel="1" x14ac:dyDescent="0.35">
      <c r="A1296" s="99"/>
      <c r="B1296" s="12"/>
      <c r="C1296" s="67"/>
      <c r="D1296" s="2">
        <v>13</v>
      </c>
      <c r="E1296" s="3">
        <f t="shared" si="1096"/>
        <v>1</v>
      </c>
      <c r="F1296" s="146">
        <f>+E1296</f>
        <v>1</v>
      </c>
      <c r="G1296" s="49">
        <f t="shared" si="1093"/>
        <v>0</v>
      </c>
      <c r="H1296" s="156"/>
      <c r="I1296" s="4">
        <f t="shared" si="1094"/>
        <v>0</v>
      </c>
      <c r="J1296" s="48" t="str">
        <f t="shared" si="1095"/>
        <v>-</v>
      </c>
      <c r="K1296" s="158"/>
      <c r="L1296" s="158"/>
      <c r="M1296" s="158"/>
      <c r="N1296" s="158"/>
      <c r="O1296" s="6">
        <f t="shared" si="1089"/>
        <v>0</v>
      </c>
      <c r="P1296" s="38">
        <f>IFERROR((_xlfn.DAYS("31/12/"&amp;YEAR(E1296),E1296))/G1296,0)</f>
        <v>0</v>
      </c>
      <c r="Q1296" s="4">
        <f t="shared" si="1090"/>
        <v>0</v>
      </c>
      <c r="R1296" s="4">
        <f t="shared" si="1091"/>
        <v>0</v>
      </c>
      <c r="S1296" s="41">
        <f t="shared" si="1092"/>
        <v>0</v>
      </c>
      <c r="T1296" s="67"/>
      <c r="U1296" s="67"/>
      <c r="V1296" s="67"/>
      <c r="W1296" s="67"/>
      <c r="X1296" s="67"/>
      <c r="Y1296" s="67"/>
      <c r="Z1296" s="67"/>
      <c r="AA1296" s="67"/>
      <c r="AB1296" s="99"/>
    </row>
    <row r="1297" spans="1:29" ht="18" hidden="1" outlineLevel="1" x14ac:dyDescent="0.35">
      <c r="A1297" s="99"/>
      <c r="B1297" s="12"/>
      <c r="C1297" s="67"/>
      <c r="D1297" s="42" t="s">
        <v>164</v>
      </c>
      <c r="E1297" s="8"/>
      <c r="F1297" s="8"/>
      <c r="G1297" s="50">
        <f>SUM(G1283:G1296)</f>
        <v>0</v>
      </c>
      <c r="H1297" s="1"/>
      <c r="I1297" s="5">
        <f>SUM(I1283:I1296)</f>
        <v>0</v>
      </c>
      <c r="J1297" s="48" t="str">
        <f>IFERROR(I1297/G1297,"-")</f>
        <v>-</v>
      </c>
      <c r="K1297" s="5">
        <f>SUM(K1283:K1296)</f>
        <v>0</v>
      </c>
      <c r="L1297" s="5">
        <f t="shared" ref="L1297:O1297" si="1097">SUM(L1283:L1296)</f>
        <v>0</v>
      </c>
      <c r="M1297" s="5">
        <f t="shared" si="1097"/>
        <v>0</v>
      </c>
      <c r="N1297" s="5">
        <f t="shared" si="1097"/>
        <v>0</v>
      </c>
      <c r="O1297" s="5">
        <f t="shared" si="1097"/>
        <v>0</v>
      </c>
      <c r="P1297" s="42">
        <f>+SUMPRODUCT(G1283:G1296,P1283:P1296)</f>
        <v>0</v>
      </c>
      <c r="Q1297" s="9">
        <f>SUM(Q1283:Q1296)</f>
        <v>0</v>
      </c>
      <c r="R1297" s="9">
        <f t="shared" ref="R1297:S1297" si="1098">SUM(R1283:R1296)</f>
        <v>0</v>
      </c>
      <c r="S1297" s="10">
        <f t="shared" si="1098"/>
        <v>0</v>
      </c>
      <c r="T1297" s="67"/>
      <c r="U1297" s="67"/>
      <c r="V1297" s="67"/>
      <c r="W1297" s="67"/>
      <c r="X1297" s="67"/>
      <c r="Y1297" s="67"/>
      <c r="Z1297" s="67"/>
      <c r="AA1297" s="67"/>
      <c r="AB1297" s="99"/>
    </row>
    <row r="1298" spans="1:29" ht="18" hidden="1" outlineLevel="1" x14ac:dyDescent="0.35">
      <c r="A1298" s="99"/>
      <c r="B1298" s="12"/>
      <c r="C1298" s="67"/>
      <c r="D1298" s="25" t="s">
        <v>150</v>
      </c>
      <c r="E1298" s="1"/>
      <c r="F1298" s="1"/>
      <c r="G1298" s="1"/>
      <c r="H1298" s="1"/>
      <c r="I1298" s="1"/>
      <c r="J1298" s="1"/>
      <c r="K1298" s="51" t="str">
        <f>IFERROR(K1297/$O1297,"-")</f>
        <v>-</v>
      </c>
      <c r="L1298" s="51" t="str">
        <f>IFERROR(L1297/$O1297,"-")</f>
        <v>-</v>
      </c>
      <c r="M1298" s="51" t="str">
        <f>IFERROR(M1297/$O1297,"-")</f>
        <v>-</v>
      </c>
      <c r="N1298" s="51" t="str">
        <f>IFERROR(N1297/$O1297,"-")</f>
        <v>-</v>
      </c>
      <c r="O1298" s="51" t="str">
        <f>IFERROR(O1297/$O1297,"-")</f>
        <v>-</v>
      </c>
      <c r="P1298" s="43"/>
      <c r="Q1298" s="2"/>
      <c r="R1298" s="2"/>
      <c r="S1298" s="44"/>
      <c r="T1298" s="67"/>
      <c r="U1298" s="67"/>
      <c r="V1298" s="67"/>
      <c r="W1298" s="67"/>
      <c r="X1298" s="67"/>
      <c r="Y1298" s="67"/>
      <c r="Z1298" s="67"/>
      <c r="AA1298" s="67"/>
      <c r="AB1298" s="99"/>
    </row>
    <row r="1299" spans="1:29" ht="18" hidden="1" outlineLevel="1" x14ac:dyDescent="0.35">
      <c r="A1299" s="99"/>
      <c r="B1299" s="12"/>
      <c r="C1299" s="67"/>
      <c r="D1299" s="67"/>
      <c r="E1299" s="67"/>
      <c r="F1299" s="67"/>
      <c r="G1299" s="67"/>
      <c r="H1299" s="67"/>
      <c r="I1299" s="67"/>
      <c r="J1299" s="67"/>
      <c r="K1299" s="67"/>
      <c r="L1299" s="67"/>
      <c r="M1299" s="67"/>
      <c r="N1299" s="67"/>
      <c r="O1299" s="67"/>
      <c r="P1299" s="67"/>
      <c r="Q1299" s="67"/>
      <c r="R1299" s="67"/>
      <c r="S1299" s="67"/>
      <c r="T1299" s="67"/>
      <c r="U1299" s="67"/>
      <c r="V1299" s="67"/>
      <c r="W1299" s="67"/>
      <c r="X1299" s="67"/>
      <c r="Y1299" s="67"/>
      <c r="Z1299" s="67"/>
      <c r="AA1299" s="67"/>
      <c r="AB1299" s="99"/>
    </row>
    <row r="1300" spans="1:29" ht="28.95" customHeight="1" collapsed="1" x14ac:dyDescent="0.35">
      <c r="A1300" s="99"/>
      <c r="B1300" s="202" t="str">
        <f>'Introducció dades Grals'!$B$30</f>
        <v>Equipament 10</v>
      </c>
      <c r="C1300" s="202"/>
      <c r="D1300" s="203"/>
      <c r="E1300" s="204">
        <f>'Introducció dades Grals'!$C$30</f>
        <v>0</v>
      </c>
      <c r="F1300" s="142"/>
      <c r="G1300" s="142"/>
      <c r="H1300" s="142"/>
      <c r="I1300" s="142"/>
      <c r="J1300" s="142"/>
      <c r="K1300" s="142"/>
      <c r="L1300" s="142"/>
      <c r="M1300" s="142"/>
      <c r="N1300" s="142"/>
      <c r="O1300" s="142"/>
      <c r="P1300" s="142"/>
      <c r="Q1300" s="142"/>
      <c r="R1300" s="142"/>
      <c r="S1300" s="142"/>
      <c r="T1300" s="142"/>
      <c r="U1300" s="142"/>
      <c r="V1300" s="142"/>
      <c r="W1300" s="142"/>
      <c r="X1300" s="142"/>
      <c r="Y1300" s="142"/>
      <c r="Z1300" s="142"/>
      <c r="AA1300" s="142"/>
      <c r="AB1300" s="99"/>
    </row>
    <row r="1301" spans="1:29" ht="18" x14ac:dyDescent="0.35">
      <c r="A1301" s="99"/>
      <c r="B1301" s="141"/>
      <c r="C1301" s="205" t="s">
        <v>96</v>
      </c>
      <c r="D1301" s="141"/>
      <c r="E1301" s="141"/>
      <c r="F1301" s="141"/>
      <c r="G1301" s="141"/>
      <c r="H1301" s="141"/>
      <c r="I1301" s="141"/>
      <c r="J1301" s="141"/>
      <c r="K1301" s="141"/>
      <c r="L1301" s="141"/>
      <c r="M1301" s="141"/>
      <c r="N1301" s="141"/>
      <c r="O1301" s="141"/>
      <c r="P1301" s="141"/>
      <c r="Q1301" s="141"/>
      <c r="R1301" s="141"/>
      <c r="S1301" s="141"/>
      <c r="T1301" s="141"/>
      <c r="U1301" s="141"/>
      <c r="V1301" s="141"/>
      <c r="W1301" s="141"/>
      <c r="X1301" s="141"/>
      <c r="Y1301" s="141"/>
      <c r="Z1301" s="141"/>
      <c r="AA1301" s="141"/>
      <c r="AB1301" s="99"/>
    </row>
    <row r="1302" spans="1:29" ht="9" hidden="1" customHeight="1" outlineLevel="1" x14ac:dyDescent="0.35">
      <c r="A1302" s="99"/>
      <c r="B1302" s="141"/>
      <c r="C1302" s="67"/>
      <c r="D1302" s="187"/>
      <c r="E1302" s="67"/>
      <c r="F1302" s="67"/>
      <c r="G1302" s="67"/>
      <c r="H1302" s="67"/>
      <c r="I1302" s="67"/>
      <c r="J1302" s="67"/>
      <c r="K1302" s="67"/>
      <c r="L1302" s="67"/>
      <c r="M1302" s="67"/>
      <c r="N1302" s="67"/>
      <c r="O1302" s="67"/>
      <c r="P1302" s="67"/>
      <c r="Q1302" s="67"/>
      <c r="R1302" s="67"/>
      <c r="S1302" s="67"/>
      <c r="T1302" s="67"/>
      <c r="U1302" s="67"/>
      <c r="V1302" s="67"/>
      <c r="W1302" s="67"/>
      <c r="X1302" s="67"/>
      <c r="Y1302" s="67"/>
      <c r="Z1302" s="67"/>
      <c r="AA1302" s="67"/>
      <c r="AB1302" s="99"/>
    </row>
    <row r="1303" spans="1:29" ht="18" hidden="1" outlineLevel="1" x14ac:dyDescent="0.35">
      <c r="A1303" s="99"/>
      <c r="B1303" s="141"/>
      <c r="C1303" s="67"/>
      <c r="D1303" s="67"/>
      <c r="E1303" s="161" t="s">
        <v>97</v>
      </c>
      <c r="F1303" s="162"/>
      <c r="G1303" s="162"/>
      <c r="H1303" s="67"/>
      <c r="I1303" s="67"/>
      <c r="J1303" s="163" t="s">
        <v>98</v>
      </c>
      <c r="K1303" s="164"/>
      <c r="L1303" s="164"/>
      <c r="M1303" s="164"/>
      <c r="N1303" s="67"/>
      <c r="O1303" s="67"/>
      <c r="P1303" s="67"/>
      <c r="Q1303" s="149" t="s">
        <v>99</v>
      </c>
      <c r="R1303" s="150"/>
      <c r="S1303" s="150"/>
      <c r="T1303" s="150"/>
      <c r="U1303" s="67"/>
      <c r="V1303" s="149" t="s">
        <v>100</v>
      </c>
      <c r="W1303" s="150"/>
      <c r="X1303" s="150"/>
      <c r="Y1303" s="67"/>
      <c r="Z1303" s="67"/>
      <c r="AA1303" s="67"/>
      <c r="AB1303" s="99"/>
      <c r="AC1303" s="67">
        <v>30</v>
      </c>
    </row>
    <row r="1304" spans="1:29" ht="18" hidden="1" outlineLevel="1" x14ac:dyDescent="0.35">
      <c r="A1304" s="99"/>
      <c r="B1304" s="141"/>
      <c r="C1304" s="67"/>
      <c r="D1304" s="67"/>
      <c r="E1304" s="152">
        <v>1</v>
      </c>
      <c r="F1304" s="418" t="s">
        <v>101</v>
      </c>
      <c r="G1304" s="418"/>
      <c r="H1304" s="67"/>
      <c r="I1304" s="67"/>
      <c r="J1304" s="144" t="s">
        <v>102</v>
      </c>
      <c r="K1304" s="144" t="s">
        <v>103</v>
      </c>
      <c r="L1304" s="144" t="s">
        <v>104</v>
      </c>
      <c r="M1304" s="144" t="s">
        <v>105</v>
      </c>
      <c r="N1304" s="67"/>
      <c r="O1304" s="67"/>
      <c r="P1304" s="67"/>
      <c r="Q1304" s="419" t="s">
        <v>106</v>
      </c>
      <c r="R1304" s="419"/>
      <c r="S1304" s="298" t="str">
        <f>IFERROR(T1329/R1329,"-")</f>
        <v>-</v>
      </c>
      <c r="T1304" s="299" t="s">
        <v>107</v>
      </c>
      <c r="U1304" s="67"/>
      <c r="V1304" s="8" t="s">
        <v>108</v>
      </c>
      <c r="W1304" s="300">
        <f>+llistes!$P$5</f>
        <v>0.26</v>
      </c>
      <c r="X1304" s="301" t="s">
        <v>109</v>
      </c>
      <c r="Y1304" s="67"/>
      <c r="Z1304" s="67"/>
      <c r="AA1304" s="67"/>
      <c r="AB1304" s="99"/>
    </row>
    <row r="1305" spans="1:29" ht="18" hidden="1" outlineLevel="1" x14ac:dyDescent="0.35">
      <c r="A1305" s="99"/>
      <c r="B1305" s="141"/>
      <c r="C1305" s="67"/>
      <c r="D1305" s="67"/>
      <c r="E1305" s="153">
        <v>2</v>
      </c>
      <c r="F1305" s="418" t="s">
        <v>101</v>
      </c>
      <c r="G1305" s="418"/>
      <c r="H1305" s="67"/>
      <c r="I1305" s="67"/>
      <c r="J1305" s="1" t="s">
        <v>110</v>
      </c>
      <c r="K1305" s="143"/>
      <c r="L1305" s="143"/>
      <c r="M1305" s="52">
        <f>IFERROR(L1305/K1305,1)</f>
        <v>1</v>
      </c>
      <c r="N1305" s="151"/>
      <c r="O1305" s="67"/>
      <c r="P1305" s="67"/>
      <c r="Q1305" s="415" t="s">
        <v>111</v>
      </c>
      <c r="R1305" s="415"/>
      <c r="S1305" s="47" t="str">
        <f>IFERROR(T1329/Q1329,"-")</f>
        <v>-</v>
      </c>
      <c r="T1305" t="s">
        <v>112</v>
      </c>
      <c r="U1305" s="67"/>
      <c r="V1305" s="1" t="s">
        <v>113</v>
      </c>
      <c r="W1305" s="5">
        <f>+W1304*R1329</f>
        <v>0</v>
      </c>
      <c r="X1305" s="268" t="s">
        <v>114</v>
      </c>
      <c r="Y1305" s="67"/>
      <c r="Z1305" s="67"/>
      <c r="AA1305" s="67"/>
      <c r="AB1305" s="99"/>
    </row>
    <row r="1306" spans="1:29" ht="18" hidden="1" outlineLevel="1" x14ac:dyDescent="0.35">
      <c r="A1306" s="99"/>
      <c r="B1306" s="141"/>
      <c r="C1306" s="67"/>
      <c r="D1306" s="67"/>
      <c r="E1306" s="153">
        <v>3</v>
      </c>
      <c r="F1306" s="418" t="s">
        <v>101</v>
      </c>
      <c r="G1306" s="418"/>
      <c r="H1306" s="67"/>
      <c r="I1306" s="67"/>
      <c r="J1306" s="1" t="s">
        <v>115</v>
      </c>
      <c r="K1306" s="143"/>
      <c r="L1306" s="143"/>
      <c r="M1306" s="52">
        <f t="shared" ref="M1306:M1310" si="1099">IFERROR(L1306/K1306,1)</f>
        <v>1</v>
      </c>
      <c r="N1306" s="151"/>
      <c r="O1306" s="67"/>
      <c r="P1306" s="67"/>
      <c r="Q1306" s="419" t="s">
        <v>116</v>
      </c>
      <c r="R1306" s="419"/>
      <c r="S1306" s="302" t="str" cm="1">
        <f t="array" aca="1" ref="S1306" ca="1">IFERROR(R1329/INDIRECT("'Introducció dades Grals'!G"&amp;AC1303),"-")</f>
        <v>-</v>
      </c>
      <c r="T1306" s="303" t="s">
        <v>117</v>
      </c>
      <c r="U1306" s="67"/>
      <c r="V1306" s="8" t="s">
        <v>118</v>
      </c>
      <c r="W1306" s="7" t="str" cm="1">
        <f t="array" aca="1" ref="W1306" ca="1">IFERROR(W1305/INDIRECT("'Introducció dades Grals'!G"&amp;AC1303),"-")</f>
        <v>-</v>
      </c>
      <c r="X1306" s="304" t="s">
        <v>119</v>
      </c>
      <c r="Y1306" s="67"/>
      <c r="Z1306" s="67"/>
      <c r="AA1306" s="67"/>
      <c r="AB1306" s="99"/>
    </row>
    <row r="1307" spans="1:29" ht="18" hidden="1" outlineLevel="1" x14ac:dyDescent="0.35">
      <c r="A1307" s="99"/>
      <c r="B1307" s="141"/>
      <c r="C1307" s="67"/>
      <c r="D1307" s="67"/>
      <c r="E1307" s="153">
        <v>4</v>
      </c>
      <c r="F1307" s="418" t="s">
        <v>101</v>
      </c>
      <c r="G1307" s="418"/>
      <c r="H1307" s="67"/>
      <c r="I1307" s="67"/>
      <c r="J1307" s="1" t="s">
        <v>120</v>
      </c>
      <c r="K1307" s="143"/>
      <c r="L1307" s="143"/>
      <c r="M1307" s="52">
        <f t="shared" si="1099"/>
        <v>1</v>
      </c>
      <c r="N1307" s="151"/>
      <c r="O1307" s="67"/>
      <c r="P1307" s="67"/>
      <c r="Q1307" s="415" t="s">
        <v>121</v>
      </c>
      <c r="R1307" s="415"/>
      <c r="S1307" s="47" t="str" cm="1">
        <f t="array" aca="1" ref="S1307" ca="1">IFERROR(R1329/INDIRECT("'Introducció dades Grals'!I"&amp;AC1303),"-")</f>
        <v>-</v>
      </c>
      <c r="T1307" s="11" t="s">
        <v>122</v>
      </c>
      <c r="U1307" s="67"/>
      <c r="V1307" s="67"/>
      <c r="W1307" s="67"/>
      <c r="X1307" s="67"/>
      <c r="Y1307" s="67"/>
      <c r="Z1307" s="67"/>
      <c r="AA1307" s="67"/>
      <c r="AB1307" s="99"/>
    </row>
    <row r="1308" spans="1:29" ht="18" hidden="1" outlineLevel="1" x14ac:dyDescent="0.35">
      <c r="A1308" s="99"/>
      <c r="B1308" s="141"/>
      <c r="C1308" s="67"/>
      <c r="D1308" s="67"/>
      <c r="E1308" s="154">
        <v>5</v>
      </c>
      <c r="F1308" s="418" t="s">
        <v>101</v>
      </c>
      <c r="G1308" s="418"/>
      <c r="H1308" s="67"/>
      <c r="I1308" s="67"/>
      <c r="J1308" s="1" t="s">
        <v>123</v>
      </c>
      <c r="K1308" s="143"/>
      <c r="L1308" s="143"/>
      <c r="M1308" s="52">
        <f t="shared" si="1099"/>
        <v>1</v>
      </c>
      <c r="N1308" s="151"/>
      <c r="O1308" s="67"/>
      <c r="P1308" s="67"/>
      <c r="Q1308" s="67"/>
      <c r="R1308" s="67"/>
      <c r="S1308" s="67"/>
      <c r="T1308" s="67"/>
      <c r="U1308" s="67"/>
      <c r="V1308" s="67"/>
      <c r="W1308" s="67"/>
      <c r="X1308" s="67"/>
      <c r="Y1308" s="67"/>
      <c r="Z1308" s="67"/>
      <c r="AA1308" s="67"/>
      <c r="AB1308" s="99"/>
    </row>
    <row r="1309" spans="1:29" ht="18" hidden="1" outlineLevel="1" x14ac:dyDescent="0.35">
      <c r="A1309" s="99"/>
      <c r="B1309" s="141"/>
      <c r="C1309" s="67"/>
      <c r="D1309" s="67"/>
      <c r="E1309" s="153">
        <v>6</v>
      </c>
      <c r="F1309" s="418" t="s">
        <v>101</v>
      </c>
      <c r="G1309" s="418"/>
      <c r="H1309" s="67"/>
      <c r="I1309" s="67"/>
      <c r="J1309" s="1" t="s">
        <v>124</v>
      </c>
      <c r="K1309" s="143"/>
      <c r="L1309" s="143"/>
      <c r="M1309" s="52">
        <f t="shared" si="1099"/>
        <v>1</v>
      </c>
      <c r="N1309" s="151"/>
      <c r="O1309" s="67"/>
      <c r="P1309" s="67"/>
      <c r="Q1309" s="67"/>
      <c r="R1309" s="67"/>
      <c r="S1309" s="67"/>
      <c r="T1309" s="67"/>
      <c r="U1309" s="67"/>
      <c r="V1309" s="67"/>
      <c r="W1309" s="67"/>
      <c r="X1309" s="67"/>
      <c r="Y1309" s="67"/>
      <c r="Z1309" s="67"/>
      <c r="AA1309" s="67"/>
      <c r="AB1309" s="99"/>
    </row>
    <row r="1310" spans="1:29" ht="18" hidden="1" outlineLevel="1" x14ac:dyDescent="0.35">
      <c r="A1310" s="99"/>
      <c r="B1310" s="141"/>
      <c r="C1310" s="67"/>
      <c r="D1310" s="67"/>
      <c r="E1310" s="153">
        <v>7</v>
      </c>
      <c r="F1310" s="418" t="s">
        <v>101</v>
      </c>
      <c r="G1310" s="418"/>
      <c r="H1310" s="67"/>
      <c r="I1310" s="67"/>
      <c r="J1310" s="1" t="s">
        <v>125</v>
      </c>
      <c r="K1310" s="143"/>
      <c r="L1310" s="143"/>
      <c r="M1310" s="52">
        <f t="shared" si="1099"/>
        <v>1</v>
      </c>
      <c r="N1310" s="151"/>
      <c r="O1310" s="67"/>
      <c r="P1310" s="67"/>
      <c r="Q1310" s="67"/>
      <c r="R1310" s="67"/>
      <c r="S1310" s="67"/>
      <c r="T1310" s="67"/>
      <c r="U1310" s="67"/>
      <c r="V1310" s="67"/>
      <c r="W1310" s="67"/>
      <c r="X1310" s="67"/>
      <c r="Y1310" s="67"/>
      <c r="Z1310" s="67"/>
      <c r="AA1310" s="67"/>
      <c r="AB1310" s="99"/>
    </row>
    <row r="1311" spans="1:29" ht="18" hidden="1" outlineLevel="1" x14ac:dyDescent="0.35">
      <c r="A1311" s="99"/>
      <c r="B1311" s="141"/>
      <c r="C1311" s="67"/>
      <c r="D1311" s="67"/>
      <c r="E1311" s="67"/>
      <c r="F1311" s="67"/>
      <c r="G1311" s="67"/>
      <c r="H1311" s="67"/>
      <c r="I1311" s="67"/>
      <c r="J1311" s="67"/>
      <c r="K1311" s="67"/>
      <c r="L1311" s="67"/>
      <c r="M1311" s="67"/>
      <c r="N1311" s="67"/>
      <c r="O1311" s="67"/>
      <c r="P1311" s="67"/>
      <c r="Q1311" s="67"/>
      <c r="R1311" s="67"/>
      <c r="S1311" s="67"/>
      <c r="T1311" s="67"/>
      <c r="U1311" s="67"/>
      <c r="V1311" s="67"/>
      <c r="W1311" s="67"/>
      <c r="X1311" s="67"/>
      <c r="Y1311" s="67"/>
      <c r="Z1311" s="67"/>
      <c r="AA1311" s="67"/>
      <c r="AB1311" s="99"/>
    </row>
    <row r="1312" spans="1:29" ht="18" hidden="1" outlineLevel="1" x14ac:dyDescent="0.35">
      <c r="A1312" s="99"/>
      <c r="B1312" s="141"/>
      <c r="C1312" s="67"/>
      <c r="D1312" s="147" t="s">
        <v>126</v>
      </c>
      <c r="E1312" s="148"/>
      <c r="F1312" s="148"/>
      <c r="G1312" s="148"/>
      <c r="H1312" s="148"/>
      <c r="I1312" s="148"/>
      <c r="J1312" s="148"/>
      <c r="K1312" s="148"/>
      <c r="L1312" s="148"/>
      <c r="M1312" s="148"/>
      <c r="N1312" s="148"/>
      <c r="O1312" s="148"/>
      <c r="P1312" s="148"/>
      <c r="Q1312" s="420" t="s">
        <v>127</v>
      </c>
      <c r="R1312" s="420"/>
      <c r="S1312" s="420"/>
      <c r="T1312" s="420"/>
      <c r="U1312" s="67"/>
      <c r="V1312" s="67"/>
      <c r="W1312" s="67"/>
      <c r="X1312" s="67"/>
      <c r="Y1312" s="67"/>
      <c r="Z1312" s="67"/>
      <c r="AA1312" s="67"/>
      <c r="AB1312" s="99"/>
    </row>
    <row r="1313" spans="1:28" s="159" customFormat="1" ht="43.2" hidden="1" outlineLevel="1" x14ac:dyDescent="0.35">
      <c r="A1313" s="99"/>
      <c r="B1313" s="141"/>
      <c r="C1313" s="67"/>
      <c r="D1313" s="188" t="s">
        <v>128</v>
      </c>
      <c r="E1313" s="188" t="s">
        <v>129</v>
      </c>
      <c r="F1313" s="188" t="s">
        <v>130</v>
      </c>
      <c r="G1313" s="188" t="s">
        <v>131</v>
      </c>
      <c r="H1313" s="188" t="s">
        <v>132</v>
      </c>
      <c r="I1313" s="188"/>
      <c r="J1313" s="188" t="s">
        <v>133</v>
      </c>
      <c r="K1313" s="188" t="s">
        <v>134</v>
      </c>
      <c r="L1313" s="188" t="s">
        <v>135</v>
      </c>
      <c r="M1313" s="188" t="s">
        <v>136</v>
      </c>
      <c r="N1313" s="188" t="s">
        <v>137</v>
      </c>
      <c r="O1313" s="188" t="s">
        <v>138</v>
      </c>
      <c r="P1313" s="189" t="s">
        <v>139</v>
      </c>
      <c r="Q1313" s="183" t="s">
        <v>140</v>
      </c>
      <c r="R1313" s="184" t="s">
        <v>141</v>
      </c>
      <c r="S1313" s="184" t="s">
        <v>142</v>
      </c>
      <c r="T1313" s="184" t="s">
        <v>143</v>
      </c>
      <c r="U1313" s="159" t="e" vm="1">
        <v>#VALUE!</v>
      </c>
      <c r="V1313" s="426" t="s">
        <v>144</v>
      </c>
      <c r="W1313" s="426"/>
      <c r="X1313" s="426"/>
      <c r="Y1313" s="426"/>
      <c r="Z1313" s="426"/>
      <c r="AA1313" s="67"/>
      <c r="AB1313" s="99"/>
    </row>
    <row r="1314" spans="1:28" s="160" customFormat="1" ht="18" hidden="1" outlineLevel="1" x14ac:dyDescent="0.35">
      <c r="A1314" s="99"/>
      <c r="B1314" s="141"/>
      <c r="C1314" s="67"/>
      <c r="D1314" s="190"/>
      <c r="E1314" s="191"/>
      <c r="F1314" s="191"/>
      <c r="G1314" s="190"/>
      <c r="H1314" s="190" t="s">
        <v>145</v>
      </c>
      <c r="I1314" s="190" t="s">
        <v>146</v>
      </c>
      <c r="J1314" s="190" t="s">
        <v>147</v>
      </c>
      <c r="K1314" s="190" t="s">
        <v>147</v>
      </c>
      <c r="L1314" s="190" t="s">
        <v>147</v>
      </c>
      <c r="M1314" s="190" t="s">
        <v>147</v>
      </c>
      <c r="N1314" s="190" t="s">
        <v>147</v>
      </c>
      <c r="O1314" s="190" t="s">
        <v>147</v>
      </c>
      <c r="P1314" s="192" t="s">
        <v>147</v>
      </c>
      <c r="Q1314" s="185" t="s">
        <v>148</v>
      </c>
      <c r="R1314" s="186" t="s">
        <v>145</v>
      </c>
      <c r="S1314" s="186" t="s">
        <v>147</v>
      </c>
      <c r="T1314" s="186" t="s">
        <v>147</v>
      </c>
      <c r="U1314" s="67"/>
      <c r="V1314" s="67"/>
      <c r="W1314" s="67"/>
      <c r="X1314" s="67"/>
      <c r="Y1314" s="67"/>
      <c r="Z1314" s="67"/>
      <c r="AA1314" s="67"/>
      <c r="AB1314" s="99"/>
    </row>
    <row r="1315" spans="1:28" ht="18" hidden="1" outlineLevel="1" x14ac:dyDescent="0.35">
      <c r="A1315" s="99"/>
      <c r="B1315" s="141"/>
      <c r="C1315" s="67"/>
      <c r="D1315" s="2">
        <v>0</v>
      </c>
      <c r="E1315" s="145"/>
      <c r="F1315" s="145">
        <f>+E1315</f>
        <v>0</v>
      </c>
      <c r="G1315" s="49">
        <f>IF(F1315-E1315=0,0,F1315-E1315+1)</f>
        <v>0</v>
      </c>
      <c r="H1315" s="155"/>
      <c r="I1315" s="48" t="str">
        <f>IFERROR(H1315/G1315,"-")</f>
        <v>-</v>
      </c>
      <c r="J1315" s="157"/>
      <c r="K1315" s="157"/>
      <c r="L1315" s="157"/>
      <c r="M1315" s="157"/>
      <c r="N1315" s="157"/>
      <c r="O1315" s="157"/>
      <c r="P1315" s="45">
        <f t="shared" ref="P1315:P1316" si="1100">+SUM(J1315:O1315)</f>
        <v>0</v>
      </c>
      <c r="Q1315" s="179">
        <f>IFERROR((_xlfn.DAYS(F1315,"1/1/"&amp;YEAR(F1315))+1)/G1315,0)</f>
        <v>0</v>
      </c>
      <c r="R1315" s="180">
        <f>+H1315*Q1315</f>
        <v>0</v>
      </c>
      <c r="S1315" s="180">
        <f t="shared" ref="S1315" si="1101">+J1315*Q1315</f>
        <v>0</v>
      </c>
      <c r="T1315" s="180">
        <f t="shared" ref="T1315:T1316" si="1102">+P1315*Q1315</f>
        <v>0</v>
      </c>
      <c r="U1315" s="67"/>
      <c r="V1315" s="67"/>
      <c r="W1315" s="67"/>
      <c r="X1315" s="67"/>
      <c r="Y1315" s="67"/>
      <c r="Z1315" s="67"/>
      <c r="AA1315" s="67"/>
      <c r="AB1315" s="99"/>
    </row>
    <row r="1316" spans="1:28" ht="18" hidden="1" outlineLevel="1" x14ac:dyDescent="0.35">
      <c r="A1316" s="99"/>
      <c r="B1316" s="141"/>
      <c r="C1316" s="67"/>
      <c r="D1316" s="2">
        <v>1</v>
      </c>
      <c r="E1316" s="3">
        <f>+F1315+1</f>
        <v>1</v>
      </c>
      <c r="F1316" s="145"/>
      <c r="G1316" s="49">
        <f t="shared" ref="G1316:G1328" si="1103">IF(F1316-E1316=0,0,F1316-E1316+1)</f>
        <v>0</v>
      </c>
      <c r="H1316" s="155"/>
      <c r="I1316" s="48" t="str">
        <f t="shared" ref="I1316:I1317" si="1104">IFERROR(H1316/G1316,"-")</f>
        <v>-</v>
      </c>
      <c r="J1316" s="157"/>
      <c r="K1316" s="157"/>
      <c r="L1316" s="157"/>
      <c r="M1316" s="157"/>
      <c r="N1316" s="157"/>
      <c r="O1316" s="157"/>
      <c r="P1316" s="45">
        <f t="shared" si="1100"/>
        <v>0</v>
      </c>
      <c r="Q1316" s="179">
        <v>1</v>
      </c>
      <c r="R1316" s="180">
        <f t="shared" ref="R1316" si="1105">+H1316*Q1316</f>
        <v>0</v>
      </c>
      <c r="S1316" s="180">
        <f>+J1316*Q1316</f>
        <v>0</v>
      </c>
      <c r="T1316" s="180">
        <f t="shared" si="1102"/>
        <v>0</v>
      </c>
      <c r="U1316" s="67"/>
      <c r="V1316" s="67"/>
      <c r="W1316" s="67"/>
      <c r="X1316" s="67"/>
      <c r="Y1316" s="67"/>
      <c r="Z1316" s="67"/>
      <c r="AA1316" s="67"/>
      <c r="AB1316" s="99"/>
    </row>
    <row r="1317" spans="1:28" ht="18" hidden="1" outlineLevel="1" x14ac:dyDescent="0.35">
      <c r="A1317" s="99"/>
      <c r="B1317" s="141"/>
      <c r="C1317" s="67"/>
      <c r="D1317" s="2">
        <v>2</v>
      </c>
      <c r="E1317" s="3">
        <f t="shared" ref="E1317:E1328" si="1106">+F1316+1</f>
        <v>1</v>
      </c>
      <c r="F1317" s="146"/>
      <c r="G1317" s="49">
        <f t="shared" si="1103"/>
        <v>0</v>
      </c>
      <c r="H1317" s="156"/>
      <c r="I1317" s="48" t="str">
        <f t="shared" si="1104"/>
        <v>-</v>
      </c>
      <c r="J1317" s="158"/>
      <c r="K1317" s="158"/>
      <c r="L1317" s="158"/>
      <c r="M1317" s="158"/>
      <c r="N1317" s="158"/>
      <c r="O1317" s="158"/>
      <c r="P1317" s="45">
        <f t="shared" ref="P1317" si="1107">+SUM(J1317:O1317)</f>
        <v>0</v>
      </c>
      <c r="Q1317" s="181">
        <v>1</v>
      </c>
      <c r="R1317" s="182">
        <f t="shared" ref="R1317" si="1108">+H1317*Q1317</f>
        <v>0</v>
      </c>
      <c r="S1317" s="182">
        <f t="shared" ref="S1317" si="1109">+J1317*Q1317</f>
        <v>0</v>
      </c>
      <c r="T1317" s="182">
        <f t="shared" ref="T1317" si="1110">+P1317*Q1317</f>
        <v>0</v>
      </c>
      <c r="U1317" s="67"/>
      <c r="V1317" s="67"/>
      <c r="W1317" s="67"/>
      <c r="X1317" s="67"/>
      <c r="Y1317" s="67"/>
      <c r="Z1317" s="67"/>
      <c r="AA1317" s="67"/>
      <c r="AB1317" s="99"/>
    </row>
    <row r="1318" spans="1:28" ht="18" hidden="1" outlineLevel="1" x14ac:dyDescent="0.35">
      <c r="A1318" s="99"/>
      <c r="B1318" s="141"/>
      <c r="C1318" s="67"/>
      <c r="D1318" s="2">
        <v>3</v>
      </c>
      <c r="E1318" s="3">
        <f t="shared" si="1106"/>
        <v>1</v>
      </c>
      <c r="F1318" s="146"/>
      <c r="G1318" s="49">
        <f t="shared" si="1103"/>
        <v>0</v>
      </c>
      <c r="H1318" s="156"/>
      <c r="I1318" s="48" t="str">
        <f t="shared" ref="I1318" si="1111">IFERROR(H1318/G1318,"-")</f>
        <v>-</v>
      </c>
      <c r="J1318" s="158"/>
      <c r="K1318" s="158"/>
      <c r="L1318" s="158"/>
      <c r="M1318" s="158"/>
      <c r="N1318" s="158"/>
      <c r="O1318" s="158"/>
      <c r="P1318" s="45">
        <f t="shared" ref="P1318" si="1112">+SUM(J1318:O1318)</f>
        <v>0</v>
      </c>
      <c r="Q1318" s="181">
        <v>1</v>
      </c>
      <c r="R1318" s="182">
        <f t="shared" ref="R1318" si="1113">+H1318*Q1318</f>
        <v>0</v>
      </c>
      <c r="S1318" s="182">
        <f t="shared" ref="S1318" si="1114">+J1318*Q1318</f>
        <v>0</v>
      </c>
      <c r="T1318" s="182">
        <f t="shared" ref="T1318" si="1115">+P1318*Q1318</f>
        <v>0</v>
      </c>
      <c r="U1318" s="67"/>
      <c r="V1318" s="67"/>
      <c r="W1318" s="67"/>
      <c r="X1318" s="67"/>
      <c r="Y1318" s="67"/>
      <c r="Z1318" s="67"/>
      <c r="AA1318" s="67"/>
      <c r="AB1318" s="99"/>
    </row>
    <row r="1319" spans="1:28" ht="18" hidden="1" outlineLevel="1" x14ac:dyDescent="0.35">
      <c r="A1319" s="99"/>
      <c r="B1319" s="141"/>
      <c r="C1319" s="67"/>
      <c r="D1319" s="2">
        <v>4</v>
      </c>
      <c r="E1319" s="3">
        <f t="shared" si="1106"/>
        <v>1</v>
      </c>
      <c r="F1319" s="146"/>
      <c r="G1319" s="49">
        <f t="shared" si="1103"/>
        <v>0</v>
      </c>
      <c r="H1319" s="156"/>
      <c r="I1319" s="48" t="str">
        <f t="shared" ref="I1319" si="1116">IFERROR(H1319/G1319,"-")</f>
        <v>-</v>
      </c>
      <c r="J1319" s="158"/>
      <c r="K1319" s="158"/>
      <c r="L1319" s="158"/>
      <c r="M1319" s="158"/>
      <c r="N1319" s="158"/>
      <c r="O1319" s="158"/>
      <c r="P1319" s="45">
        <f t="shared" ref="P1319" si="1117">+SUM(J1319:O1319)</f>
        <v>0</v>
      </c>
      <c r="Q1319" s="181">
        <v>1</v>
      </c>
      <c r="R1319" s="182">
        <f t="shared" ref="R1319" si="1118">+H1319*Q1319</f>
        <v>0</v>
      </c>
      <c r="S1319" s="182">
        <f t="shared" ref="S1319" si="1119">+J1319*Q1319</f>
        <v>0</v>
      </c>
      <c r="T1319" s="182">
        <f t="shared" ref="T1319" si="1120">+P1319*Q1319</f>
        <v>0</v>
      </c>
      <c r="U1319" s="67"/>
      <c r="V1319" s="67"/>
      <c r="W1319" s="67"/>
      <c r="X1319" s="67"/>
      <c r="Y1319" s="67"/>
      <c r="Z1319" s="67"/>
      <c r="AA1319" s="67"/>
      <c r="AB1319" s="99"/>
    </row>
    <row r="1320" spans="1:28" ht="18" hidden="1" outlineLevel="1" x14ac:dyDescent="0.35">
      <c r="A1320" s="99"/>
      <c r="B1320" s="141"/>
      <c r="C1320" s="67"/>
      <c r="D1320" s="2">
        <v>5</v>
      </c>
      <c r="E1320" s="3">
        <f t="shared" si="1106"/>
        <v>1</v>
      </c>
      <c r="F1320" s="146"/>
      <c r="G1320" s="49">
        <f t="shared" si="1103"/>
        <v>0</v>
      </c>
      <c r="H1320" s="156"/>
      <c r="I1320" s="48" t="str">
        <f t="shared" ref="I1320" si="1121">IFERROR(H1320/G1320,"-")</f>
        <v>-</v>
      </c>
      <c r="J1320" s="158"/>
      <c r="K1320" s="158"/>
      <c r="L1320" s="158"/>
      <c r="M1320" s="158"/>
      <c r="N1320" s="158"/>
      <c r="O1320" s="158"/>
      <c r="P1320" s="45">
        <f t="shared" ref="P1320" si="1122">+SUM(J1320:O1320)</f>
        <v>0</v>
      </c>
      <c r="Q1320" s="181">
        <v>1</v>
      </c>
      <c r="R1320" s="182">
        <f t="shared" ref="R1320" si="1123">+H1320*Q1320</f>
        <v>0</v>
      </c>
      <c r="S1320" s="182">
        <f t="shared" ref="S1320" si="1124">+J1320*Q1320</f>
        <v>0</v>
      </c>
      <c r="T1320" s="182">
        <f t="shared" ref="T1320" si="1125">+P1320*Q1320</f>
        <v>0</v>
      </c>
      <c r="U1320" s="67"/>
      <c r="V1320" s="67"/>
      <c r="W1320" s="67"/>
      <c r="X1320" s="67"/>
      <c r="Y1320" s="67"/>
      <c r="Z1320" s="67"/>
      <c r="AA1320" s="67"/>
      <c r="AB1320" s="99"/>
    </row>
    <row r="1321" spans="1:28" ht="18" hidden="1" outlineLevel="1" x14ac:dyDescent="0.35">
      <c r="A1321" s="99"/>
      <c r="B1321" s="141"/>
      <c r="C1321" s="67"/>
      <c r="D1321" s="2">
        <v>6</v>
      </c>
      <c r="E1321" s="3">
        <f t="shared" si="1106"/>
        <v>1</v>
      </c>
      <c r="F1321" s="146"/>
      <c r="G1321" s="49">
        <f t="shared" si="1103"/>
        <v>0</v>
      </c>
      <c r="H1321" s="156"/>
      <c r="I1321" s="48" t="str">
        <f t="shared" ref="I1321" si="1126">IFERROR(H1321/G1321,"-")</f>
        <v>-</v>
      </c>
      <c r="J1321" s="158"/>
      <c r="K1321" s="158"/>
      <c r="L1321" s="158"/>
      <c r="M1321" s="158"/>
      <c r="N1321" s="158"/>
      <c r="O1321" s="158"/>
      <c r="P1321" s="45">
        <f t="shared" ref="P1321" si="1127">+SUM(J1321:O1321)</f>
        <v>0</v>
      </c>
      <c r="Q1321" s="181">
        <v>1</v>
      </c>
      <c r="R1321" s="182">
        <f t="shared" ref="R1321" si="1128">+H1321*Q1321</f>
        <v>0</v>
      </c>
      <c r="S1321" s="182">
        <f t="shared" ref="S1321" si="1129">+J1321*Q1321</f>
        <v>0</v>
      </c>
      <c r="T1321" s="182">
        <f t="shared" ref="T1321" si="1130">+P1321*Q1321</f>
        <v>0</v>
      </c>
      <c r="U1321" s="67"/>
      <c r="V1321" s="67"/>
      <c r="W1321" s="67"/>
      <c r="X1321" s="67"/>
      <c r="Y1321" s="67"/>
      <c r="Z1321" s="67"/>
      <c r="AA1321" s="67"/>
      <c r="AB1321" s="99"/>
    </row>
    <row r="1322" spans="1:28" ht="18" hidden="1" outlineLevel="1" x14ac:dyDescent="0.35">
      <c r="A1322" s="99"/>
      <c r="B1322" s="141"/>
      <c r="C1322" s="67"/>
      <c r="D1322" s="2">
        <v>7</v>
      </c>
      <c r="E1322" s="3">
        <f t="shared" si="1106"/>
        <v>1</v>
      </c>
      <c r="F1322" s="146"/>
      <c r="G1322" s="49">
        <f t="shared" si="1103"/>
        <v>0</v>
      </c>
      <c r="H1322" s="156"/>
      <c r="I1322" s="48" t="str">
        <f t="shared" ref="I1322" si="1131">IFERROR(H1322/G1322,"-")</f>
        <v>-</v>
      </c>
      <c r="J1322" s="158"/>
      <c r="K1322" s="158"/>
      <c r="L1322" s="158"/>
      <c r="M1322" s="158"/>
      <c r="N1322" s="158"/>
      <c r="O1322" s="158"/>
      <c r="P1322" s="45">
        <f t="shared" ref="P1322" si="1132">+SUM(J1322:O1322)</f>
        <v>0</v>
      </c>
      <c r="Q1322" s="181">
        <v>1</v>
      </c>
      <c r="R1322" s="182">
        <f t="shared" ref="R1322" si="1133">+H1322*Q1322</f>
        <v>0</v>
      </c>
      <c r="S1322" s="182">
        <f t="shared" ref="S1322" si="1134">+J1322*Q1322</f>
        <v>0</v>
      </c>
      <c r="T1322" s="182">
        <f t="shared" ref="T1322" si="1135">+P1322*Q1322</f>
        <v>0</v>
      </c>
      <c r="U1322" s="67"/>
      <c r="V1322" s="67"/>
      <c r="W1322" s="67"/>
      <c r="X1322" s="67"/>
      <c r="Y1322" s="67"/>
      <c r="Z1322" s="67"/>
      <c r="AA1322" s="67"/>
      <c r="AB1322" s="99"/>
    </row>
    <row r="1323" spans="1:28" ht="18" hidden="1" outlineLevel="1" x14ac:dyDescent="0.35">
      <c r="A1323" s="99"/>
      <c r="B1323" s="141"/>
      <c r="C1323" s="67"/>
      <c r="D1323" s="2">
        <v>8</v>
      </c>
      <c r="E1323" s="3">
        <f t="shared" si="1106"/>
        <v>1</v>
      </c>
      <c r="F1323" s="146"/>
      <c r="G1323" s="49">
        <f t="shared" si="1103"/>
        <v>0</v>
      </c>
      <c r="H1323" s="156"/>
      <c r="I1323" s="48" t="str">
        <f t="shared" ref="I1323" si="1136">IFERROR(H1323/G1323,"-")</f>
        <v>-</v>
      </c>
      <c r="J1323" s="158"/>
      <c r="K1323" s="158"/>
      <c r="L1323" s="158"/>
      <c r="M1323" s="158"/>
      <c r="N1323" s="158"/>
      <c r="O1323" s="158"/>
      <c r="P1323" s="45">
        <f t="shared" ref="P1323" si="1137">+SUM(J1323:O1323)</f>
        <v>0</v>
      </c>
      <c r="Q1323" s="181">
        <v>1</v>
      </c>
      <c r="R1323" s="182">
        <f t="shared" ref="R1323" si="1138">+H1323*Q1323</f>
        <v>0</v>
      </c>
      <c r="S1323" s="182">
        <f t="shared" ref="S1323" si="1139">+J1323*Q1323</f>
        <v>0</v>
      </c>
      <c r="T1323" s="182">
        <f t="shared" ref="T1323" si="1140">+P1323*Q1323</f>
        <v>0</v>
      </c>
      <c r="U1323" s="67"/>
      <c r="V1323" s="67"/>
      <c r="W1323" s="67"/>
      <c r="X1323" s="67"/>
      <c r="Y1323" s="67"/>
      <c r="Z1323" s="67"/>
      <c r="AA1323" s="67"/>
      <c r="AB1323" s="99"/>
    </row>
    <row r="1324" spans="1:28" ht="18" hidden="1" outlineLevel="1" x14ac:dyDescent="0.35">
      <c r="A1324" s="99"/>
      <c r="B1324" s="141"/>
      <c r="C1324" s="67"/>
      <c r="D1324" s="2">
        <v>9</v>
      </c>
      <c r="E1324" s="3">
        <f t="shared" si="1106"/>
        <v>1</v>
      </c>
      <c r="F1324" s="146"/>
      <c r="G1324" s="49">
        <f t="shared" si="1103"/>
        <v>0</v>
      </c>
      <c r="H1324" s="156"/>
      <c r="I1324" s="48" t="str">
        <f t="shared" ref="I1324" si="1141">IFERROR(H1324/G1324,"-")</f>
        <v>-</v>
      </c>
      <c r="J1324" s="158"/>
      <c r="K1324" s="158"/>
      <c r="L1324" s="158"/>
      <c r="M1324" s="158"/>
      <c r="N1324" s="158"/>
      <c r="O1324" s="158"/>
      <c r="P1324" s="45">
        <f t="shared" ref="P1324" si="1142">+SUM(J1324:O1324)</f>
        <v>0</v>
      </c>
      <c r="Q1324" s="181">
        <v>1</v>
      </c>
      <c r="R1324" s="182">
        <f t="shared" ref="R1324" si="1143">+H1324*Q1324</f>
        <v>0</v>
      </c>
      <c r="S1324" s="182">
        <f t="shared" ref="S1324" si="1144">+J1324*Q1324</f>
        <v>0</v>
      </c>
      <c r="T1324" s="182">
        <f t="shared" ref="T1324" si="1145">+P1324*Q1324</f>
        <v>0</v>
      </c>
      <c r="U1324" s="67"/>
      <c r="V1324" s="67"/>
      <c r="W1324" s="67"/>
      <c r="X1324" s="67"/>
      <c r="Y1324" s="67"/>
      <c r="Z1324" s="67"/>
      <c r="AA1324" s="67"/>
      <c r="AB1324" s="99"/>
    </row>
    <row r="1325" spans="1:28" ht="18" hidden="1" outlineLevel="1" x14ac:dyDescent="0.35">
      <c r="A1325" s="99"/>
      <c r="B1325" s="141"/>
      <c r="C1325" s="67"/>
      <c r="D1325" s="2">
        <v>10</v>
      </c>
      <c r="E1325" s="3">
        <f t="shared" si="1106"/>
        <v>1</v>
      </c>
      <c r="F1325" s="146"/>
      <c r="G1325" s="49">
        <f t="shared" si="1103"/>
        <v>0</v>
      </c>
      <c r="H1325" s="156"/>
      <c r="I1325" s="48" t="str">
        <f t="shared" ref="I1325" si="1146">IFERROR(H1325/G1325,"-")</f>
        <v>-</v>
      </c>
      <c r="J1325" s="158"/>
      <c r="K1325" s="158"/>
      <c r="L1325" s="158"/>
      <c r="M1325" s="158"/>
      <c r="N1325" s="158"/>
      <c r="O1325" s="158"/>
      <c r="P1325" s="45">
        <f t="shared" ref="P1325" si="1147">+SUM(J1325:O1325)</f>
        <v>0</v>
      </c>
      <c r="Q1325" s="181">
        <v>1</v>
      </c>
      <c r="R1325" s="182">
        <f t="shared" ref="R1325" si="1148">+H1325*Q1325</f>
        <v>0</v>
      </c>
      <c r="S1325" s="182">
        <f t="shared" ref="S1325" si="1149">+J1325*Q1325</f>
        <v>0</v>
      </c>
      <c r="T1325" s="182">
        <f t="shared" ref="T1325" si="1150">+P1325*Q1325</f>
        <v>0</v>
      </c>
      <c r="U1325" s="67"/>
      <c r="V1325" s="67"/>
      <c r="W1325" s="67"/>
      <c r="X1325" s="67"/>
      <c r="Y1325" s="67"/>
      <c r="Z1325" s="67"/>
      <c r="AA1325" s="67"/>
      <c r="AB1325" s="99"/>
    </row>
    <row r="1326" spans="1:28" ht="18" hidden="1" outlineLevel="1" x14ac:dyDescent="0.35">
      <c r="A1326" s="99"/>
      <c r="B1326" s="141"/>
      <c r="C1326" s="67"/>
      <c r="D1326" s="2">
        <v>11</v>
      </c>
      <c r="E1326" s="3">
        <f t="shared" si="1106"/>
        <v>1</v>
      </c>
      <c r="F1326" s="146"/>
      <c r="G1326" s="49">
        <f t="shared" si="1103"/>
        <v>0</v>
      </c>
      <c r="H1326" s="156"/>
      <c r="I1326" s="48" t="str">
        <f t="shared" ref="I1326" si="1151">IFERROR(H1326/G1326,"-")</f>
        <v>-</v>
      </c>
      <c r="J1326" s="158"/>
      <c r="K1326" s="158"/>
      <c r="L1326" s="158"/>
      <c r="M1326" s="158"/>
      <c r="N1326" s="158"/>
      <c r="O1326" s="158"/>
      <c r="P1326" s="45">
        <f t="shared" ref="P1326" si="1152">+SUM(J1326:O1326)</f>
        <v>0</v>
      </c>
      <c r="Q1326" s="181">
        <v>1</v>
      </c>
      <c r="R1326" s="182">
        <f t="shared" ref="R1326" si="1153">+H1326*Q1326</f>
        <v>0</v>
      </c>
      <c r="S1326" s="182">
        <f t="shared" ref="S1326" si="1154">+J1326*Q1326</f>
        <v>0</v>
      </c>
      <c r="T1326" s="182">
        <f t="shared" ref="T1326" si="1155">+P1326*Q1326</f>
        <v>0</v>
      </c>
      <c r="U1326" s="67"/>
      <c r="V1326" s="67"/>
      <c r="W1326" s="67"/>
      <c r="X1326" s="67"/>
      <c r="Y1326" s="67"/>
      <c r="Z1326" s="67"/>
      <c r="AA1326" s="67"/>
      <c r="AB1326" s="99"/>
    </row>
    <row r="1327" spans="1:28" ht="18" hidden="1" outlineLevel="1" x14ac:dyDescent="0.35">
      <c r="A1327" s="99"/>
      <c r="B1327" s="141"/>
      <c r="C1327" s="67"/>
      <c r="D1327" s="2">
        <v>12</v>
      </c>
      <c r="E1327" s="3">
        <f t="shared" si="1106"/>
        <v>1</v>
      </c>
      <c r="F1327" s="146"/>
      <c r="G1327" s="49">
        <f t="shared" si="1103"/>
        <v>0</v>
      </c>
      <c r="H1327" s="156"/>
      <c r="I1327" s="48" t="str">
        <f t="shared" ref="I1327" si="1156">IFERROR(H1327/G1327,"-")</f>
        <v>-</v>
      </c>
      <c r="J1327" s="158"/>
      <c r="K1327" s="158"/>
      <c r="L1327" s="158"/>
      <c r="M1327" s="158"/>
      <c r="N1327" s="158"/>
      <c r="O1327" s="158"/>
      <c r="P1327" s="46">
        <f t="shared" ref="P1327" si="1157">+SUM(J1327:O1327)</f>
        <v>0</v>
      </c>
      <c r="Q1327" s="181">
        <v>1</v>
      </c>
      <c r="R1327" s="182">
        <f t="shared" ref="R1327" si="1158">+H1327*Q1327</f>
        <v>0</v>
      </c>
      <c r="S1327" s="182">
        <f t="shared" ref="S1327" si="1159">+J1327*Q1327</f>
        <v>0</v>
      </c>
      <c r="T1327" s="182">
        <f t="shared" ref="T1327" si="1160">+P1327*Q1327</f>
        <v>0</v>
      </c>
      <c r="U1327" s="67"/>
      <c r="V1327" s="67"/>
      <c r="W1327" s="67"/>
      <c r="X1327" s="67"/>
      <c r="Y1327" s="67"/>
      <c r="Z1327" s="67"/>
      <c r="AA1327" s="67"/>
      <c r="AB1327" s="99"/>
    </row>
    <row r="1328" spans="1:28" ht="18" hidden="1" outlineLevel="1" x14ac:dyDescent="0.35">
      <c r="A1328" s="99"/>
      <c r="B1328" s="141"/>
      <c r="C1328" s="67"/>
      <c r="D1328" s="2">
        <v>13</v>
      </c>
      <c r="E1328" s="3">
        <f t="shared" si="1106"/>
        <v>1</v>
      </c>
      <c r="F1328" s="146">
        <f>+E1328</f>
        <v>1</v>
      </c>
      <c r="G1328" s="49">
        <f t="shared" si="1103"/>
        <v>0</v>
      </c>
      <c r="H1328" s="156"/>
      <c r="I1328" s="48" t="str">
        <f t="shared" ref="I1328" si="1161">IFERROR(H1328/G1328,"-")</f>
        <v>-</v>
      </c>
      <c r="J1328" s="158"/>
      <c r="K1328" s="158"/>
      <c r="L1328" s="158"/>
      <c r="M1328" s="158"/>
      <c r="N1328" s="158"/>
      <c r="O1328" s="158"/>
      <c r="P1328" s="46">
        <f t="shared" ref="P1328" si="1162">+SUM(J1328:O1328)</f>
        <v>0</v>
      </c>
      <c r="Q1328" s="179">
        <f>IFERROR((_xlfn.DAYS("31/12/"&amp;YEAR(E1328),E1328))/G1328,0)</f>
        <v>0</v>
      </c>
      <c r="R1328" s="182">
        <f t="shared" ref="R1328" si="1163">+H1328*Q1328</f>
        <v>0</v>
      </c>
      <c r="S1328" s="182">
        <f t="shared" ref="S1328" si="1164">+J1328*Q1328</f>
        <v>0</v>
      </c>
      <c r="T1328" s="182">
        <f t="shared" ref="T1328" si="1165">+P1328*Q1328</f>
        <v>0</v>
      </c>
      <c r="U1328" s="67"/>
      <c r="V1328" s="67"/>
      <c r="W1328" s="67"/>
      <c r="X1328" s="67"/>
      <c r="Y1328" s="67"/>
      <c r="Z1328" s="67"/>
      <c r="AA1328" s="67"/>
      <c r="AB1328" s="99"/>
    </row>
    <row r="1329" spans="1:29" ht="18" hidden="1" outlineLevel="1" x14ac:dyDescent="0.35">
      <c r="A1329" s="99"/>
      <c r="B1329" s="141"/>
      <c r="C1329" s="67"/>
      <c r="D1329" s="170" t="s">
        <v>149</v>
      </c>
      <c r="E1329" s="170"/>
      <c r="F1329" s="170"/>
      <c r="G1329" s="171">
        <f>SUM(G1315:G1328)</f>
        <v>0</v>
      </c>
      <c r="H1329" s="172">
        <f>SUM(H1315:H1328)</f>
        <v>0</v>
      </c>
      <c r="I1329" s="173" t="str">
        <f t="shared" ref="I1329" si="1166">IFERROR(H1329/G1329,"-")</f>
        <v>-</v>
      </c>
      <c r="J1329" s="172">
        <f t="shared" ref="J1329:P1329" si="1167">SUM(J1315:J1328)</f>
        <v>0</v>
      </c>
      <c r="K1329" s="172">
        <f t="shared" si="1167"/>
        <v>0</v>
      </c>
      <c r="L1329" s="172">
        <f t="shared" si="1167"/>
        <v>0</v>
      </c>
      <c r="M1329" s="172">
        <f t="shared" si="1167"/>
        <v>0</v>
      </c>
      <c r="N1329" s="172">
        <f t="shared" si="1167"/>
        <v>0</v>
      </c>
      <c r="O1329" s="172">
        <f t="shared" si="1167"/>
        <v>0</v>
      </c>
      <c r="P1329" s="174">
        <f t="shared" si="1167"/>
        <v>0</v>
      </c>
      <c r="Q1329" s="177">
        <f>+SUMPRODUCT(G1315:G1328,Q1315:Q1328)</f>
        <v>0</v>
      </c>
      <c r="R1329" s="178">
        <f>SUM(R1315:R1328)</f>
        <v>0</v>
      </c>
      <c r="S1329" s="178">
        <f t="shared" ref="S1329:T1329" si="1168">SUM(S1315:S1328)</f>
        <v>0</v>
      </c>
      <c r="T1329" s="178">
        <f t="shared" si="1168"/>
        <v>0</v>
      </c>
      <c r="U1329" s="67"/>
      <c r="V1329" s="67"/>
      <c r="W1329" s="67"/>
      <c r="X1329" s="67"/>
      <c r="Y1329" s="67"/>
      <c r="Z1329" s="67"/>
      <c r="AA1329" s="67"/>
      <c r="AB1329" s="99"/>
    </row>
    <row r="1330" spans="1:29" ht="18" hidden="1" outlineLevel="1" x14ac:dyDescent="0.35">
      <c r="A1330" s="99"/>
      <c r="B1330" s="141"/>
      <c r="C1330" s="67"/>
      <c r="D1330" s="175" t="s">
        <v>150</v>
      </c>
      <c r="E1330" s="175"/>
      <c r="F1330" s="175"/>
      <c r="G1330" s="175"/>
      <c r="H1330" s="175"/>
      <c r="I1330" s="175"/>
      <c r="J1330" s="176" t="str">
        <f t="shared" ref="J1330:P1330" si="1169">IFERROR(J1329/$P1329,"-")</f>
        <v>-</v>
      </c>
      <c r="K1330" s="176" t="str">
        <f t="shared" si="1169"/>
        <v>-</v>
      </c>
      <c r="L1330" s="176" t="str">
        <f t="shared" si="1169"/>
        <v>-</v>
      </c>
      <c r="M1330" s="176" t="str">
        <f t="shared" si="1169"/>
        <v>-</v>
      </c>
      <c r="N1330" s="176" t="str">
        <f t="shared" si="1169"/>
        <v>-</v>
      </c>
      <c r="O1330" s="176" t="str">
        <f t="shared" si="1169"/>
        <v>-</v>
      </c>
      <c r="P1330" s="176" t="str">
        <f t="shared" si="1169"/>
        <v>-</v>
      </c>
      <c r="Q1330" s="67"/>
      <c r="R1330" s="67"/>
      <c r="S1330" s="67"/>
      <c r="T1330" s="67"/>
      <c r="U1330" s="67"/>
      <c r="V1330" s="67"/>
      <c r="W1330" s="67"/>
      <c r="X1330" s="67"/>
      <c r="Y1330" s="67"/>
      <c r="Z1330" s="67"/>
      <c r="AA1330" s="67"/>
      <c r="AB1330" s="99"/>
    </row>
    <row r="1331" spans="1:29" ht="18" hidden="1" outlineLevel="1" x14ac:dyDescent="0.35">
      <c r="A1331" s="99"/>
      <c r="B1331" s="141"/>
      <c r="C1331" s="67"/>
      <c r="D1331" s="67"/>
      <c r="E1331" s="67"/>
      <c r="F1331" s="67"/>
      <c r="G1331" s="67"/>
      <c r="H1331" s="67"/>
      <c r="I1331" s="67"/>
      <c r="J1331" s="67"/>
      <c r="K1331" s="67"/>
      <c r="L1331" s="67"/>
      <c r="M1331" s="67"/>
      <c r="N1331" s="67"/>
      <c r="O1331" s="67"/>
      <c r="P1331" s="67"/>
      <c r="Q1331" s="67"/>
      <c r="R1331" s="67"/>
      <c r="S1331" s="67"/>
      <c r="T1331" s="67"/>
      <c r="U1331" s="67"/>
      <c r="V1331" s="67"/>
      <c r="W1331" s="67"/>
      <c r="X1331" s="67"/>
      <c r="Y1331" s="67"/>
      <c r="Z1331" s="67"/>
      <c r="AA1331" s="67"/>
      <c r="AB1331" s="99"/>
    </row>
    <row r="1332" spans="1:29" ht="18" collapsed="1" x14ac:dyDescent="0.35">
      <c r="A1332" s="99"/>
      <c r="B1332" s="12"/>
      <c r="C1332" s="62" t="s">
        <v>151</v>
      </c>
      <c r="D1332" s="12"/>
      <c r="E1332" s="12"/>
      <c r="F1332" s="12"/>
      <c r="G1332" s="12"/>
      <c r="H1332" s="12"/>
      <c r="I1332" s="12"/>
      <c r="J1332" s="12"/>
      <c r="K1332" s="12"/>
      <c r="L1332" s="12"/>
      <c r="M1332" s="12"/>
      <c r="N1332" s="12"/>
      <c r="O1332" s="12"/>
      <c r="P1332" s="12"/>
      <c r="Q1332" s="12"/>
      <c r="R1332" s="12"/>
      <c r="S1332" s="12"/>
      <c r="T1332" s="12"/>
      <c r="U1332" s="12"/>
      <c r="V1332" s="12"/>
      <c r="W1332" s="12"/>
      <c r="X1332" s="12"/>
      <c r="Y1332" s="12"/>
      <c r="Z1332" s="12"/>
      <c r="AA1332" s="12"/>
      <c r="AB1332" s="99"/>
    </row>
    <row r="1333" spans="1:29" ht="9.6" hidden="1" customHeight="1" outlineLevel="1" x14ac:dyDescent="0.35">
      <c r="A1333" s="99"/>
      <c r="B1333" s="12"/>
      <c r="C1333" s="67"/>
      <c r="D1333" s="67"/>
      <c r="E1333" s="67"/>
      <c r="F1333" s="67"/>
      <c r="G1333" s="67"/>
      <c r="H1333" s="67"/>
      <c r="I1333" s="67"/>
      <c r="J1333" s="67"/>
      <c r="K1333" s="67"/>
      <c r="L1333" s="67"/>
      <c r="M1333" s="67"/>
      <c r="N1333" s="67"/>
      <c r="O1333" s="67"/>
      <c r="P1333" s="67"/>
      <c r="Q1333" s="67"/>
      <c r="R1333" s="67"/>
      <c r="S1333" s="67"/>
      <c r="T1333" s="67"/>
      <c r="U1333" s="67"/>
      <c r="V1333" s="67"/>
      <c r="W1333" s="67"/>
      <c r="X1333" s="67"/>
      <c r="Y1333" s="67"/>
      <c r="Z1333" s="67"/>
      <c r="AA1333" s="67"/>
      <c r="AB1333" s="99"/>
    </row>
    <row r="1334" spans="1:29" ht="18" hidden="1" outlineLevel="1" x14ac:dyDescent="0.35">
      <c r="A1334" s="99"/>
      <c r="B1334" s="12"/>
      <c r="C1334" s="67"/>
      <c r="D1334" s="163" t="s">
        <v>98</v>
      </c>
      <c r="E1334" s="164"/>
      <c r="F1334" s="164"/>
      <c r="G1334" s="164"/>
      <c r="H1334" s="67"/>
      <c r="I1334" s="161" t="s">
        <v>97</v>
      </c>
      <c r="J1334" s="162"/>
      <c r="K1334" s="162"/>
      <c r="L1334" s="67"/>
      <c r="M1334" s="67"/>
      <c r="N1334" s="67"/>
      <c r="O1334" s="67"/>
      <c r="P1334" s="67"/>
      <c r="Q1334" s="149" t="s">
        <v>152</v>
      </c>
      <c r="R1334" s="150"/>
      <c r="S1334" s="150"/>
      <c r="T1334" s="150"/>
      <c r="U1334" s="67"/>
      <c r="V1334" s="149" t="s">
        <v>153</v>
      </c>
      <c r="W1334" s="150"/>
      <c r="X1334" s="150"/>
      <c r="Y1334" s="67"/>
      <c r="Z1334" s="67"/>
      <c r="AA1334" s="67"/>
      <c r="AB1334" s="99"/>
      <c r="AC1334" s="67">
        <v>30</v>
      </c>
    </row>
    <row r="1335" spans="1:29" ht="18" hidden="1" outlineLevel="1" x14ac:dyDescent="0.35">
      <c r="A1335" s="99"/>
      <c r="B1335" s="12"/>
      <c r="C1335" s="67"/>
      <c r="D1335" s="1" t="s">
        <v>154</v>
      </c>
      <c r="E1335" s="200" t="s">
        <v>155</v>
      </c>
      <c r="F1335" s="167" t="s">
        <v>156</v>
      </c>
      <c r="G1335" s="165"/>
      <c r="H1335" s="67"/>
      <c r="I1335" s="152">
        <v>1</v>
      </c>
      <c r="J1335" s="421" t="s">
        <v>101</v>
      </c>
      <c r="K1335" s="422"/>
      <c r="L1335" s="67"/>
      <c r="M1335" s="67"/>
      <c r="N1335" s="67"/>
      <c r="O1335" s="67"/>
      <c r="P1335" s="67"/>
      <c r="Q1335" s="419" t="s">
        <v>106</v>
      </c>
      <c r="R1335" s="419"/>
      <c r="S1335" s="298" t="str">
        <f>IFERROR(S1357/Q1357,"-")</f>
        <v>-</v>
      </c>
      <c r="T1335" s="299" t="s">
        <v>107</v>
      </c>
      <c r="U1335" s="67"/>
      <c r="V1335" s="8" t="s">
        <v>108</v>
      </c>
      <c r="W1335" s="300">
        <f>IF(E1335="No n'hi ha",0,VLOOKUP(E1335,llistes!$L$5:$Q$11,5,0))</f>
        <v>0</v>
      </c>
      <c r="X1335" s="301" t="s">
        <v>109</v>
      </c>
      <c r="Y1335" s="67"/>
      <c r="Z1335" s="67"/>
      <c r="AA1335" s="67"/>
      <c r="AB1335" s="99"/>
    </row>
    <row r="1336" spans="1:29" ht="18" hidden="1" outlineLevel="1" x14ac:dyDescent="0.35">
      <c r="A1336" s="99"/>
      <c r="B1336" s="12"/>
      <c r="C1336" s="67"/>
      <c r="D1336" s="1" t="s">
        <v>157</v>
      </c>
      <c r="E1336" s="201" t="s">
        <v>145</v>
      </c>
      <c r="F1336" s="199" t="s">
        <v>158</v>
      </c>
      <c r="G1336" s="166"/>
      <c r="H1336" s="67"/>
      <c r="I1336" s="154">
        <v>2</v>
      </c>
      <c r="J1336" s="421" t="s">
        <v>101</v>
      </c>
      <c r="K1336" s="422"/>
      <c r="L1336" s="67"/>
      <c r="M1336" s="67"/>
      <c r="N1336" s="67"/>
      <c r="O1336" s="67"/>
      <c r="P1336" s="67"/>
      <c r="Q1336" s="415" t="s">
        <v>111</v>
      </c>
      <c r="R1336" s="415"/>
      <c r="S1336" s="47">
        <f>IFERROR(S1357/P1357,0)</f>
        <v>0</v>
      </c>
      <c r="T1336" t="s">
        <v>112</v>
      </c>
      <c r="U1336" s="67"/>
      <c r="V1336" s="1" t="s">
        <v>113</v>
      </c>
      <c r="W1336" s="5">
        <f>+W1335*Q1357</f>
        <v>0</v>
      </c>
      <c r="X1336" s="268" t="s">
        <v>114</v>
      </c>
      <c r="Y1336" s="67"/>
      <c r="Z1336" s="67"/>
      <c r="AA1336" s="67"/>
      <c r="AB1336" s="99"/>
    </row>
    <row r="1337" spans="1:29" ht="18" hidden="1" outlineLevel="1" x14ac:dyDescent="0.35">
      <c r="A1337" s="99"/>
      <c r="B1337" s="12"/>
      <c r="C1337" s="67"/>
      <c r="D1337" s="1" t="s">
        <v>159</v>
      </c>
      <c r="E1337" s="168">
        <f>IF(E1335="No n'hi ha",0,VLOOKUP(E1336,_xlfn.IFS(E1335="Gas Natural",llistes!$F$4:$H$4,E1335="Gasoil C",llistes!$F$7:$H$8,E1335="GLP",llistes!$F$11:$H$15,E1335="Biomassa",llistes!$F$18:$H$24,E1335="No n'hi ha",llistes!$F$26:$H$26),2,0))</f>
        <v>0</v>
      </c>
      <c r="F1337" s="67"/>
      <c r="G1337" s="67"/>
      <c r="H1337" s="67"/>
      <c r="I1337" s="154">
        <v>3</v>
      </c>
      <c r="J1337" s="421" t="s">
        <v>101</v>
      </c>
      <c r="K1337" s="422"/>
      <c r="L1337" s="67"/>
      <c r="M1337" s="67"/>
      <c r="N1337" s="67"/>
      <c r="O1337" s="67"/>
      <c r="P1337" s="67"/>
      <c r="Q1337" s="419" t="s">
        <v>116</v>
      </c>
      <c r="R1337" s="419"/>
      <c r="S1337" s="302" t="str" cm="1">
        <f t="array" aca="1" ref="S1337" ca="1">IFERROR(Q1357/INDIRECT("'Introducció dades Grals'!G"&amp;AC1334),"-")</f>
        <v>-</v>
      </c>
      <c r="T1337" s="303" t="s">
        <v>117</v>
      </c>
      <c r="U1337" s="67"/>
      <c r="V1337" s="1" t="s">
        <v>118</v>
      </c>
      <c r="W1337" s="7" t="str" cm="1">
        <f t="array" aca="1" ref="W1337" ca="1">IFERROR(W1336/INDIRECT("'Introducció dades Grals'!G"&amp;AC1334),"-")</f>
        <v>-</v>
      </c>
      <c r="X1337" s="268" t="s">
        <v>119</v>
      </c>
      <c r="Y1337" s="67"/>
      <c r="Z1337" s="67"/>
      <c r="AA1337" s="67"/>
      <c r="AB1337" s="99"/>
    </row>
    <row r="1338" spans="1:29" ht="18" hidden="1" outlineLevel="1" x14ac:dyDescent="0.35">
      <c r="A1338" s="99"/>
      <c r="B1338" s="12"/>
      <c r="C1338" s="67"/>
      <c r="D1338" s="67"/>
      <c r="E1338" s="67"/>
      <c r="F1338" s="67"/>
      <c r="G1338" s="67"/>
      <c r="H1338" s="67"/>
      <c r="I1338" s="152">
        <v>4</v>
      </c>
      <c r="J1338" s="416" t="s">
        <v>101</v>
      </c>
      <c r="K1338" s="417"/>
      <c r="L1338" s="67"/>
      <c r="M1338" s="67"/>
      <c r="N1338" s="67"/>
      <c r="O1338" s="67"/>
      <c r="P1338" s="67"/>
      <c r="Q1338" s="415" t="s">
        <v>121</v>
      </c>
      <c r="R1338" s="415"/>
      <c r="S1338" s="47" t="str" cm="1">
        <f t="array" aca="1" ref="S1338" ca="1">IFERROR(Q1357/INDIRECT("'Introducció dades Grals'!I"&amp;AC1334),"-")</f>
        <v>-</v>
      </c>
      <c r="T1338" s="11" t="s">
        <v>122</v>
      </c>
      <c r="U1338" s="67"/>
      <c r="V1338" s="67"/>
      <c r="W1338" s="67"/>
      <c r="X1338" s="67"/>
      <c r="Y1338" s="67"/>
      <c r="Z1338" s="67"/>
      <c r="AA1338" s="67"/>
      <c r="AB1338" s="99"/>
    </row>
    <row r="1339" spans="1:29" ht="18" hidden="1" outlineLevel="1" x14ac:dyDescent="0.35">
      <c r="A1339" s="99"/>
      <c r="B1339" s="12"/>
      <c r="C1339" s="67"/>
      <c r="D1339" s="67"/>
      <c r="E1339" s="67"/>
      <c r="F1339" s="67"/>
      <c r="G1339" s="67"/>
      <c r="H1339" s="67"/>
      <c r="I1339" s="67"/>
      <c r="J1339" s="67"/>
      <c r="K1339" s="67"/>
      <c r="L1339" s="67"/>
      <c r="M1339" s="67"/>
      <c r="N1339" s="67"/>
      <c r="O1339" s="67"/>
      <c r="P1339" s="67"/>
      <c r="Q1339" s="67"/>
      <c r="R1339" s="67"/>
      <c r="S1339" s="67"/>
      <c r="T1339" s="67"/>
      <c r="U1339" s="67"/>
      <c r="V1339" s="67"/>
      <c r="W1339" s="67"/>
      <c r="X1339" s="67"/>
      <c r="Y1339" s="67"/>
      <c r="Z1339" s="67"/>
      <c r="AA1339" s="67"/>
      <c r="AB1339" s="99"/>
    </row>
    <row r="1340" spans="1:29" ht="18" hidden="1" outlineLevel="1" x14ac:dyDescent="0.35">
      <c r="A1340" s="99"/>
      <c r="B1340" s="12"/>
      <c r="C1340" s="67"/>
      <c r="D1340" s="147" t="s">
        <v>126</v>
      </c>
      <c r="E1340" s="148"/>
      <c r="F1340" s="148"/>
      <c r="G1340" s="148"/>
      <c r="H1340" s="148"/>
      <c r="I1340" s="148"/>
      <c r="J1340" s="148"/>
      <c r="K1340" s="148"/>
      <c r="L1340" s="148"/>
      <c r="M1340" s="148"/>
      <c r="N1340" s="148"/>
      <c r="O1340" s="148"/>
      <c r="P1340" s="423" t="s">
        <v>127</v>
      </c>
      <c r="Q1340" s="423"/>
      <c r="R1340" s="423"/>
      <c r="S1340" s="423"/>
      <c r="T1340" s="67"/>
      <c r="U1340" s="67"/>
      <c r="V1340" s="67"/>
      <c r="W1340" s="67"/>
      <c r="X1340" s="67"/>
      <c r="Y1340" s="67"/>
      <c r="Z1340" s="67"/>
      <c r="AA1340" s="67"/>
      <c r="AB1340" s="99"/>
    </row>
    <row r="1341" spans="1:29" s="159" customFormat="1" ht="28.8" hidden="1" outlineLevel="1" x14ac:dyDescent="0.35">
      <c r="A1341" s="99"/>
      <c r="B1341" s="12"/>
      <c r="C1341" s="67"/>
      <c r="D1341" s="188" t="s">
        <v>128</v>
      </c>
      <c r="E1341" s="188" t="s">
        <v>129</v>
      </c>
      <c r="F1341" s="188" t="s">
        <v>130</v>
      </c>
      <c r="G1341" s="188" t="s">
        <v>131</v>
      </c>
      <c r="H1341" s="188" t="s">
        <v>160</v>
      </c>
      <c r="I1341" s="188" t="s">
        <v>161</v>
      </c>
      <c r="J1341" s="188"/>
      <c r="K1341" s="188" t="s">
        <v>106</v>
      </c>
      <c r="L1341" s="188" t="s">
        <v>162</v>
      </c>
      <c r="M1341" s="188" t="s">
        <v>137</v>
      </c>
      <c r="N1341" s="188" t="s">
        <v>138</v>
      </c>
      <c r="O1341" s="188" t="s">
        <v>139</v>
      </c>
      <c r="P1341" s="193" t="s">
        <v>163</v>
      </c>
      <c r="Q1341" s="193" t="s">
        <v>141</v>
      </c>
      <c r="R1341" s="193" t="s">
        <v>142</v>
      </c>
      <c r="S1341" s="193" t="s">
        <v>143</v>
      </c>
      <c r="T1341" s="67"/>
      <c r="U1341" s="159" t="e" vm="1">
        <v>#VALUE!</v>
      </c>
      <c r="V1341" s="426" t="s">
        <v>144</v>
      </c>
      <c r="W1341" s="426"/>
      <c r="X1341" s="426"/>
      <c r="Y1341" s="426"/>
      <c r="Z1341" s="426"/>
      <c r="AA1341" s="67"/>
      <c r="AB1341" s="99"/>
    </row>
    <row r="1342" spans="1:29" s="160" customFormat="1" ht="18" hidden="1" outlineLevel="1" x14ac:dyDescent="0.35">
      <c r="A1342" s="99"/>
      <c r="B1342" s="12"/>
      <c r="C1342" s="67"/>
      <c r="D1342" s="194"/>
      <c r="E1342" s="195"/>
      <c r="F1342" s="195"/>
      <c r="G1342" s="194"/>
      <c r="H1342" s="188" t="str">
        <f>+E1336</f>
        <v>kWh</v>
      </c>
      <c r="I1342" s="196" t="s">
        <v>145</v>
      </c>
      <c r="J1342" s="196" t="s">
        <v>146</v>
      </c>
      <c r="K1342" s="196" t="s">
        <v>147</v>
      </c>
      <c r="L1342" s="196" t="s">
        <v>147</v>
      </c>
      <c r="M1342" s="196" t="s">
        <v>147</v>
      </c>
      <c r="N1342" s="196" t="s">
        <v>147</v>
      </c>
      <c r="O1342" s="196" t="s">
        <v>147</v>
      </c>
      <c r="P1342" s="197" t="s">
        <v>148</v>
      </c>
      <c r="Q1342" s="198" t="s">
        <v>145</v>
      </c>
      <c r="R1342" s="198" t="s">
        <v>147</v>
      </c>
      <c r="S1342" s="198" t="s">
        <v>147</v>
      </c>
      <c r="T1342" s="67"/>
      <c r="U1342" s="67"/>
      <c r="V1342" s="67"/>
      <c r="W1342" s="67"/>
      <c r="X1342" s="67"/>
      <c r="Y1342" s="67"/>
      <c r="Z1342" s="67"/>
      <c r="AA1342" s="67"/>
      <c r="AB1342" s="99"/>
    </row>
    <row r="1343" spans="1:29" ht="18" hidden="1" outlineLevel="1" x14ac:dyDescent="0.35">
      <c r="A1343" s="99"/>
      <c r="B1343" s="12"/>
      <c r="C1343" s="67"/>
      <c r="D1343" s="2">
        <v>0</v>
      </c>
      <c r="E1343" s="145"/>
      <c r="F1343" s="145">
        <f>+E1343</f>
        <v>0</v>
      </c>
      <c r="G1343" s="49">
        <f>IF(F1343-E1343=0,0,F1343-E1343+1)</f>
        <v>0</v>
      </c>
      <c r="H1343" s="155"/>
      <c r="I1343" s="4">
        <f>+H1343*$E$1337</f>
        <v>0</v>
      </c>
      <c r="J1343" s="48" t="str">
        <f>IFERROR(I1343/G1343,"-")</f>
        <v>-</v>
      </c>
      <c r="K1343" s="157"/>
      <c r="L1343" s="157"/>
      <c r="M1343" s="157"/>
      <c r="N1343" s="157"/>
      <c r="O1343" s="6">
        <f t="shared" ref="O1343:O1344" si="1170">+SUM(K1343:N1343)</f>
        <v>0</v>
      </c>
      <c r="P1343" s="38">
        <f>IFERROR((_xlfn.DAYS(F1343,"1/1/"&amp;YEAR(F1343))+1)/G1343,0)</f>
        <v>0</v>
      </c>
      <c r="Q1343" s="4">
        <f t="shared" ref="Q1343:Q1344" si="1171">+I1343*P1343</f>
        <v>0</v>
      </c>
      <c r="R1343" s="4">
        <f t="shared" ref="R1343:R1344" si="1172">+K1343*P1343</f>
        <v>0</v>
      </c>
      <c r="S1343" s="39">
        <f t="shared" ref="S1343:S1344" si="1173">+O1343*P1343</f>
        <v>0</v>
      </c>
      <c r="T1343" s="67"/>
      <c r="U1343" s="67"/>
      <c r="V1343" s="67"/>
      <c r="W1343" s="67"/>
      <c r="X1343" s="67"/>
      <c r="Y1343" s="67"/>
      <c r="Z1343" s="67"/>
      <c r="AA1343" s="67"/>
      <c r="AB1343" s="99"/>
    </row>
    <row r="1344" spans="1:29" ht="18" hidden="1" outlineLevel="1" x14ac:dyDescent="0.35">
      <c r="A1344" s="99"/>
      <c r="B1344" s="12"/>
      <c r="C1344" s="67"/>
      <c r="D1344" s="2">
        <v>1</v>
      </c>
      <c r="E1344" s="3">
        <f>+F1343+1</f>
        <v>1</v>
      </c>
      <c r="F1344" s="145"/>
      <c r="G1344" s="49">
        <f t="shared" ref="G1344:G1356" si="1174">IF(F1344-E1344=0,0,F1344-E1344+1)</f>
        <v>0</v>
      </c>
      <c r="H1344" s="155"/>
      <c r="I1344" s="4">
        <f t="shared" ref="I1344:I1356" si="1175">+H1344*$E$1337</f>
        <v>0</v>
      </c>
      <c r="J1344" s="48" t="str">
        <f t="shared" ref="J1344" si="1176">IFERROR(I1344/G1344,"-")</f>
        <v>-</v>
      </c>
      <c r="K1344" s="157"/>
      <c r="L1344" s="157"/>
      <c r="M1344" s="157"/>
      <c r="N1344" s="157"/>
      <c r="O1344" s="6">
        <f t="shared" si="1170"/>
        <v>0</v>
      </c>
      <c r="P1344" s="38">
        <v>1</v>
      </c>
      <c r="Q1344" s="4">
        <f t="shared" si="1171"/>
        <v>0</v>
      </c>
      <c r="R1344" s="4">
        <f t="shared" si="1172"/>
        <v>0</v>
      </c>
      <c r="S1344" s="39">
        <f t="shared" si="1173"/>
        <v>0</v>
      </c>
      <c r="T1344" s="67"/>
      <c r="U1344" s="67"/>
      <c r="V1344" s="67"/>
      <c r="W1344" s="67"/>
      <c r="X1344" s="67"/>
      <c r="Y1344" s="67"/>
      <c r="Z1344" s="67"/>
      <c r="AA1344" s="67"/>
      <c r="AB1344" s="99"/>
    </row>
    <row r="1345" spans="1:28" ht="18" hidden="1" outlineLevel="1" x14ac:dyDescent="0.35">
      <c r="A1345" s="99"/>
      <c r="B1345" s="12"/>
      <c r="C1345" s="67"/>
      <c r="D1345" s="2">
        <v>2</v>
      </c>
      <c r="E1345" s="3">
        <f t="shared" ref="E1345:E1356" si="1177">+F1344+1</f>
        <v>1</v>
      </c>
      <c r="F1345" s="146"/>
      <c r="G1345" s="49">
        <f t="shared" si="1174"/>
        <v>0</v>
      </c>
      <c r="H1345" s="155"/>
      <c r="I1345" s="4">
        <f t="shared" si="1175"/>
        <v>0</v>
      </c>
      <c r="J1345" s="48" t="str">
        <f t="shared" ref="J1345" si="1178">IFERROR(I1345/G1345,"-")</f>
        <v>-</v>
      </c>
      <c r="K1345" s="157"/>
      <c r="L1345" s="158"/>
      <c r="M1345" s="158"/>
      <c r="N1345" s="158"/>
      <c r="O1345" s="6">
        <f t="shared" ref="O1345" si="1179">+SUM(K1345:N1345)</f>
        <v>0</v>
      </c>
      <c r="P1345" s="40">
        <v>1</v>
      </c>
      <c r="Q1345" s="4">
        <f t="shared" ref="Q1345" si="1180">+I1345*P1345</f>
        <v>0</v>
      </c>
      <c r="R1345" s="4">
        <f t="shared" ref="R1345" si="1181">+K1345*P1345</f>
        <v>0</v>
      </c>
      <c r="S1345" s="41">
        <f t="shared" ref="S1345" si="1182">+O1345*P1345</f>
        <v>0</v>
      </c>
      <c r="T1345" s="67"/>
      <c r="U1345" s="67"/>
      <c r="V1345" s="67"/>
      <c r="W1345" s="67"/>
      <c r="X1345" s="67"/>
      <c r="Y1345" s="67"/>
      <c r="Z1345" s="67"/>
      <c r="AA1345" s="67"/>
      <c r="AB1345" s="99"/>
    </row>
    <row r="1346" spans="1:28" ht="18" hidden="1" outlineLevel="1" x14ac:dyDescent="0.35">
      <c r="A1346" s="99"/>
      <c r="B1346" s="12"/>
      <c r="C1346" s="67"/>
      <c r="D1346" s="2">
        <v>3</v>
      </c>
      <c r="E1346" s="3">
        <f t="shared" si="1177"/>
        <v>1</v>
      </c>
      <c r="F1346" s="146"/>
      <c r="G1346" s="49">
        <f t="shared" si="1174"/>
        <v>0</v>
      </c>
      <c r="H1346" s="155"/>
      <c r="I1346" s="4">
        <f t="shared" si="1175"/>
        <v>0</v>
      </c>
      <c r="J1346" s="48" t="str">
        <f t="shared" ref="J1346" si="1183">IFERROR(I1346/G1346,"-")</f>
        <v>-</v>
      </c>
      <c r="K1346" s="157"/>
      <c r="L1346" s="158"/>
      <c r="M1346" s="158"/>
      <c r="N1346" s="158"/>
      <c r="O1346" s="6">
        <f t="shared" ref="O1346" si="1184">+SUM(K1346:N1346)</f>
        <v>0</v>
      </c>
      <c r="P1346" s="40">
        <v>1</v>
      </c>
      <c r="Q1346" s="4">
        <f t="shared" ref="Q1346" si="1185">+I1346*P1346</f>
        <v>0</v>
      </c>
      <c r="R1346" s="4">
        <f t="shared" ref="R1346" si="1186">+K1346*P1346</f>
        <v>0</v>
      </c>
      <c r="S1346" s="41">
        <f t="shared" ref="S1346" si="1187">+O1346*P1346</f>
        <v>0</v>
      </c>
      <c r="T1346" s="67"/>
      <c r="U1346" s="67"/>
      <c r="V1346" s="67"/>
      <c r="W1346" s="67"/>
      <c r="X1346" s="67"/>
      <c r="Y1346" s="67"/>
      <c r="Z1346" s="67"/>
      <c r="AA1346" s="67"/>
      <c r="AB1346" s="99"/>
    </row>
    <row r="1347" spans="1:28" ht="18" hidden="1" outlineLevel="1" x14ac:dyDescent="0.35">
      <c r="A1347" s="99"/>
      <c r="B1347" s="12"/>
      <c r="C1347" s="67"/>
      <c r="D1347" s="2">
        <v>4</v>
      </c>
      <c r="E1347" s="3">
        <f t="shared" si="1177"/>
        <v>1</v>
      </c>
      <c r="F1347" s="146"/>
      <c r="G1347" s="49">
        <f t="shared" si="1174"/>
        <v>0</v>
      </c>
      <c r="H1347" s="155"/>
      <c r="I1347" s="4">
        <f t="shared" si="1175"/>
        <v>0</v>
      </c>
      <c r="J1347" s="48" t="str">
        <f t="shared" ref="J1347" si="1188">IFERROR(I1347/G1347,"-")</f>
        <v>-</v>
      </c>
      <c r="K1347" s="157"/>
      <c r="L1347" s="158"/>
      <c r="M1347" s="158"/>
      <c r="N1347" s="158"/>
      <c r="O1347" s="6">
        <f t="shared" ref="O1347" si="1189">+SUM(K1347:N1347)</f>
        <v>0</v>
      </c>
      <c r="P1347" s="40">
        <v>1</v>
      </c>
      <c r="Q1347" s="4">
        <f t="shared" ref="Q1347" si="1190">+I1347*P1347</f>
        <v>0</v>
      </c>
      <c r="R1347" s="4">
        <f t="shared" ref="R1347" si="1191">+K1347*P1347</f>
        <v>0</v>
      </c>
      <c r="S1347" s="41">
        <f t="shared" ref="S1347" si="1192">+O1347*P1347</f>
        <v>0</v>
      </c>
      <c r="T1347" s="67"/>
      <c r="U1347" s="67"/>
      <c r="V1347" s="67"/>
      <c r="W1347" s="67"/>
      <c r="X1347" s="67"/>
      <c r="Y1347" s="67"/>
      <c r="Z1347" s="67"/>
      <c r="AA1347" s="67"/>
      <c r="AB1347" s="99"/>
    </row>
    <row r="1348" spans="1:28" ht="18" hidden="1" outlineLevel="1" x14ac:dyDescent="0.35">
      <c r="A1348" s="99"/>
      <c r="B1348" s="12"/>
      <c r="C1348" s="67"/>
      <c r="D1348" s="2">
        <v>5</v>
      </c>
      <c r="E1348" s="3">
        <f t="shared" si="1177"/>
        <v>1</v>
      </c>
      <c r="F1348" s="146"/>
      <c r="G1348" s="49">
        <f t="shared" si="1174"/>
        <v>0</v>
      </c>
      <c r="H1348" s="155"/>
      <c r="I1348" s="4">
        <f t="shared" si="1175"/>
        <v>0</v>
      </c>
      <c r="J1348" s="48" t="str">
        <f t="shared" ref="J1348" si="1193">IFERROR(I1348/G1348,"-")</f>
        <v>-</v>
      </c>
      <c r="K1348" s="157"/>
      <c r="L1348" s="158"/>
      <c r="M1348" s="158"/>
      <c r="N1348" s="158"/>
      <c r="O1348" s="6">
        <f t="shared" ref="O1348" si="1194">+SUM(K1348:N1348)</f>
        <v>0</v>
      </c>
      <c r="P1348" s="40">
        <v>1</v>
      </c>
      <c r="Q1348" s="4">
        <f t="shared" ref="Q1348" si="1195">+I1348*P1348</f>
        <v>0</v>
      </c>
      <c r="R1348" s="4">
        <f t="shared" ref="R1348" si="1196">+K1348*P1348</f>
        <v>0</v>
      </c>
      <c r="S1348" s="41">
        <f t="shared" ref="S1348" si="1197">+O1348*P1348</f>
        <v>0</v>
      </c>
      <c r="T1348" s="67"/>
      <c r="U1348" s="67"/>
      <c r="V1348" s="67"/>
      <c r="W1348" s="67"/>
      <c r="X1348" s="67"/>
      <c r="Y1348" s="67"/>
      <c r="Z1348" s="67"/>
      <c r="AA1348" s="67"/>
      <c r="AB1348" s="99"/>
    </row>
    <row r="1349" spans="1:28" ht="18" hidden="1" outlineLevel="1" x14ac:dyDescent="0.35">
      <c r="A1349" s="99"/>
      <c r="B1349" s="12"/>
      <c r="C1349" s="67"/>
      <c r="D1349" s="2">
        <v>6</v>
      </c>
      <c r="E1349" s="3">
        <f t="shared" si="1177"/>
        <v>1</v>
      </c>
      <c r="F1349" s="146"/>
      <c r="G1349" s="49">
        <f t="shared" si="1174"/>
        <v>0</v>
      </c>
      <c r="H1349" s="155"/>
      <c r="I1349" s="4">
        <f t="shared" si="1175"/>
        <v>0</v>
      </c>
      <c r="J1349" s="48" t="str">
        <f t="shared" ref="J1349" si="1198">IFERROR(I1349/G1349,"-")</f>
        <v>-</v>
      </c>
      <c r="K1349" s="157"/>
      <c r="L1349" s="158"/>
      <c r="M1349" s="158"/>
      <c r="N1349" s="158"/>
      <c r="O1349" s="6">
        <f t="shared" ref="O1349" si="1199">+SUM(K1349:N1349)</f>
        <v>0</v>
      </c>
      <c r="P1349" s="40">
        <v>1</v>
      </c>
      <c r="Q1349" s="4">
        <f t="shared" ref="Q1349" si="1200">+I1349*P1349</f>
        <v>0</v>
      </c>
      <c r="R1349" s="4">
        <f t="shared" ref="R1349" si="1201">+K1349*P1349</f>
        <v>0</v>
      </c>
      <c r="S1349" s="41">
        <f t="shared" ref="S1349" si="1202">+O1349*P1349</f>
        <v>0</v>
      </c>
      <c r="T1349" s="67"/>
      <c r="U1349" s="67"/>
      <c r="V1349" s="67"/>
      <c r="W1349" s="67"/>
      <c r="X1349" s="67"/>
      <c r="Y1349" s="67"/>
      <c r="Z1349" s="67"/>
      <c r="AA1349" s="67"/>
      <c r="AB1349" s="99"/>
    </row>
    <row r="1350" spans="1:28" ht="18" hidden="1" outlineLevel="1" x14ac:dyDescent="0.35">
      <c r="A1350" s="99"/>
      <c r="B1350" s="12"/>
      <c r="C1350" s="67"/>
      <c r="D1350" s="2">
        <v>7</v>
      </c>
      <c r="E1350" s="3">
        <f t="shared" si="1177"/>
        <v>1</v>
      </c>
      <c r="F1350" s="146"/>
      <c r="G1350" s="49">
        <f t="shared" si="1174"/>
        <v>0</v>
      </c>
      <c r="H1350" s="155"/>
      <c r="I1350" s="4">
        <f t="shared" si="1175"/>
        <v>0</v>
      </c>
      <c r="J1350" s="48" t="str">
        <f t="shared" ref="J1350" si="1203">IFERROR(I1350/G1350,"-")</f>
        <v>-</v>
      </c>
      <c r="K1350" s="157"/>
      <c r="L1350" s="158"/>
      <c r="M1350" s="158"/>
      <c r="N1350" s="158"/>
      <c r="O1350" s="6">
        <f t="shared" ref="O1350" si="1204">+SUM(K1350:N1350)</f>
        <v>0</v>
      </c>
      <c r="P1350" s="40">
        <v>1</v>
      </c>
      <c r="Q1350" s="4">
        <f t="shared" ref="Q1350" si="1205">+I1350*P1350</f>
        <v>0</v>
      </c>
      <c r="R1350" s="4">
        <f t="shared" ref="R1350" si="1206">+K1350*P1350</f>
        <v>0</v>
      </c>
      <c r="S1350" s="41">
        <f t="shared" ref="S1350" si="1207">+O1350*P1350</f>
        <v>0</v>
      </c>
      <c r="T1350" s="67"/>
      <c r="U1350" s="67"/>
      <c r="V1350" s="67"/>
      <c r="W1350" s="67"/>
      <c r="X1350" s="67"/>
      <c r="Y1350" s="67"/>
      <c r="Z1350" s="67"/>
      <c r="AA1350" s="67"/>
      <c r="AB1350" s="99"/>
    </row>
    <row r="1351" spans="1:28" ht="18" hidden="1" outlineLevel="1" x14ac:dyDescent="0.35">
      <c r="A1351" s="99"/>
      <c r="B1351" s="12"/>
      <c r="C1351" s="67"/>
      <c r="D1351" s="2">
        <v>8</v>
      </c>
      <c r="E1351" s="3">
        <f t="shared" si="1177"/>
        <v>1</v>
      </c>
      <c r="F1351" s="146"/>
      <c r="G1351" s="49">
        <f t="shared" si="1174"/>
        <v>0</v>
      </c>
      <c r="H1351" s="155"/>
      <c r="I1351" s="4">
        <f t="shared" si="1175"/>
        <v>0</v>
      </c>
      <c r="J1351" s="48" t="str">
        <f t="shared" ref="J1351" si="1208">IFERROR(I1351/G1351,"-")</f>
        <v>-</v>
      </c>
      <c r="K1351" s="157"/>
      <c r="L1351" s="158"/>
      <c r="M1351" s="158"/>
      <c r="N1351" s="158"/>
      <c r="O1351" s="6">
        <f t="shared" ref="O1351" si="1209">+SUM(K1351:N1351)</f>
        <v>0</v>
      </c>
      <c r="P1351" s="40">
        <v>1</v>
      </c>
      <c r="Q1351" s="4">
        <f t="shared" ref="Q1351" si="1210">+I1351*P1351</f>
        <v>0</v>
      </c>
      <c r="R1351" s="4">
        <f t="shared" ref="R1351" si="1211">+K1351*P1351</f>
        <v>0</v>
      </c>
      <c r="S1351" s="41">
        <f t="shared" ref="S1351" si="1212">+O1351*P1351</f>
        <v>0</v>
      </c>
      <c r="T1351" s="67"/>
      <c r="U1351" s="67"/>
      <c r="V1351" s="67"/>
      <c r="W1351" s="67"/>
      <c r="X1351" s="67"/>
      <c r="Y1351" s="67"/>
      <c r="Z1351" s="67"/>
      <c r="AA1351" s="67"/>
      <c r="AB1351" s="99"/>
    </row>
    <row r="1352" spans="1:28" ht="18" hidden="1" outlineLevel="1" x14ac:dyDescent="0.35">
      <c r="A1352" s="99"/>
      <c r="B1352" s="12"/>
      <c r="C1352" s="67"/>
      <c r="D1352" s="2">
        <v>9</v>
      </c>
      <c r="E1352" s="3">
        <f t="shared" si="1177"/>
        <v>1</v>
      </c>
      <c r="F1352" s="146"/>
      <c r="G1352" s="49">
        <f t="shared" si="1174"/>
        <v>0</v>
      </c>
      <c r="H1352" s="155"/>
      <c r="I1352" s="4">
        <f t="shared" si="1175"/>
        <v>0</v>
      </c>
      <c r="J1352" s="48" t="str">
        <f t="shared" ref="J1352" si="1213">IFERROR(I1352/G1352,"-")</f>
        <v>-</v>
      </c>
      <c r="K1352" s="157"/>
      <c r="L1352" s="158"/>
      <c r="M1352" s="158"/>
      <c r="N1352" s="158"/>
      <c r="O1352" s="6">
        <f t="shared" ref="O1352" si="1214">+SUM(K1352:N1352)</f>
        <v>0</v>
      </c>
      <c r="P1352" s="40">
        <v>1</v>
      </c>
      <c r="Q1352" s="4">
        <f t="shared" ref="Q1352" si="1215">+I1352*P1352</f>
        <v>0</v>
      </c>
      <c r="R1352" s="4">
        <f t="shared" ref="R1352" si="1216">+K1352*P1352</f>
        <v>0</v>
      </c>
      <c r="S1352" s="41">
        <f t="shared" ref="S1352" si="1217">+O1352*P1352</f>
        <v>0</v>
      </c>
      <c r="T1352" s="67"/>
      <c r="U1352" s="67"/>
      <c r="V1352" s="67"/>
      <c r="W1352" s="67"/>
      <c r="X1352" s="67"/>
      <c r="Y1352" s="67"/>
      <c r="Z1352" s="67"/>
      <c r="AA1352" s="67"/>
      <c r="AB1352" s="99"/>
    </row>
    <row r="1353" spans="1:28" ht="18" hidden="1" outlineLevel="1" x14ac:dyDescent="0.35">
      <c r="A1353" s="99"/>
      <c r="B1353" s="12"/>
      <c r="C1353" s="67"/>
      <c r="D1353" s="2">
        <v>10</v>
      </c>
      <c r="E1353" s="3">
        <f t="shared" si="1177"/>
        <v>1</v>
      </c>
      <c r="F1353" s="146"/>
      <c r="G1353" s="49">
        <f t="shared" si="1174"/>
        <v>0</v>
      </c>
      <c r="H1353" s="155"/>
      <c r="I1353" s="4">
        <f t="shared" si="1175"/>
        <v>0</v>
      </c>
      <c r="J1353" s="48" t="str">
        <f t="shared" ref="J1353" si="1218">IFERROR(I1353/G1353,"-")</f>
        <v>-</v>
      </c>
      <c r="K1353" s="157"/>
      <c r="L1353" s="158"/>
      <c r="M1353" s="158"/>
      <c r="N1353" s="158"/>
      <c r="O1353" s="6">
        <f t="shared" ref="O1353" si="1219">+SUM(K1353:N1353)</f>
        <v>0</v>
      </c>
      <c r="P1353" s="40">
        <v>1</v>
      </c>
      <c r="Q1353" s="4">
        <f t="shared" ref="Q1353" si="1220">+I1353*P1353</f>
        <v>0</v>
      </c>
      <c r="R1353" s="4">
        <f t="shared" ref="R1353" si="1221">+K1353*P1353</f>
        <v>0</v>
      </c>
      <c r="S1353" s="41">
        <f t="shared" ref="S1353" si="1222">+O1353*P1353</f>
        <v>0</v>
      </c>
      <c r="T1353" s="67"/>
      <c r="U1353" s="67"/>
      <c r="V1353" s="67"/>
      <c r="W1353" s="67"/>
      <c r="X1353" s="67"/>
      <c r="Y1353" s="67"/>
      <c r="Z1353" s="67"/>
      <c r="AA1353" s="67"/>
      <c r="AB1353" s="99"/>
    </row>
    <row r="1354" spans="1:28" ht="18" hidden="1" outlineLevel="1" x14ac:dyDescent="0.35">
      <c r="A1354" s="99"/>
      <c r="B1354" s="12"/>
      <c r="C1354" s="67"/>
      <c r="D1354" s="2">
        <v>11</v>
      </c>
      <c r="E1354" s="3">
        <f t="shared" si="1177"/>
        <v>1</v>
      </c>
      <c r="F1354" s="146"/>
      <c r="G1354" s="49">
        <f t="shared" si="1174"/>
        <v>0</v>
      </c>
      <c r="H1354" s="155"/>
      <c r="I1354" s="4">
        <f t="shared" si="1175"/>
        <v>0</v>
      </c>
      <c r="J1354" s="48" t="str">
        <f t="shared" ref="J1354" si="1223">IFERROR(I1354/G1354,"-")</f>
        <v>-</v>
      </c>
      <c r="K1354" s="157"/>
      <c r="L1354" s="158"/>
      <c r="M1354" s="158"/>
      <c r="N1354" s="158"/>
      <c r="O1354" s="6">
        <f t="shared" ref="O1354" si="1224">+SUM(K1354:N1354)</f>
        <v>0</v>
      </c>
      <c r="P1354" s="40">
        <v>1</v>
      </c>
      <c r="Q1354" s="4">
        <f t="shared" ref="Q1354" si="1225">+I1354*P1354</f>
        <v>0</v>
      </c>
      <c r="R1354" s="4">
        <f t="shared" ref="R1354" si="1226">+K1354*P1354</f>
        <v>0</v>
      </c>
      <c r="S1354" s="41">
        <f t="shared" ref="S1354" si="1227">+O1354*P1354</f>
        <v>0</v>
      </c>
      <c r="T1354" s="67"/>
      <c r="U1354" s="67"/>
      <c r="V1354" s="67"/>
      <c r="W1354" s="67"/>
      <c r="X1354" s="67"/>
      <c r="Y1354" s="67"/>
      <c r="Z1354" s="67"/>
      <c r="AA1354" s="67"/>
      <c r="AB1354" s="99"/>
    </row>
    <row r="1355" spans="1:28" ht="18" hidden="1" outlineLevel="1" x14ac:dyDescent="0.35">
      <c r="A1355" s="99"/>
      <c r="B1355" s="12"/>
      <c r="C1355" s="67"/>
      <c r="D1355" s="2">
        <v>12</v>
      </c>
      <c r="E1355" s="3">
        <f t="shared" si="1177"/>
        <v>1</v>
      </c>
      <c r="F1355" s="146"/>
      <c r="G1355" s="49">
        <f t="shared" si="1174"/>
        <v>0</v>
      </c>
      <c r="H1355" s="155"/>
      <c r="I1355" s="4">
        <f t="shared" si="1175"/>
        <v>0</v>
      </c>
      <c r="J1355" s="48" t="str">
        <f t="shared" ref="J1355" si="1228">IFERROR(I1355/G1355,"-")</f>
        <v>-</v>
      </c>
      <c r="K1355" s="157"/>
      <c r="L1355" s="158"/>
      <c r="M1355" s="158"/>
      <c r="N1355" s="158"/>
      <c r="O1355" s="6">
        <f t="shared" ref="O1355" si="1229">+SUM(K1355:N1355)</f>
        <v>0</v>
      </c>
      <c r="P1355" s="40">
        <v>1</v>
      </c>
      <c r="Q1355" s="4">
        <f t="shared" ref="Q1355" si="1230">+I1355*P1355</f>
        <v>0</v>
      </c>
      <c r="R1355" s="4">
        <f t="shared" ref="R1355" si="1231">+K1355*P1355</f>
        <v>0</v>
      </c>
      <c r="S1355" s="41">
        <f t="shared" ref="S1355" si="1232">+O1355*P1355</f>
        <v>0</v>
      </c>
      <c r="T1355" s="67"/>
      <c r="U1355" s="67"/>
      <c r="V1355" s="67"/>
      <c r="W1355" s="67"/>
      <c r="X1355" s="67"/>
      <c r="Y1355" s="67"/>
      <c r="Z1355" s="67"/>
      <c r="AA1355" s="67"/>
      <c r="AB1355" s="99"/>
    </row>
    <row r="1356" spans="1:28" ht="18" hidden="1" outlineLevel="1" x14ac:dyDescent="0.35">
      <c r="A1356" s="99"/>
      <c r="B1356" s="12"/>
      <c r="C1356" s="67"/>
      <c r="D1356" s="2">
        <v>13</v>
      </c>
      <c r="E1356" s="3">
        <f t="shared" si="1177"/>
        <v>1</v>
      </c>
      <c r="F1356" s="146">
        <f>+E1356</f>
        <v>1</v>
      </c>
      <c r="G1356" s="49">
        <f t="shared" si="1174"/>
        <v>0</v>
      </c>
      <c r="H1356" s="156"/>
      <c r="I1356" s="4">
        <f t="shared" si="1175"/>
        <v>0</v>
      </c>
      <c r="J1356" s="48" t="str">
        <f t="shared" ref="J1356" si="1233">IFERROR(I1356/G1356,"-")</f>
        <v>-</v>
      </c>
      <c r="K1356" s="157"/>
      <c r="L1356" s="158"/>
      <c r="M1356" s="158"/>
      <c r="N1356" s="158"/>
      <c r="O1356" s="6">
        <f t="shared" ref="O1356" si="1234">+SUM(K1356:N1356)</f>
        <v>0</v>
      </c>
      <c r="P1356" s="38">
        <f>IFERROR((_xlfn.DAYS("31/12/"&amp;YEAR(E1356),E1356))/G1356,0)</f>
        <v>0</v>
      </c>
      <c r="Q1356" s="4">
        <f t="shared" ref="Q1356" si="1235">+I1356*P1356</f>
        <v>0</v>
      </c>
      <c r="R1356" s="4">
        <f t="shared" ref="R1356" si="1236">+K1356*P1356</f>
        <v>0</v>
      </c>
      <c r="S1356" s="41">
        <f t="shared" ref="S1356" si="1237">+O1356*P1356</f>
        <v>0</v>
      </c>
      <c r="T1356" s="67"/>
      <c r="U1356" s="67"/>
      <c r="V1356" s="67"/>
      <c r="W1356" s="67"/>
      <c r="X1356" s="67"/>
      <c r="Y1356" s="67"/>
      <c r="Z1356" s="67"/>
      <c r="AA1356" s="67"/>
      <c r="AB1356" s="99"/>
    </row>
    <row r="1357" spans="1:28" ht="18" hidden="1" outlineLevel="1" x14ac:dyDescent="0.35">
      <c r="A1357" s="99"/>
      <c r="B1357" s="12"/>
      <c r="C1357" s="67"/>
      <c r="D1357" s="42" t="s">
        <v>164</v>
      </c>
      <c r="E1357" s="8"/>
      <c r="F1357" s="8"/>
      <c r="G1357" s="50">
        <f>SUM(G1343:G1356)</f>
        <v>0</v>
      </c>
      <c r="H1357" s="5"/>
      <c r="I1357" s="5">
        <f>SUM(I1343:I1356)</f>
        <v>0</v>
      </c>
      <c r="J1357" s="48" t="str">
        <f>IFERROR(I1357/G1357,"-")</f>
        <v>-</v>
      </c>
      <c r="K1357" s="5">
        <f>SUM(K1343:K1356)</f>
        <v>0</v>
      </c>
      <c r="L1357" s="5">
        <f t="shared" ref="L1357:O1357" si="1238">SUM(L1343:L1356)</f>
        <v>0</v>
      </c>
      <c r="M1357" s="5">
        <f t="shared" si="1238"/>
        <v>0</v>
      </c>
      <c r="N1357" s="5">
        <f t="shared" si="1238"/>
        <v>0</v>
      </c>
      <c r="O1357" s="5">
        <f t="shared" si="1238"/>
        <v>0</v>
      </c>
      <c r="P1357" s="42">
        <f>+SUMPRODUCT(G1343:G1356,P1343:P1356)</f>
        <v>0</v>
      </c>
      <c r="Q1357" s="9">
        <f>SUM(Q1343:Q1356)</f>
        <v>0</v>
      </c>
      <c r="R1357" s="9">
        <f t="shared" ref="R1357:S1357" si="1239">SUM(R1343:R1356)</f>
        <v>0</v>
      </c>
      <c r="S1357" s="10">
        <f t="shared" si="1239"/>
        <v>0</v>
      </c>
      <c r="T1357" s="67"/>
      <c r="U1357" s="67"/>
      <c r="V1357" s="67"/>
      <c r="W1357" s="67"/>
      <c r="X1357" s="67"/>
      <c r="Y1357" s="67"/>
      <c r="Z1357" s="67"/>
      <c r="AA1357" s="67"/>
      <c r="AB1357" s="99"/>
    </row>
    <row r="1358" spans="1:28" ht="18" hidden="1" outlineLevel="1" x14ac:dyDescent="0.35">
      <c r="A1358" s="99"/>
      <c r="B1358" s="12"/>
      <c r="C1358" s="67"/>
      <c r="D1358" s="25" t="s">
        <v>150</v>
      </c>
      <c r="E1358" s="1"/>
      <c r="F1358" s="1"/>
      <c r="G1358" s="1"/>
      <c r="H1358" s="1"/>
      <c r="I1358" s="1"/>
      <c r="J1358" s="1"/>
      <c r="K1358" s="51" t="str">
        <f>IFERROR(K1357/$O1357,"-")</f>
        <v>-</v>
      </c>
      <c r="L1358" s="51" t="str">
        <f>IFERROR(L1357/$O1357,"-")</f>
        <v>-</v>
      </c>
      <c r="M1358" s="51" t="str">
        <f>IFERROR(M1357/$O1357,"-")</f>
        <v>-</v>
      </c>
      <c r="N1358" s="51" t="str">
        <f>IFERROR(N1357/$O1357,"-")</f>
        <v>-</v>
      </c>
      <c r="O1358" s="51" t="str">
        <f>IFERROR(O1357/$O1357,"-")</f>
        <v>-</v>
      </c>
      <c r="P1358" s="43"/>
      <c r="Q1358" s="2"/>
      <c r="R1358" s="2"/>
      <c r="S1358" s="44"/>
      <c r="T1358" s="67"/>
      <c r="U1358" s="67"/>
      <c r="V1358" s="67"/>
      <c r="W1358" s="67"/>
      <c r="X1358" s="67"/>
      <c r="Y1358" s="67"/>
      <c r="Z1358" s="67"/>
      <c r="AA1358" s="67"/>
      <c r="AB1358" s="99"/>
    </row>
    <row r="1359" spans="1:28" ht="18" hidden="1" outlineLevel="1" x14ac:dyDescent="0.35">
      <c r="A1359" s="99"/>
      <c r="B1359" s="12"/>
      <c r="C1359" s="67"/>
      <c r="D1359" s="67"/>
      <c r="E1359" s="67"/>
      <c r="F1359" s="67"/>
      <c r="G1359" s="67"/>
      <c r="H1359" s="67"/>
      <c r="I1359" s="67"/>
      <c r="J1359" s="67"/>
      <c r="K1359" s="67"/>
      <c r="L1359" s="67"/>
      <c r="M1359" s="67"/>
      <c r="N1359" s="67"/>
      <c r="O1359" s="67"/>
      <c r="P1359" s="67"/>
      <c r="Q1359" s="67"/>
      <c r="R1359" s="67"/>
      <c r="S1359" s="67"/>
      <c r="T1359" s="67"/>
      <c r="U1359" s="67"/>
      <c r="V1359" s="67"/>
      <c r="W1359" s="67"/>
      <c r="X1359" s="67"/>
      <c r="Y1359" s="67"/>
      <c r="Z1359" s="67"/>
      <c r="AA1359" s="67"/>
      <c r="AB1359" s="99"/>
    </row>
    <row r="1360" spans="1:28" ht="18" collapsed="1" x14ac:dyDescent="0.35">
      <c r="A1360" s="99"/>
      <c r="B1360" s="12"/>
      <c r="C1360" s="62" t="s">
        <v>165</v>
      </c>
      <c r="D1360" s="12"/>
      <c r="E1360" s="12"/>
      <c r="F1360" s="12"/>
      <c r="G1360" s="12"/>
      <c r="H1360" s="12"/>
      <c r="I1360" s="12"/>
      <c r="J1360" s="12"/>
      <c r="K1360" s="12"/>
      <c r="L1360" s="12"/>
      <c r="M1360" s="12"/>
      <c r="N1360" s="12"/>
      <c r="O1360" s="12"/>
      <c r="P1360" s="12"/>
      <c r="Q1360" s="12"/>
      <c r="R1360" s="12"/>
      <c r="S1360" s="12"/>
      <c r="T1360" s="12"/>
      <c r="U1360" s="12"/>
      <c r="V1360" s="12"/>
      <c r="W1360" s="12"/>
      <c r="X1360" s="12"/>
      <c r="Y1360" s="12"/>
      <c r="Z1360" s="12"/>
      <c r="AA1360" s="12"/>
      <c r="AB1360" s="99"/>
    </row>
    <row r="1361" spans="1:29" ht="9.6" hidden="1" customHeight="1" outlineLevel="1" x14ac:dyDescent="0.35">
      <c r="A1361" s="99"/>
      <c r="B1361" s="12"/>
      <c r="C1361" s="67"/>
      <c r="D1361" s="67"/>
      <c r="E1361" s="67"/>
      <c r="F1361" s="67"/>
      <c r="G1361" s="67"/>
      <c r="H1361" s="67"/>
      <c r="I1361" s="67"/>
      <c r="J1361" s="67"/>
      <c r="K1361" s="67"/>
      <c r="L1361" s="67"/>
      <c r="M1361" s="67"/>
      <c r="N1361" s="67"/>
      <c r="O1361" s="67"/>
      <c r="P1361" s="67"/>
      <c r="Q1361" s="67"/>
      <c r="R1361" s="67"/>
      <c r="S1361" s="67"/>
      <c r="T1361" s="67"/>
      <c r="U1361" s="67"/>
      <c r="V1361" s="67"/>
      <c r="W1361" s="67"/>
      <c r="X1361" s="67"/>
      <c r="Y1361" s="67"/>
      <c r="Z1361" s="67"/>
      <c r="AA1361" s="67"/>
      <c r="AB1361" s="99"/>
    </row>
    <row r="1362" spans="1:29" ht="18" hidden="1" outlineLevel="1" x14ac:dyDescent="0.35">
      <c r="A1362" s="99"/>
      <c r="B1362" s="12"/>
      <c r="C1362" s="67"/>
      <c r="D1362" s="163" t="s">
        <v>98</v>
      </c>
      <c r="E1362" s="164"/>
      <c r="F1362" s="164"/>
      <c r="G1362" s="164"/>
      <c r="H1362" s="67"/>
      <c r="I1362" s="161" t="s">
        <v>97</v>
      </c>
      <c r="J1362" s="162"/>
      <c r="K1362" s="162"/>
      <c r="L1362" s="67"/>
      <c r="M1362" s="67"/>
      <c r="N1362" s="67"/>
      <c r="O1362" s="67"/>
      <c r="P1362" s="67"/>
      <c r="Q1362" s="149" t="s">
        <v>152</v>
      </c>
      <c r="R1362" s="150"/>
      <c r="S1362" s="150"/>
      <c r="T1362" s="150"/>
      <c r="U1362" s="67"/>
      <c r="V1362" s="149" t="s">
        <v>153</v>
      </c>
      <c r="W1362" s="150"/>
      <c r="X1362" s="150"/>
      <c r="Y1362" s="67"/>
      <c r="Z1362" s="67"/>
      <c r="AA1362" s="67"/>
      <c r="AB1362" s="99"/>
      <c r="AC1362" s="67">
        <v>30</v>
      </c>
    </row>
    <row r="1363" spans="1:29" ht="18" hidden="1" outlineLevel="1" x14ac:dyDescent="0.35">
      <c r="A1363" s="99"/>
      <c r="B1363" s="12"/>
      <c r="C1363" s="67"/>
      <c r="D1363" s="1" t="s">
        <v>154</v>
      </c>
      <c r="E1363" s="200" t="s">
        <v>155</v>
      </c>
      <c r="F1363" s="167" t="s">
        <v>156</v>
      </c>
      <c r="G1363" s="165"/>
      <c r="H1363" s="67"/>
      <c r="I1363" s="152">
        <v>1</v>
      </c>
      <c r="J1363" s="421" t="s">
        <v>101</v>
      </c>
      <c r="K1363" s="422"/>
      <c r="L1363" s="67"/>
      <c r="M1363" s="67"/>
      <c r="N1363" s="67"/>
      <c r="O1363" s="67"/>
      <c r="P1363" s="67"/>
      <c r="Q1363" s="419" t="s">
        <v>106</v>
      </c>
      <c r="R1363" s="419"/>
      <c r="S1363" s="298" t="str">
        <f>IFERROR(S1385/Q1385,"-")</f>
        <v>-</v>
      </c>
      <c r="T1363" s="299" t="s">
        <v>107</v>
      </c>
      <c r="U1363" s="67"/>
      <c r="V1363" s="8" t="s">
        <v>108</v>
      </c>
      <c r="W1363" s="300">
        <f>IF(E1363="No n'hi ha",0,VLOOKUP(E1363,llistes!$L$5:$Q$11,5,0))</f>
        <v>0</v>
      </c>
      <c r="X1363" s="301" t="s">
        <v>109</v>
      </c>
      <c r="Y1363" s="67"/>
      <c r="Z1363" s="67"/>
      <c r="AA1363" s="67"/>
      <c r="AB1363" s="99"/>
    </row>
    <row r="1364" spans="1:29" ht="18" hidden="1" outlineLevel="1" x14ac:dyDescent="0.35">
      <c r="A1364" s="99"/>
      <c r="B1364" s="12"/>
      <c r="C1364" s="67"/>
      <c r="D1364" s="1" t="s">
        <v>157</v>
      </c>
      <c r="E1364" s="201" t="s">
        <v>145</v>
      </c>
      <c r="F1364" s="199" t="s">
        <v>158</v>
      </c>
      <c r="G1364" s="166"/>
      <c r="H1364" s="67"/>
      <c r="I1364" s="154">
        <v>2</v>
      </c>
      <c r="J1364" s="421" t="s">
        <v>101</v>
      </c>
      <c r="K1364" s="422"/>
      <c r="L1364" s="67"/>
      <c r="M1364" s="67"/>
      <c r="N1364" s="67"/>
      <c r="O1364" s="67"/>
      <c r="P1364" s="67"/>
      <c r="Q1364" s="415" t="s">
        <v>111</v>
      </c>
      <c r="R1364" s="415"/>
      <c r="S1364" s="47">
        <f>IFERROR(S1385/P1385,0)</f>
        <v>0</v>
      </c>
      <c r="T1364" t="s">
        <v>112</v>
      </c>
      <c r="U1364" s="67"/>
      <c r="V1364" s="1" t="s">
        <v>113</v>
      </c>
      <c r="W1364" s="5">
        <f>+W1363*Q1385</f>
        <v>0</v>
      </c>
      <c r="X1364" s="268" t="s">
        <v>114</v>
      </c>
      <c r="Y1364" s="67"/>
      <c r="Z1364" s="67"/>
      <c r="AA1364" s="67"/>
      <c r="AB1364" s="99"/>
    </row>
    <row r="1365" spans="1:29" ht="18" hidden="1" outlineLevel="1" x14ac:dyDescent="0.35">
      <c r="A1365" s="99"/>
      <c r="B1365" s="12"/>
      <c r="C1365" s="67"/>
      <c r="D1365" s="1" t="s">
        <v>159</v>
      </c>
      <c r="E1365" s="168">
        <f>IF(E1363="No n'hi ha",0,VLOOKUP(E1364,_xlfn.IFS(E1363="Gas Natural",llistes!$F$4:$H$4,E1363="Gasoil C",llistes!$F$7:$H$8,E1363="GLP",llistes!$F$11:$H$15,E1363="Biomassa",llistes!$F$18:$H$24,E1363="No n'hi ha",llistes!$F$26:$H$26),2,0))</f>
        <v>0</v>
      </c>
      <c r="F1365" s="67"/>
      <c r="G1365" s="67"/>
      <c r="H1365" s="67"/>
      <c r="I1365" s="154">
        <v>3</v>
      </c>
      <c r="J1365" s="421" t="s">
        <v>101</v>
      </c>
      <c r="K1365" s="422"/>
      <c r="L1365" s="67"/>
      <c r="M1365" s="67"/>
      <c r="N1365" s="67"/>
      <c r="O1365" s="67"/>
      <c r="P1365" s="67"/>
      <c r="Q1365" s="419" t="s">
        <v>116</v>
      </c>
      <c r="R1365" s="419"/>
      <c r="S1365" s="302" t="str" cm="1">
        <f t="array" aca="1" ref="S1365" ca="1">IFERROR(Q1385/INDIRECT("'Introducció dades Grals'!G"&amp;AC1362),"-")</f>
        <v>-</v>
      </c>
      <c r="T1365" s="303" t="s">
        <v>117</v>
      </c>
      <c r="U1365" s="67"/>
      <c r="V1365" s="1" t="s">
        <v>118</v>
      </c>
      <c r="W1365" s="7" t="str" cm="1">
        <f t="array" aca="1" ref="W1365" ca="1">IFERROR(W1364/INDIRECT("'Introducció dades Grals'!G"&amp;AC1362),"-")</f>
        <v>-</v>
      </c>
      <c r="X1365" s="268" t="s">
        <v>119</v>
      </c>
      <c r="Y1365" s="67"/>
      <c r="Z1365" s="67"/>
      <c r="AA1365" s="67"/>
      <c r="AB1365" s="99"/>
    </row>
    <row r="1366" spans="1:29" ht="18" hidden="1" outlineLevel="1" x14ac:dyDescent="0.35">
      <c r="A1366" s="99"/>
      <c r="B1366" s="12"/>
      <c r="C1366" s="67"/>
      <c r="D1366" s="67"/>
      <c r="E1366" s="67"/>
      <c r="F1366" s="67"/>
      <c r="G1366" s="67"/>
      <c r="H1366" s="67"/>
      <c r="I1366" s="152">
        <v>4</v>
      </c>
      <c r="J1366" s="416" t="s">
        <v>101</v>
      </c>
      <c r="K1366" s="417"/>
      <c r="L1366" s="67"/>
      <c r="M1366" s="67"/>
      <c r="N1366" s="67"/>
      <c r="O1366" s="67"/>
      <c r="P1366" s="67"/>
      <c r="Q1366" s="415" t="s">
        <v>121</v>
      </c>
      <c r="R1366" s="415"/>
      <c r="S1366" s="47" t="str" cm="1">
        <f t="array" aca="1" ref="S1366" ca="1">IFERROR(Q1385/INDIRECT("'Introducció dades Grals'!I"&amp;AC1362),"-")</f>
        <v>-</v>
      </c>
      <c r="T1366" s="11" t="s">
        <v>122</v>
      </c>
      <c r="U1366" s="67"/>
      <c r="V1366" s="67"/>
      <c r="W1366" s="67"/>
      <c r="X1366" s="67"/>
      <c r="Y1366" s="67"/>
      <c r="Z1366" s="67"/>
      <c r="AA1366" s="67"/>
      <c r="AB1366" s="99"/>
    </row>
    <row r="1367" spans="1:29" ht="18" hidden="1" outlineLevel="1" x14ac:dyDescent="0.35">
      <c r="A1367" s="99"/>
      <c r="B1367" s="12"/>
      <c r="C1367" s="67"/>
      <c r="D1367" s="67"/>
      <c r="E1367" s="67"/>
      <c r="F1367" s="67"/>
      <c r="G1367" s="67"/>
      <c r="H1367" s="67"/>
      <c r="I1367" s="67"/>
      <c r="J1367" s="67"/>
      <c r="K1367" s="67"/>
      <c r="L1367" s="67"/>
      <c r="M1367" s="67"/>
      <c r="N1367" s="67"/>
      <c r="O1367" s="67"/>
      <c r="P1367" s="67"/>
      <c r="Q1367" s="67"/>
      <c r="R1367" s="67"/>
      <c r="S1367" s="67"/>
      <c r="T1367" s="67"/>
      <c r="U1367" s="67"/>
      <c r="V1367" s="67"/>
      <c r="W1367" s="67"/>
      <c r="X1367" s="67"/>
      <c r="Y1367" s="67"/>
      <c r="Z1367" s="67"/>
      <c r="AA1367" s="67"/>
      <c r="AB1367" s="99"/>
    </row>
    <row r="1368" spans="1:29" ht="18" hidden="1" outlineLevel="1" x14ac:dyDescent="0.35">
      <c r="A1368" s="99"/>
      <c r="B1368" s="12"/>
      <c r="C1368" s="67"/>
      <c r="D1368" s="147" t="s">
        <v>126</v>
      </c>
      <c r="E1368" s="148"/>
      <c r="F1368" s="148"/>
      <c r="G1368" s="148"/>
      <c r="H1368" s="148"/>
      <c r="I1368" s="148"/>
      <c r="J1368" s="148"/>
      <c r="K1368" s="148"/>
      <c r="L1368" s="148"/>
      <c r="M1368" s="148"/>
      <c r="N1368" s="148"/>
      <c r="O1368" s="148"/>
      <c r="P1368" s="423" t="s">
        <v>166</v>
      </c>
      <c r="Q1368" s="423"/>
      <c r="R1368" s="423"/>
      <c r="S1368" s="423"/>
      <c r="T1368" s="67"/>
      <c r="U1368" s="67"/>
      <c r="V1368" s="67"/>
      <c r="W1368" s="67"/>
      <c r="X1368" s="67"/>
      <c r="Y1368" s="67"/>
      <c r="Z1368" s="67"/>
      <c r="AA1368" s="67"/>
      <c r="AB1368" s="99"/>
    </row>
    <row r="1369" spans="1:29" s="159" customFormat="1" ht="28.8" hidden="1" outlineLevel="1" x14ac:dyDescent="0.35">
      <c r="A1369" s="99"/>
      <c r="B1369" s="12"/>
      <c r="C1369" s="67"/>
      <c r="D1369" s="188" t="s">
        <v>128</v>
      </c>
      <c r="E1369" s="188" t="s">
        <v>129</v>
      </c>
      <c r="F1369" s="188" t="s">
        <v>130</v>
      </c>
      <c r="G1369" s="188" t="s">
        <v>131</v>
      </c>
      <c r="H1369" s="188" t="s">
        <v>160</v>
      </c>
      <c r="I1369" s="188" t="s">
        <v>161</v>
      </c>
      <c r="J1369" s="188"/>
      <c r="K1369" s="188" t="s">
        <v>106</v>
      </c>
      <c r="L1369" s="188" t="s">
        <v>162</v>
      </c>
      <c r="M1369" s="188" t="s">
        <v>137</v>
      </c>
      <c r="N1369" s="188" t="s">
        <v>138</v>
      </c>
      <c r="O1369" s="188" t="s">
        <v>139</v>
      </c>
      <c r="P1369" s="193" t="s">
        <v>163</v>
      </c>
      <c r="Q1369" s="193" t="s">
        <v>141</v>
      </c>
      <c r="R1369" s="193" t="s">
        <v>142</v>
      </c>
      <c r="S1369" s="193" t="s">
        <v>143</v>
      </c>
      <c r="U1369" s="159" t="e" vm="1">
        <v>#VALUE!</v>
      </c>
      <c r="V1369" s="426" t="s">
        <v>144</v>
      </c>
      <c r="W1369" s="426"/>
      <c r="X1369" s="426"/>
      <c r="Y1369" s="426"/>
      <c r="Z1369" s="426"/>
      <c r="AB1369" s="99"/>
    </row>
    <row r="1370" spans="1:29" s="160" customFormat="1" ht="18" hidden="1" outlineLevel="1" x14ac:dyDescent="0.35">
      <c r="A1370" s="99"/>
      <c r="B1370" s="12"/>
      <c r="C1370" s="67"/>
      <c r="D1370" s="194"/>
      <c r="E1370" s="195"/>
      <c r="F1370" s="195"/>
      <c r="G1370" s="194"/>
      <c r="H1370" s="188" t="str">
        <f>+E1364</f>
        <v>kWh</v>
      </c>
      <c r="I1370" s="196" t="s">
        <v>145</v>
      </c>
      <c r="J1370" s="196" t="s">
        <v>146</v>
      </c>
      <c r="K1370" s="196" t="s">
        <v>147</v>
      </c>
      <c r="L1370" s="196" t="s">
        <v>147</v>
      </c>
      <c r="M1370" s="196" t="s">
        <v>147</v>
      </c>
      <c r="N1370" s="196" t="s">
        <v>147</v>
      </c>
      <c r="O1370" s="196" t="s">
        <v>147</v>
      </c>
      <c r="P1370" s="197" t="s">
        <v>148</v>
      </c>
      <c r="Q1370" s="198" t="s">
        <v>145</v>
      </c>
      <c r="R1370" s="198" t="s">
        <v>147</v>
      </c>
      <c r="S1370" s="198" t="s">
        <v>147</v>
      </c>
      <c r="U1370" s="67"/>
      <c r="V1370" s="67"/>
      <c r="W1370" s="67"/>
      <c r="X1370" s="67"/>
      <c r="Y1370" s="67"/>
      <c r="Z1370" s="67"/>
      <c r="AB1370" s="99"/>
    </row>
    <row r="1371" spans="1:29" ht="18" hidden="1" outlineLevel="1" x14ac:dyDescent="0.35">
      <c r="A1371" s="99"/>
      <c r="B1371" s="12"/>
      <c r="C1371" s="67"/>
      <c r="D1371" s="2">
        <v>0</v>
      </c>
      <c r="E1371" s="145"/>
      <c r="F1371" s="145">
        <f>+E1371</f>
        <v>0</v>
      </c>
      <c r="G1371" s="49">
        <f>IF(F1371-E1371=0,0,F1371-E1371+1)</f>
        <v>0</v>
      </c>
      <c r="H1371" s="155"/>
      <c r="I1371" s="4">
        <f>+H1371*$E$1365</f>
        <v>0</v>
      </c>
      <c r="J1371" s="48" t="str">
        <f>IFERROR(I1371/G1371,"-")</f>
        <v>-</v>
      </c>
      <c r="K1371" s="157"/>
      <c r="L1371" s="157"/>
      <c r="M1371" s="157"/>
      <c r="N1371" s="157"/>
      <c r="O1371" s="6">
        <f t="shared" ref="O1371:O1372" si="1240">+SUM(K1371:N1371)</f>
        <v>0</v>
      </c>
      <c r="P1371" s="38">
        <f>IFERROR((_xlfn.DAYS(F1371,"1/1/"&amp;YEAR(F1371))+1)/G1371,0)</f>
        <v>0</v>
      </c>
      <c r="Q1371" s="4">
        <f t="shared" ref="Q1371:Q1372" si="1241">+I1371*P1371</f>
        <v>0</v>
      </c>
      <c r="R1371" s="4">
        <f t="shared" ref="R1371:R1372" si="1242">+K1371*P1371</f>
        <v>0</v>
      </c>
      <c r="S1371" s="39">
        <f t="shared" ref="S1371:S1372" si="1243">+O1371*P1371</f>
        <v>0</v>
      </c>
      <c r="T1371" s="160"/>
      <c r="U1371" s="67"/>
      <c r="V1371" s="67"/>
      <c r="W1371" s="67"/>
      <c r="X1371" s="67"/>
      <c r="Y1371" s="67"/>
      <c r="Z1371" s="67"/>
      <c r="AA1371" s="67"/>
      <c r="AB1371" s="99"/>
    </row>
    <row r="1372" spans="1:29" ht="18" hidden="1" outlineLevel="1" x14ac:dyDescent="0.35">
      <c r="A1372" s="99"/>
      <c r="B1372" s="12"/>
      <c r="C1372" s="67"/>
      <c r="D1372" s="2">
        <v>1</v>
      </c>
      <c r="E1372" s="3">
        <f>+F1371+1</f>
        <v>1</v>
      </c>
      <c r="F1372" s="145"/>
      <c r="G1372" s="49">
        <f t="shared" ref="G1372:G1384" si="1244">IF(F1372-E1372=0,0,F1372-E1372+1)</f>
        <v>0</v>
      </c>
      <c r="H1372" s="155"/>
      <c r="I1372" s="4">
        <f t="shared" ref="I1372:I1383" si="1245">+H1372*$E$1365</f>
        <v>0</v>
      </c>
      <c r="J1372" s="48" t="str">
        <f t="shared" ref="J1372" si="1246">IFERROR(I1372/G1372,"-")</f>
        <v>-</v>
      </c>
      <c r="K1372" s="157"/>
      <c r="L1372" s="157"/>
      <c r="M1372" s="157"/>
      <c r="N1372" s="157"/>
      <c r="O1372" s="6">
        <f t="shared" si="1240"/>
        <v>0</v>
      </c>
      <c r="P1372" s="38">
        <v>1</v>
      </c>
      <c r="Q1372" s="4">
        <f t="shared" si="1241"/>
        <v>0</v>
      </c>
      <c r="R1372" s="4">
        <f t="shared" si="1242"/>
        <v>0</v>
      </c>
      <c r="S1372" s="39">
        <f t="shared" si="1243"/>
        <v>0</v>
      </c>
      <c r="T1372" s="160"/>
      <c r="U1372" s="67"/>
      <c r="V1372" s="67"/>
      <c r="W1372" s="67"/>
      <c r="X1372" s="67"/>
      <c r="Y1372" s="67"/>
      <c r="Z1372" s="67"/>
      <c r="AA1372" s="67"/>
      <c r="AB1372" s="99"/>
    </row>
    <row r="1373" spans="1:29" ht="18" hidden="1" outlineLevel="1" x14ac:dyDescent="0.35">
      <c r="A1373" s="99"/>
      <c r="B1373" s="12"/>
      <c r="C1373" s="67"/>
      <c r="D1373" s="2">
        <v>2</v>
      </c>
      <c r="E1373" s="3">
        <f t="shared" ref="E1373:E1384" si="1247">+F1372+1</f>
        <v>1</v>
      </c>
      <c r="F1373" s="146"/>
      <c r="G1373" s="49">
        <f t="shared" si="1244"/>
        <v>0</v>
      </c>
      <c r="H1373" s="156"/>
      <c r="I1373" s="4">
        <f t="shared" si="1245"/>
        <v>0</v>
      </c>
      <c r="J1373" s="48" t="str">
        <f t="shared" ref="J1373" si="1248">IFERROR(I1373/G1373,"-")</f>
        <v>-</v>
      </c>
      <c r="K1373" s="158"/>
      <c r="L1373" s="158"/>
      <c r="M1373" s="158"/>
      <c r="N1373" s="158"/>
      <c r="O1373" s="6">
        <f t="shared" ref="O1373" si="1249">+SUM(K1373:N1373)</f>
        <v>0</v>
      </c>
      <c r="P1373" s="40">
        <v>1</v>
      </c>
      <c r="Q1373" s="4">
        <f t="shared" ref="Q1373" si="1250">+I1373*P1373</f>
        <v>0</v>
      </c>
      <c r="R1373" s="4">
        <f t="shared" ref="R1373" si="1251">+K1373*P1373</f>
        <v>0</v>
      </c>
      <c r="S1373" s="41">
        <f t="shared" ref="S1373" si="1252">+O1373*P1373</f>
        <v>0</v>
      </c>
      <c r="T1373" s="160"/>
      <c r="U1373" s="67"/>
      <c r="V1373" s="67"/>
      <c r="W1373" s="67"/>
      <c r="X1373" s="67"/>
      <c r="Y1373" s="67"/>
      <c r="Z1373" s="67"/>
      <c r="AA1373" s="67"/>
      <c r="AB1373" s="99"/>
    </row>
    <row r="1374" spans="1:29" ht="18" hidden="1" outlineLevel="1" x14ac:dyDescent="0.35">
      <c r="A1374" s="99"/>
      <c r="B1374" s="12"/>
      <c r="C1374" s="67"/>
      <c r="D1374" s="2">
        <v>3</v>
      </c>
      <c r="E1374" s="3">
        <f t="shared" si="1247"/>
        <v>1</v>
      </c>
      <c r="F1374" s="146"/>
      <c r="G1374" s="49">
        <f t="shared" si="1244"/>
        <v>0</v>
      </c>
      <c r="H1374" s="156"/>
      <c r="I1374" s="4">
        <f t="shared" si="1245"/>
        <v>0</v>
      </c>
      <c r="J1374" s="48" t="str">
        <f t="shared" ref="J1374" si="1253">IFERROR(I1374/G1374,"-")</f>
        <v>-</v>
      </c>
      <c r="K1374" s="158"/>
      <c r="L1374" s="158"/>
      <c r="M1374" s="158"/>
      <c r="N1374" s="158"/>
      <c r="O1374" s="6">
        <f t="shared" ref="O1374" si="1254">+SUM(K1374:N1374)</f>
        <v>0</v>
      </c>
      <c r="P1374" s="40">
        <v>1</v>
      </c>
      <c r="Q1374" s="4">
        <f t="shared" ref="Q1374" si="1255">+I1374*P1374</f>
        <v>0</v>
      </c>
      <c r="R1374" s="4">
        <f t="shared" ref="R1374" si="1256">+K1374*P1374</f>
        <v>0</v>
      </c>
      <c r="S1374" s="41">
        <f t="shared" ref="S1374" si="1257">+O1374*P1374</f>
        <v>0</v>
      </c>
      <c r="T1374" s="67"/>
      <c r="U1374" s="67"/>
      <c r="V1374" s="67"/>
      <c r="W1374" s="67"/>
      <c r="X1374" s="67"/>
      <c r="Y1374" s="67"/>
      <c r="Z1374" s="67"/>
      <c r="AA1374" s="67"/>
      <c r="AB1374" s="99"/>
    </row>
    <row r="1375" spans="1:29" ht="18" hidden="1" outlineLevel="1" x14ac:dyDescent="0.35">
      <c r="A1375" s="99"/>
      <c r="B1375" s="12"/>
      <c r="C1375" s="67"/>
      <c r="D1375" s="2">
        <v>4</v>
      </c>
      <c r="E1375" s="3">
        <f t="shared" si="1247"/>
        <v>1</v>
      </c>
      <c r="F1375" s="146"/>
      <c r="G1375" s="49">
        <f t="shared" si="1244"/>
        <v>0</v>
      </c>
      <c r="H1375" s="156"/>
      <c r="I1375" s="4">
        <f t="shared" si="1245"/>
        <v>0</v>
      </c>
      <c r="J1375" s="48" t="str">
        <f t="shared" ref="J1375" si="1258">IFERROR(I1375/G1375,"-")</f>
        <v>-</v>
      </c>
      <c r="K1375" s="158"/>
      <c r="L1375" s="158"/>
      <c r="M1375" s="158"/>
      <c r="N1375" s="158"/>
      <c r="O1375" s="6">
        <f t="shared" ref="O1375" si="1259">+SUM(K1375:N1375)</f>
        <v>0</v>
      </c>
      <c r="P1375" s="40">
        <v>1</v>
      </c>
      <c r="Q1375" s="4">
        <f t="shared" ref="Q1375" si="1260">+I1375*P1375</f>
        <v>0</v>
      </c>
      <c r="R1375" s="4">
        <f t="shared" ref="R1375" si="1261">+K1375*P1375</f>
        <v>0</v>
      </c>
      <c r="S1375" s="41">
        <f t="shared" ref="S1375" si="1262">+O1375*P1375</f>
        <v>0</v>
      </c>
      <c r="T1375" s="67"/>
      <c r="U1375" s="67"/>
      <c r="V1375" s="67"/>
      <c r="W1375" s="67"/>
      <c r="X1375" s="67"/>
      <c r="Y1375" s="67"/>
      <c r="Z1375" s="67"/>
      <c r="AA1375" s="67"/>
      <c r="AB1375" s="99"/>
    </row>
    <row r="1376" spans="1:29" ht="18" hidden="1" outlineLevel="1" x14ac:dyDescent="0.35">
      <c r="A1376" s="99"/>
      <c r="B1376" s="12"/>
      <c r="C1376" s="67"/>
      <c r="D1376" s="2">
        <v>5</v>
      </c>
      <c r="E1376" s="3">
        <f t="shared" si="1247"/>
        <v>1</v>
      </c>
      <c r="F1376" s="146"/>
      <c r="G1376" s="49">
        <f t="shared" si="1244"/>
        <v>0</v>
      </c>
      <c r="H1376" s="156"/>
      <c r="I1376" s="4">
        <f t="shared" si="1245"/>
        <v>0</v>
      </c>
      <c r="J1376" s="48" t="str">
        <f t="shared" ref="J1376" si="1263">IFERROR(I1376/G1376,"-")</f>
        <v>-</v>
      </c>
      <c r="K1376" s="158"/>
      <c r="L1376" s="158"/>
      <c r="M1376" s="158"/>
      <c r="N1376" s="158"/>
      <c r="O1376" s="6">
        <f t="shared" ref="O1376" si="1264">+SUM(K1376:N1376)</f>
        <v>0</v>
      </c>
      <c r="P1376" s="40">
        <v>1</v>
      </c>
      <c r="Q1376" s="4">
        <f t="shared" ref="Q1376" si="1265">+I1376*P1376</f>
        <v>0</v>
      </c>
      <c r="R1376" s="4">
        <f t="shared" ref="R1376" si="1266">+K1376*P1376</f>
        <v>0</v>
      </c>
      <c r="S1376" s="41">
        <f t="shared" ref="S1376" si="1267">+O1376*P1376</f>
        <v>0</v>
      </c>
      <c r="T1376" s="67"/>
      <c r="U1376" s="67"/>
      <c r="V1376" s="67"/>
      <c r="W1376" s="67"/>
      <c r="X1376" s="67"/>
      <c r="Y1376" s="67"/>
      <c r="Z1376" s="67"/>
      <c r="AA1376" s="67"/>
      <c r="AB1376" s="99"/>
    </row>
    <row r="1377" spans="1:29" ht="18" hidden="1" outlineLevel="1" x14ac:dyDescent="0.35">
      <c r="A1377" s="99"/>
      <c r="B1377" s="12"/>
      <c r="C1377" s="67"/>
      <c r="D1377" s="2">
        <v>6</v>
      </c>
      <c r="E1377" s="3">
        <f t="shared" si="1247"/>
        <v>1</v>
      </c>
      <c r="F1377" s="146"/>
      <c r="G1377" s="49">
        <f t="shared" si="1244"/>
        <v>0</v>
      </c>
      <c r="H1377" s="156"/>
      <c r="I1377" s="4">
        <f t="shared" si="1245"/>
        <v>0</v>
      </c>
      <c r="J1377" s="48" t="str">
        <f t="shared" ref="J1377" si="1268">IFERROR(I1377/G1377,"-")</f>
        <v>-</v>
      </c>
      <c r="K1377" s="158"/>
      <c r="L1377" s="158"/>
      <c r="M1377" s="158"/>
      <c r="N1377" s="158"/>
      <c r="O1377" s="6">
        <f t="shared" ref="O1377" si="1269">+SUM(K1377:N1377)</f>
        <v>0</v>
      </c>
      <c r="P1377" s="40">
        <v>1</v>
      </c>
      <c r="Q1377" s="4">
        <f t="shared" ref="Q1377" si="1270">+I1377*P1377</f>
        <v>0</v>
      </c>
      <c r="R1377" s="4">
        <f t="shared" ref="R1377" si="1271">+K1377*P1377</f>
        <v>0</v>
      </c>
      <c r="S1377" s="41">
        <f t="shared" ref="S1377" si="1272">+O1377*P1377</f>
        <v>0</v>
      </c>
      <c r="T1377" s="67"/>
      <c r="U1377" s="67"/>
      <c r="V1377" s="67"/>
      <c r="W1377" s="67"/>
      <c r="X1377" s="67"/>
      <c r="Y1377" s="67"/>
      <c r="Z1377" s="67"/>
      <c r="AA1377" s="67"/>
      <c r="AB1377" s="99"/>
    </row>
    <row r="1378" spans="1:29" ht="18" hidden="1" outlineLevel="1" x14ac:dyDescent="0.35">
      <c r="A1378" s="99"/>
      <c r="B1378" s="12"/>
      <c r="C1378" s="67"/>
      <c r="D1378" s="2">
        <v>7</v>
      </c>
      <c r="E1378" s="3">
        <f t="shared" si="1247"/>
        <v>1</v>
      </c>
      <c r="F1378" s="146"/>
      <c r="G1378" s="49">
        <f t="shared" si="1244"/>
        <v>0</v>
      </c>
      <c r="H1378" s="156"/>
      <c r="I1378" s="4">
        <f t="shared" si="1245"/>
        <v>0</v>
      </c>
      <c r="J1378" s="48" t="str">
        <f t="shared" ref="J1378" si="1273">IFERROR(I1378/G1378,"-")</f>
        <v>-</v>
      </c>
      <c r="K1378" s="158"/>
      <c r="L1378" s="158"/>
      <c r="M1378" s="158"/>
      <c r="N1378" s="158"/>
      <c r="O1378" s="6">
        <f t="shared" ref="O1378" si="1274">+SUM(K1378:N1378)</f>
        <v>0</v>
      </c>
      <c r="P1378" s="40">
        <v>1</v>
      </c>
      <c r="Q1378" s="4">
        <f t="shared" ref="Q1378" si="1275">+I1378*P1378</f>
        <v>0</v>
      </c>
      <c r="R1378" s="4">
        <f t="shared" ref="R1378" si="1276">+K1378*P1378</f>
        <v>0</v>
      </c>
      <c r="S1378" s="41">
        <f t="shared" ref="S1378" si="1277">+O1378*P1378</f>
        <v>0</v>
      </c>
      <c r="T1378" s="67"/>
      <c r="U1378" s="67"/>
      <c r="V1378" s="67"/>
      <c r="W1378" s="67"/>
      <c r="X1378" s="67"/>
      <c r="Y1378" s="67"/>
      <c r="Z1378" s="67"/>
      <c r="AA1378" s="67"/>
      <c r="AB1378" s="99"/>
    </row>
    <row r="1379" spans="1:29" ht="18" hidden="1" outlineLevel="1" x14ac:dyDescent="0.35">
      <c r="A1379" s="99"/>
      <c r="B1379" s="12"/>
      <c r="C1379" s="67"/>
      <c r="D1379" s="2">
        <v>8</v>
      </c>
      <c r="E1379" s="3">
        <f t="shared" si="1247"/>
        <v>1</v>
      </c>
      <c r="F1379" s="146"/>
      <c r="G1379" s="49">
        <f t="shared" si="1244"/>
        <v>0</v>
      </c>
      <c r="H1379" s="156"/>
      <c r="I1379" s="4">
        <f t="shared" si="1245"/>
        <v>0</v>
      </c>
      <c r="J1379" s="48" t="str">
        <f t="shared" ref="J1379" si="1278">IFERROR(I1379/G1379,"-")</f>
        <v>-</v>
      </c>
      <c r="K1379" s="158"/>
      <c r="L1379" s="158"/>
      <c r="M1379" s="158"/>
      <c r="N1379" s="158"/>
      <c r="O1379" s="6">
        <f t="shared" ref="O1379" si="1279">+SUM(K1379:N1379)</f>
        <v>0</v>
      </c>
      <c r="P1379" s="40">
        <v>1</v>
      </c>
      <c r="Q1379" s="4">
        <f t="shared" ref="Q1379" si="1280">+I1379*P1379</f>
        <v>0</v>
      </c>
      <c r="R1379" s="4">
        <f t="shared" ref="R1379" si="1281">+K1379*P1379</f>
        <v>0</v>
      </c>
      <c r="S1379" s="41">
        <f t="shared" ref="S1379" si="1282">+O1379*P1379</f>
        <v>0</v>
      </c>
      <c r="T1379" s="67"/>
      <c r="U1379" s="67"/>
      <c r="V1379" s="67"/>
      <c r="W1379" s="67"/>
      <c r="X1379" s="67"/>
      <c r="Y1379" s="67"/>
      <c r="Z1379" s="67"/>
      <c r="AA1379" s="67"/>
      <c r="AB1379" s="99"/>
    </row>
    <row r="1380" spans="1:29" ht="18" hidden="1" outlineLevel="1" x14ac:dyDescent="0.35">
      <c r="A1380" s="99"/>
      <c r="B1380" s="12"/>
      <c r="C1380" s="67"/>
      <c r="D1380" s="2">
        <v>9</v>
      </c>
      <c r="E1380" s="3">
        <f t="shared" si="1247"/>
        <v>1</v>
      </c>
      <c r="F1380" s="146"/>
      <c r="G1380" s="49">
        <f t="shared" si="1244"/>
        <v>0</v>
      </c>
      <c r="H1380" s="156"/>
      <c r="I1380" s="4">
        <f t="shared" si="1245"/>
        <v>0</v>
      </c>
      <c r="J1380" s="48" t="str">
        <f t="shared" ref="J1380" si="1283">IFERROR(I1380/G1380,"-")</f>
        <v>-</v>
      </c>
      <c r="K1380" s="158"/>
      <c r="L1380" s="158"/>
      <c r="M1380" s="158"/>
      <c r="N1380" s="158"/>
      <c r="O1380" s="6">
        <f t="shared" ref="O1380" si="1284">+SUM(K1380:N1380)</f>
        <v>0</v>
      </c>
      <c r="P1380" s="40">
        <v>1</v>
      </c>
      <c r="Q1380" s="4">
        <f t="shared" ref="Q1380" si="1285">+I1380*P1380</f>
        <v>0</v>
      </c>
      <c r="R1380" s="4">
        <f t="shared" ref="R1380" si="1286">+K1380*P1380</f>
        <v>0</v>
      </c>
      <c r="S1380" s="41">
        <f t="shared" ref="S1380" si="1287">+O1380*P1380</f>
        <v>0</v>
      </c>
      <c r="T1380" s="67"/>
      <c r="U1380" s="67"/>
      <c r="V1380" s="67"/>
      <c r="W1380" s="67"/>
      <c r="X1380" s="67"/>
      <c r="Y1380" s="67"/>
      <c r="Z1380" s="67"/>
      <c r="AA1380" s="67"/>
      <c r="AB1380" s="99"/>
    </row>
    <row r="1381" spans="1:29" ht="18" hidden="1" outlineLevel="1" x14ac:dyDescent="0.35">
      <c r="A1381" s="99"/>
      <c r="B1381" s="12"/>
      <c r="C1381" s="67"/>
      <c r="D1381" s="2">
        <v>10</v>
      </c>
      <c r="E1381" s="3">
        <f t="shared" si="1247"/>
        <v>1</v>
      </c>
      <c r="F1381" s="146"/>
      <c r="G1381" s="49">
        <f t="shared" si="1244"/>
        <v>0</v>
      </c>
      <c r="H1381" s="156"/>
      <c r="I1381" s="4">
        <f t="shared" si="1245"/>
        <v>0</v>
      </c>
      <c r="J1381" s="48" t="str">
        <f t="shared" ref="J1381:J1384" si="1288">IFERROR(I1381/G1381,"-")</f>
        <v>-</v>
      </c>
      <c r="K1381" s="158"/>
      <c r="L1381" s="158"/>
      <c r="M1381" s="158"/>
      <c r="N1381" s="158"/>
      <c r="O1381" s="6">
        <f t="shared" ref="O1381:O1384" si="1289">+SUM(K1381:N1381)</f>
        <v>0</v>
      </c>
      <c r="P1381" s="40">
        <v>1</v>
      </c>
      <c r="Q1381" s="4">
        <f t="shared" ref="Q1381:Q1384" si="1290">+I1381*P1381</f>
        <v>0</v>
      </c>
      <c r="R1381" s="4">
        <f t="shared" ref="R1381:R1384" si="1291">+K1381*P1381</f>
        <v>0</v>
      </c>
      <c r="S1381" s="41">
        <f t="shared" ref="S1381:S1384" si="1292">+O1381*P1381</f>
        <v>0</v>
      </c>
      <c r="T1381" s="67"/>
      <c r="U1381" s="67"/>
      <c r="V1381" s="67"/>
      <c r="W1381" s="67"/>
      <c r="X1381" s="67"/>
      <c r="Y1381" s="67"/>
      <c r="Z1381" s="67"/>
      <c r="AA1381" s="67"/>
      <c r="AB1381" s="99"/>
    </row>
    <row r="1382" spans="1:29" ht="18" hidden="1" outlineLevel="1" x14ac:dyDescent="0.35">
      <c r="A1382" s="99"/>
      <c r="B1382" s="12"/>
      <c r="C1382" s="67"/>
      <c r="D1382" s="2">
        <v>11</v>
      </c>
      <c r="E1382" s="3">
        <f t="shared" si="1247"/>
        <v>1</v>
      </c>
      <c r="F1382" s="146"/>
      <c r="G1382" s="49">
        <f t="shared" si="1244"/>
        <v>0</v>
      </c>
      <c r="H1382" s="156"/>
      <c r="I1382" s="4">
        <f t="shared" si="1245"/>
        <v>0</v>
      </c>
      <c r="J1382" s="48" t="str">
        <f t="shared" si="1288"/>
        <v>-</v>
      </c>
      <c r="K1382" s="158"/>
      <c r="L1382" s="158"/>
      <c r="M1382" s="158"/>
      <c r="N1382" s="158"/>
      <c r="O1382" s="6">
        <f t="shared" si="1289"/>
        <v>0</v>
      </c>
      <c r="P1382" s="40">
        <v>1</v>
      </c>
      <c r="Q1382" s="4">
        <f t="shared" si="1290"/>
        <v>0</v>
      </c>
      <c r="R1382" s="4">
        <f t="shared" si="1291"/>
        <v>0</v>
      </c>
      <c r="S1382" s="41">
        <f t="shared" si="1292"/>
        <v>0</v>
      </c>
      <c r="T1382" s="67"/>
      <c r="U1382" s="67"/>
      <c r="V1382" s="67"/>
      <c r="W1382" s="67"/>
      <c r="X1382" s="67"/>
      <c r="Y1382" s="67"/>
      <c r="Z1382" s="67"/>
      <c r="AA1382" s="67"/>
      <c r="AB1382" s="99"/>
    </row>
    <row r="1383" spans="1:29" ht="18" hidden="1" outlineLevel="1" x14ac:dyDescent="0.35">
      <c r="A1383" s="99"/>
      <c r="B1383" s="12"/>
      <c r="C1383" s="67"/>
      <c r="D1383" s="2">
        <v>12</v>
      </c>
      <c r="E1383" s="3">
        <f t="shared" si="1247"/>
        <v>1</v>
      </c>
      <c r="F1383" s="146"/>
      <c r="G1383" s="49">
        <f t="shared" si="1244"/>
        <v>0</v>
      </c>
      <c r="H1383" s="156"/>
      <c r="I1383" s="4">
        <f t="shared" si="1245"/>
        <v>0</v>
      </c>
      <c r="J1383" s="48" t="str">
        <f t="shared" si="1288"/>
        <v>-</v>
      </c>
      <c r="K1383" s="158"/>
      <c r="L1383" s="158"/>
      <c r="M1383" s="158"/>
      <c r="N1383" s="158"/>
      <c r="O1383" s="6">
        <f t="shared" si="1289"/>
        <v>0</v>
      </c>
      <c r="P1383" s="40">
        <v>1</v>
      </c>
      <c r="Q1383" s="4">
        <f t="shared" si="1290"/>
        <v>0</v>
      </c>
      <c r="R1383" s="4">
        <f t="shared" si="1291"/>
        <v>0</v>
      </c>
      <c r="S1383" s="41">
        <f t="shared" si="1292"/>
        <v>0</v>
      </c>
      <c r="T1383" s="67"/>
      <c r="U1383" s="67"/>
      <c r="V1383" s="67"/>
      <c r="W1383" s="67"/>
      <c r="X1383" s="67"/>
      <c r="Y1383" s="67"/>
      <c r="Z1383" s="67"/>
      <c r="AA1383" s="67"/>
      <c r="AB1383" s="99"/>
    </row>
    <row r="1384" spans="1:29" ht="18" hidden="1" outlineLevel="1" x14ac:dyDescent="0.35">
      <c r="A1384" s="99"/>
      <c r="B1384" s="12"/>
      <c r="C1384" s="67"/>
      <c r="D1384" s="2">
        <v>13</v>
      </c>
      <c r="E1384" s="3">
        <f t="shared" si="1247"/>
        <v>1</v>
      </c>
      <c r="F1384" s="146">
        <f>+E1384</f>
        <v>1</v>
      </c>
      <c r="G1384" s="49">
        <f t="shared" si="1244"/>
        <v>0</v>
      </c>
      <c r="H1384" s="156"/>
      <c r="I1384" s="4">
        <f>+H1384*$E$1365</f>
        <v>0</v>
      </c>
      <c r="J1384" s="48" t="str">
        <f t="shared" si="1288"/>
        <v>-</v>
      </c>
      <c r="K1384" s="158"/>
      <c r="L1384" s="158"/>
      <c r="M1384" s="158"/>
      <c r="N1384" s="158"/>
      <c r="O1384" s="6">
        <f t="shared" si="1289"/>
        <v>0</v>
      </c>
      <c r="P1384" s="38">
        <f>IFERROR((_xlfn.DAYS("31/12/"&amp;YEAR(E1384),E1384))/G1384,0)</f>
        <v>0</v>
      </c>
      <c r="Q1384" s="4">
        <f t="shared" si="1290"/>
        <v>0</v>
      </c>
      <c r="R1384" s="4">
        <f t="shared" si="1291"/>
        <v>0</v>
      </c>
      <c r="S1384" s="41">
        <f t="shared" si="1292"/>
        <v>0</v>
      </c>
      <c r="T1384" s="67"/>
      <c r="U1384" s="67"/>
      <c r="V1384" s="67"/>
      <c r="W1384" s="67"/>
      <c r="X1384" s="67"/>
      <c r="Y1384" s="67"/>
      <c r="Z1384" s="67"/>
      <c r="AA1384" s="67"/>
      <c r="AB1384" s="99"/>
    </row>
    <row r="1385" spans="1:29" ht="18" hidden="1" outlineLevel="1" x14ac:dyDescent="0.35">
      <c r="A1385" s="99"/>
      <c r="B1385" s="12"/>
      <c r="C1385" s="67"/>
      <c r="D1385" s="42" t="s">
        <v>164</v>
      </c>
      <c r="E1385" s="8"/>
      <c r="F1385" s="8"/>
      <c r="G1385" s="50">
        <f>SUM(G1371:G1384)</f>
        <v>0</v>
      </c>
      <c r="H1385" s="1"/>
      <c r="I1385" s="5">
        <f>SUM(I1371:I1384)</f>
        <v>0</v>
      </c>
      <c r="J1385" s="48" t="str">
        <f>IFERROR(I1385/G1385,"-")</f>
        <v>-</v>
      </c>
      <c r="K1385" s="5">
        <f>SUM(K1371:K1384)</f>
        <v>0</v>
      </c>
      <c r="L1385" s="5">
        <f t="shared" ref="L1385:O1385" si="1293">SUM(L1371:L1384)</f>
        <v>0</v>
      </c>
      <c r="M1385" s="5">
        <f t="shared" si="1293"/>
        <v>0</v>
      </c>
      <c r="N1385" s="5">
        <f t="shared" si="1293"/>
        <v>0</v>
      </c>
      <c r="O1385" s="5">
        <f t="shared" si="1293"/>
        <v>0</v>
      </c>
      <c r="P1385" s="42">
        <f>+SUMPRODUCT(G1371:G1384,P1371:P1384)</f>
        <v>0</v>
      </c>
      <c r="Q1385" s="9">
        <f>SUM(Q1371:Q1384)</f>
        <v>0</v>
      </c>
      <c r="R1385" s="9">
        <f t="shared" ref="R1385:S1385" si="1294">SUM(R1371:R1384)</f>
        <v>0</v>
      </c>
      <c r="S1385" s="10">
        <f t="shared" si="1294"/>
        <v>0</v>
      </c>
      <c r="T1385" s="67"/>
      <c r="U1385" s="67"/>
      <c r="V1385" s="67"/>
      <c r="W1385" s="67"/>
      <c r="X1385" s="67"/>
      <c r="Y1385" s="67"/>
      <c r="Z1385" s="67"/>
      <c r="AA1385" s="67"/>
      <c r="AB1385" s="99"/>
    </row>
    <row r="1386" spans="1:29" ht="18" hidden="1" outlineLevel="1" x14ac:dyDescent="0.35">
      <c r="A1386" s="99"/>
      <c r="B1386" s="12"/>
      <c r="C1386" s="67"/>
      <c r="D1386" s="25" t="s">
        <v>150</v>
      </c>
      <c r="E1386" s="1"/>
      <c r="F1386" s="1"/>
      <c r="G1386" s="1"/>
      <c r="H1386" s="1"/>
      <c r="I1386" s="1"/>
      <c r="J1386" s="1"/>
      <c r="K1386" s="51" t="str">
        <f>IFERROR(K1385/$O1385,"-")</f>
        <v>-</v>
      </c>
      <c r="L1386" s="51" t="str">
        <f>IFERROR(L1385/$O1385,"-")</f>
        <v>-</v>
      </c>
      <c r="M1386" s="51" t="str">
        <f>IFERROR(M1385/$O1385,"-")</f>
        <v>-</v>
      </c>
      <c r="N1386" s="51" t="str">
        <f>IFERROR(N1385/$O1385,"-")</f>
        <v>-</v>
      </c>
      <c r="O1386" s="51" t="str">
        <f>IFERROR(O1385/$O1385,"-")</f>
        <v>-</v>
      </c>
      <c r="P1386" s="43"/>
      <c r="Q1386" s="2"/>
      <c r="R1386" s="2"/>
      <c r="S1386" s="44"/>
      <c r="T1386" s="67"/>
      <c r="U1386" s="67"/>
      <c r="V1386" s="67"/>
      <c r="W1386" s="67"/>
      <c r="X1386" s="67"/>
      <c r="Y1386" s="67"/>
      <c r="Z1386" s="67"/>
      <c r="AA1386" s="67"/>
      <c r="AB1386" s="99"/>
    </row>
    <row r="1387" spans="1:29" ht="18" hidden="1" outlineLevel="1" x14ac:dyDescent="0.35">
      <c r="A1387" s="99"/>
      <c r="B1387" s="12"/>
      <c r="C1387" s="67"/>
      <c r="D1387" s="67"/>
      <c r="E1387" s="67"/>
      <c r="F1387" s="67"/>
      <c r="G1387" s="67"/>
      <c r="H1387" s="67"/>
      <c r="I1387" s="67"/>
      <c r="J1387" s="67"/>
      <c r="K1387" s="67"/>
      <c r="L1387" s="67"/>
      <c r="M1387" s="67"/>
      <c r="N1387" s="67"/>
      <c r="O1387" s="67"/>
      <c r="P1387" s="67"/>
      <c r="Q1387" s="67"/>
      <c r="R1387" s="67"/>
      <c r="S1387" s="67"/>
      <c r="T1387" s="67"/>
      <c r="U1387" s="67"/>
      <c r="V1387" s="67"/>
      <c r="W1387" s="67"/>
      <c r="X1387" s="67"/>
      <c r="Y1387" s="67"/>
      <c r="Z1387" s="67"/>
      <c r="AA1387" s="67"/>
      <c r="AB1387" s="99"/>
    </row>
    <row r="1388" spans="1:29" ht="18" collapsed="1" x14ac:dyDescent="0.35">
      <c r="A1388" s="99"/>
      <c r="B1388" s="12"/>
      <c r="C1388" s="62" t="s">
        <v>167</v>
      </c>
      <c r="D1388" s="12"/>
      <c r="E1388" s="12"/>
      <c r="F1388" s="12"/>
      <c r="G1388" s="12"/>
      <c r="H1388" s="12"/>
      <c r="I1388" s="12"/>
      <c r="J1388" s="12"/>
      <c r="K1388" s="12"/>
      <c r="L1388" s="12"/>
      <c r="M1388" s="12"/>
      <c r="N1388" s="12"/>
      <c r="O1388" s="12"/>
      <c r="P1388" s="12"/>
      <c r="Q1388" s="12"/>
      <c r="R1388" s="12"/>
      <c r="S1388" s="12"/>
      <c r="T1388" s="12"/>
      <c r="U1388" s="12"/>
      <c r="V1388" s="12"/>
      <c r="W1388" s="12"/>
      <c r="X1388" s="12"/>
      <c r="Y1388" s="12"/>
      <c r="Z1388" s="12"/>
      <c r="AA1388" s="12"/>
      <c r="AB1388" s="99"/>
    </row>
    <row r="1389" spans="1:29" ht="9.6" hidden="1" customHeight="1" outlineLevel="1" x14ac:dyDescent="0.35">
      <c r="A1389" s="99"/>
      <c r="B1389" s="12"/>
      <c r="C1389" s="67"/>
      <c r="D1389" s="67"/>
      <c r="E1389" s="67"/>
      <c r="F1389" s="67"/>
      <c r="G1389" s="67"/>
      <c r="H1389" s="67"/>
      <c r="I1389" s="67"/>
      <c r="J1389" s="67"/>
      <c r="K1389" s="67"/>
      <c r="L1389" s="67"/>
      <c r="M1389" s="67"/>
      <c r="N1389" s="67"/>
      <c r="O1389" s="67"/>
      <c r="P1389" s="67"/>
      <c r="Q1389" s="67"/>
      <c r="R1389" s="67"/>
      <c r="S1389" s="67"/>
      <c r="T1389" s="67"/>
      <c r="U1389" s="67"/>
      <c r="V1389" s="67"/>
      <c r="W1389" s="67"/>
      <c r="X1389" s="67"/>
      <c r="Y1389" s="67"/>
      <c r="Z1389" s="67"/>
      <c r="AA1389" s="67"/>
      <c r="AB1389" s="99"/>
    </row>
    <row r="1390" spans="1:29" ht="18" hidden="1" outlineLevel="1" x14ac:dyDescent="0.35">
      <c r="A1390" s="99"/>
      <c r="B1390" s="12"/>
      <c r="C1390" s="67"/>
      <c r="D1390" s="163" t="s">
        <v>98</v>
      </c>
      <c r="E1390" s="164"/>
      <c r="F1390" s="164"/>
      <c r="G1390" s="164"/>
      <c r="H1390" s="67"/>
      <c r="I1390" s="161" t="s">
        <v>97</v>
      </c>
      <c r="J1390" s="162"/>
      <c r="K1390" s="162"/>
      <c r="L1390" s="67"/>
      <c r="M1390" s="67"/>
      <c r="N1390" s="67"/>
      <c r="O1390" s="67"/>
      <c r="P1390" s="67"/>
      <c r="Q1390" s="149" t="s">
        <v>152</v>
      </c>
      <c r="R1390" s="150"/>
      <c r="S1390" s="150"/>
      <c r="T1390" s="150"/>
      <c r="U1390" s="67"/>
      <c r="V1390" s="149" t="s">
        <v>153</v>
      </c>
      <c r="W1390" s="150"/>
      <c r="X1390" s="150"/>
      <c r="Y1390" s="67"/>
      <c r="Z1390" s="67"/>
      <c r="AA1390" s="67"/>
      <c r="AB1390" s="99"/>
      <c r="AC1390" s="67">
        <v>30</v>
      </c>
    </row>
    <row r="1391" spans="1:29" ht="18" hidden="1" outlineLevel="1" x14ac:dyDescent="0.35">
      <c r="A1391" s="99"/>
      <c r="B1391" s="12"/>
      <c r="C1391" s="67"/>
      <c r="D1391" s="1" t="s">
        <v>154</v>
      </c>
      <c r="E1391" s="200" t="s">
        <v>155</v>
      </c>
      <c r="F1391" s="167" t="s">
        <v>156</v>
      </c>
      <c r="G1391" s="165"/>
      <c r="H1391" s="67"/>
      <c r="I1391" s="152">
        <v>1</v>
      </c>
      <c r="J1391" s="421" t="s">
        <v>101</v>
      </c>
      <c r="K1391" s="422"/>
      <c r="L1391" s="67"/>
      <c r="M1391" s="67"/>
      <c r="N1391" s="67"/>
      <c r="O1391" s="67"/>
      <c r="P1391" s="67"/>
      <c r="Q1391" s="419" t="s">
        <v>106</v>
      </c>
      <c r="R1391" s="419"/>
      <c r="S1391" s="298" t="str">
        <f>IFERROR(S1413/Q1413,"-")</f>
        <v>-</v>
      </c>
      <c r="T1391" s="299" t="s">
        <v>107</v>
      </c>
      <c r="U1391" s="67"/>
      <c r="V1391" s="8" t="s">
        <v>108</v>
      </c>
      <c r="W1391" s="300">
        <f>IF(E1391="No n'hi ha",0,VLOOKUP(E1391,llistes!$L$5:$Q$11,5,0))</f>
        <v>0</v>
      </c>
      <c r="X1391" s="301" t="s">
        <v>109</v>
      </c>
      <c r="Y1391" s="67"/>
      <c r="Z1391" s="67"/>
      <c r="AA1391" s="67"/>
      <c r="AB1391" s="99"/>
    </row>
    <row r="1392" spans="1:29" ht="18" hidden="1" outlineLevel="1" x14ac:dyDescent="0.35">
      <c r="A1392" s="99"/>
      <c r="B1392" s="12"/>
      <c r="C1392" s="67"/>
      <c r="D1392" s="1" t="s">
        <v>157</v>
      </c>
      <c r="E1392" s="201" t="s">
        <v>145</v>
      </c>
      <c r="F1392" s="199" t="s">
        <v>158</v>
      </c>
      <c r="G1392" s="166"/>
      <c r="H1392" s="67"/>
      <c r="I1392" s="154">
        <v>2</v>
      </c>
      <c r="J1392" s="421" t="s">
        <v>101</v>
      </c>
      <c r="K1392" s="422"/>
      <c r="L1392" s="67"/>
      <c r="M1392" s="67"/>
      <c r="N1392" s="67"/>
      <c r="O1392" s="67"/>
      <c r="P1392" s="67"/>
      <c r="Q1392" s="415" t="s">
        <v>111</v>
      </c>
      <c r="R1392" s="415"/>
      <c r="S1392" s="47">
        <f>IFERROR(S1413/P1413,0)</f>
        <v>0</v>
      </c>
      <c r="T1392" t="s">
        <v>112</v>
      </c>
      <c r="U1392" s="67"/>
      <c r="V1392" s="1" t="s">
        <v>113</v>
      </c>
      <c r="W1392" s="5">
        <f>+W1391*Q1413</f>
        <v>0</v>
      </c>
      <c r="X1392" s="268" t="s">
        <v>114</v>
      </c>
      <c r="Y1392" s="67"/>
      <c r="Z1392" s="67"/>
      <c r="AA1392" s="67"/>
      <c r="AB1392" s="99"/>
    </row>
    <row r="1393" spans="1:28" ht="18" hidden="1" outlineLevel="1" x14ac:dyDescent="0.35">
      <c r="A1393" s="99"/>
      <c r="B1393" s="12"/>
      <c r="C1393" s="67"/>
      <c r="D1393" s="1" t="s">
        <v>159</v>
      </c>
      <c r="E1393" s="168">
        <f>IF(E1391="No n'hi ha",0,VLOOKUP(E1392,_xlfn.IFS(E1391="Gas Natural",llistes!$F$4:$H$4,E1391="Gasoil C",llistes!$F$7:$H$8,E1391="GLP",llistes!$F$11:$H$15,E1391="Biomassa",llistes!$F$18:$H$24,E1391="No n'hi ha",llistes!$F$26:$H$26),2,0))</f>
        <v>0</v>
      </c>
      <c r="F1393" s="67"/>
      <c r="G1393" s="67"/>
      <c r="H1393" s="67"/>
      <c r="I1393" s="154">
        <v>3</v>
      </c>
      <c r="J1393" s="421" t="s">
        <v>101</v>
      </c>
      <c r="K1393" s="422"/>
      <c r="L1393" s="67"/>
      <c r="M1393" s="67"/>
      <c r="N1393" s="67"/>
      <c r="O1393" s="67"/>
      <c r="P1393" s="67"/>
      <c r="Q1393" s="419" t="s">
        <v>116</v>
      </c>
      <c r="R1393" s="419"/>
      <c r="S1393" s="302" t="str" cm="1">
        <f t="array" aca="1" ref="S1393" ca="1">IFERROR(Q1413/INDIRECT("'Introducció dades Grals'!G"&amp;AC1390),"-")</f>
        <v>-</v>
      </c>
      <c r="T1393" s="303" t="s">
        <v>117</v>
      </c>
      <c r="U1393" s="67"/>
      <c r="V1393" s="1" t="s">
        <v>118</v>
      </c>
      <c r="W1393" s="7" t="str" cm="1">
        <f t="array" aca="1" ref="W1393" ca="1">IFERROR(W1392/INDIRECT("'Introducció dades Grals'!G"&amp;AC1390),"-")</f>
        <v>-</v>
      </c>
      <c r="X1393" s="268" t="s">
        <v>119</v>
      </c>
      <c r="Y1393" s="67"/>
      <c r="Z1393" s="67"/>
      <c r="AA1393" s="67"/>
      <c r="AB1393" s="99"/>
    </row>
    <row r="1394" spans="1:28" ht="18" hidden="1" outlineLevel="1" x14ac:dyDescent="0.35">
      <c r="A1394" s="99"/>
      <c r="B1394" s="12"/>
      <c r="C1394" s="67"/>
      <c r="D1394" s="67"/>
      <c r="E1394" s="67"/>
      <c r="F1394" s="67"/>
      <c r="G1394" s="67"/>
      <c r="H1394" s="67"/>
      <c r="I1394" s="152">
        <v>4</v>
      </c>
      <c r="J1394" s="416" t="s">
        <v>101</v>
      </c>
      <c r="K1394" s="417"/>
      <c r="L1394" s="67"/>
      <c r="M1394" s="67"/>
      <c r="N1394" s="67"/>
      <c r="O1394" s="67"/>
      <c r="P1394" s="67"/>
      <c r="Q1394" s="415" t="s">
        <v>121</v>
      </c>
      <c r="R1394" s="415"/>
      <c r="S1394" s="47" t="str" cm="1">
        <f t="array" aca="1" ref="S1394" ca="1">IFERROR(Q1413/INDIRECT("'Introducció dades Grals'!I"&amp;AC1390),"-")</f>
        <v>-</v>
      </c>
      <c r="T1394" s="11" t="s">
        <v>122</v>
      </c>
      <c r="U1394" s="67"/>
      <c r="V1394" s="67"/>
      <c r="W1394" s="67"/>
      <c r="X1394" s="67"/>
      <c r="Y1394" s="67"/>
      <c r="Z1394" s="67"/>
      <c r="AA1394" s="67"/>
      <c r="AB1394" s="99"/>
    </row>
    <row r="1395" spans="1:28" ht="18" hidden="1" outlineLevel="1" x14ac:dyDescent="0.35">
      <c r="A1395" s="99"/>
      <c r="B1395" s="12"/>
      <c r="C1395" s="67"/>
      <c r="D1395" s="67"/>
      <c r="E1395" s="67"/>
      <c r="F1395" s="67"/>
      <c r="G1395" s="67"/>
      <c r="H1395" s="67"/>
      <c r="I1395" s="67"/>
      <c r="J1395" s="67"/>
      <c r="K1395" s="67"/>
      <c r="L1395" s="67"/>
      <c r="M1395" s="67"/>
      <c r="N1395" s="67"/>
      <c r="O1395" s="67"/>
      <c r="P1395" s="67"/>
      <c r="Q1395" s="67"/>
      <c r="R1395" s="67"/>
      <c r="S1395" s="67"/>
      <c r="T1395" s="67"/>
      <c r="U1395" s="67"/>
      <c r="V1395" s="67"/>
      <c r="W1395" s="67"/>
      <c r="X1395" s="67"/>
      <c r="Y1395" s="67"/>
      <c r="Z1395" s="67"/>
      <c r="AA1395" s="67"/>
      <c r="AB1395" s="99"/>
    </row>
    <row r="1396" spans="1:28" ht="18" hidden="1" outlineLevel="1" x14ac:dyDescent="0.35">
      <c r="A1396" s="99"/>
      <c r="B1396" s="12"/>
      <c r="C1396" s="67"/>
      <c r="D1396" s="147" t="s">
        <v>126</v>
      </c>
      <c r="E1396" s="148"/>
      <c r="F1396" s="148"/>
      <c r="G1396" s="148"/>
      <c r="H1396" s="148"/>
      <c r="I1396" s="148"/>
      <c r="J1396" s="148"/>
      <c r="K1396" s="148"/>
      <c r="L1396" s="148"/>
      <c r="M1396" s="148"/>
      <c r="N1396" s="148"/>
      <c r="O1396" s="148"/>
      <c r="P1396" s="423" t="s">
        <v>166</v>
      </c>
      <c r="Q1396" s="423"/>
      <c r="R1396" s="423"/>
      <c r="S1396" s="423"/>
      <c r="T1396" s="67"/>
      <c r="U1396" s="67"/>
      <c r="V1396" s="67"/>
      <c r="W1396" s="67"/>
      <c r="X1396" s="67"/>
      <c r="Y1396" s="67"/>
      <c r="Z1396" s="67"/>
      <c r="AA1396" s="67"/>
      <c r="AB1396" s="99"/>
    </row>
    <row r="1397" spans="1:28" s="159" customFormat="1" ht="28.8" hidden="1" outlineLevel="1" x14ac:dyDescent="0.35">
      <c r="A1397" s="99"/>
      <c r="B1397" s="12"/>
      <c r="C1397" s="67"/>
      <c r="D1397" s="188" t="s">
        <v>128</v>
      </c>
      <c r="E1397" s="188" t="s">
        <v>129</v>
      </c>
      <c r="F1397" s="188" t="s">
        <v>130</v>
      </c>
      <c r="G1397" s="188" t="s">
        <v>131</v>
      </c>
      <c r="H1397" s="188" t="s">
        <v>160</v>
      </c>
      <c r="I1397" s="188" t="s">
        <v>161</v>
      </c>
      <c r="J1397" s="188"/>
      <c r="K1397" s="188" t="s">
        <v>106</v>
      </c>
      <c r="L1397" s="188" t="s">
        <v>162</v>
      </c>
      <c r="M1397" s="188" t="s">
        <v>137</v>
      </c>
      <c r="N1397" s="188" t="s">
        <v>138</v>
      </c>
      <c r="O1397" s="188" t="s">
        <v>139</v>
      </c>
      <c r="P1397" s="193" t="s">
        <v>163</v>
      </c>
      <c r="Q1397" s="193" t="s">
        <v>141</v>
      </c>
      <c r="R1397" s="193" t="s">
        <v>142</v>
      </c>
      <c r="S1397" s="193" t="s">
        <v>143</v>
      </c>
      <c r="U1397" s="159" t="e" vm="1">
        <v>#VALUE!</v>
      </c>
      <c r="V1397" s="426" t="s">
        <v>144</v>
      </c>
      <c r="W1397" s="426"/>
      <c r="X1397" s="426"/>
      <c r="Y1397" s="426"/>
      <c r="Z1397" s="426"/>
      <c r="AB1397" s="99"/>
    </row>
    <row r="1398" spans="1:28" s="160" customFormat="1" ht="18" hidden="1" outlineLevel="1" x14ac:dyDescent="0.35">
      <c r="A1398" s="99"/>
      <c r="B1398" s="12"/>
      <c r="C1398" s="67"/>
      <c r="D1398" s="194"/>
      <c r="E1398" s="195"/>
      <c r="F1398" s="195"/>
      <c r="G1398" s="194"/>
      <c r="H1398" s="188" t="str">
        <f>+E1392</f>
        <v>kWh</v>
      </c>
      <c r="I1398" s="196" t="s">
        <v>145</v>
      </c>
      <c r="J1398" s="196" t="s">
        <v>146</v>
      </c>
      <c r="K1398" s="196" t="s">
        <v>147</v>
      </c>
      <c r="L1398" s="196" t="s">
        <v>147</v>
      </c>
      <c r="M1398" s="196" t="s">
        <v>147</v>
      </c>
      <c r="N1398" s="196" t="s">
        <v>147</v>
      </c>
      <c r="O1398" s="196" t="s">
        <v>147</v>
      </c>
      <c r="P1398" s="197" t="s">
        <v>148</v>
      </c>
      <c r="Q1398" s="198" t="s">
        <v>145</v>
      </c>
      <c r="R1398" s="198" t="s">
        <v>147</v>
      </c>
      <c r="S1398" s="198" t="s">
        <v>147</v>
      </c>
      <c r="U1398" s="67"/>
      <c r="V1398" s="67"/>
      <c r="W1398" s="67"/>
      <c r="X1398" s="67"/>
      <c r="Y1398" s="67"/>
      <c r="Z1398" s="67"/>
      <c r="AB1398" s="99"/>
    </row>
    <row r="1399" spans="1:28" ht="18" hidden="1" outlineLevel="1" x14ac:dyDescent="0.35">
      <c r="A1399" s="99"/>
      <c r="B1399" s="12"/>
      <c r="C1399" s="67"/>
      <c r="D1399" s="2">
        <v>0</v>
      </c>
      <c r="E1399" s="145"/>
      <c r="F1399" s="145">
        <f>+E1399</f>
        <v>0</v>
      </c>
      <c r="G1399" s="49">
        <f>IF(F1399-E1399=0,0,F1399-E1399+1)</f>
        <v>0</v>
      </c>
      <c r="H1399" s="155"/>
      <c r="I1399" s="4">
        <f>+H1399*$E$1393</f>
        <v>0</v>
      </c>
      <c r="J1399" s="48" t="str">
        <f>IFERROR(I1399/G1399,"-")</f>
        <v>-</v>
      </c>
      <c r="K1399" s="157"/>
      <c r="L1399" s="157"/>
      <c r="M1399" s="157"/>
      <c r="N1399" s="157"/>
      <c r="O1399" s="6">
        <f t="shared" ref="O1399:O1412" si="1295">+SUM(K1399:N1399)</f>
        <v>0</v>
      </c>
      <c r="P1399" s="38">
        <f>IFERROR((_xlfn.DAYS(F1399,"1/1/"&amp;YEAR(F1399))+1)/G1399,0)</f>
        <v>0</v>
      </c>
      <c r="Q1399" s="4">
        <f t="shared" ref="Q1399:Q1412" si="1296">+I1399*P1399</f>
        <v>0</v>
      </c>
      <c r="R1399" s="4">
        <f t="shared" ref="R1399:R1412" si="1297">+K1399*P1399</f>
        <v>0</v>
      </c>
      <c r="S1399" s="39">
        <f t="shared" ref="S1399:S1412" si="1298">+O1399*P1399</f>
        <v>0</v>
      </c>
      <c r="T1399" s="160"/>
      <c r="U1399" s="67"/>
      <c r="V1399" s="67"/>
      <c r="W1399" s="67"/>
      <c r="X1399" s="67"/>
      <c r="Y1399" s="67"/>
      <c r="Z1399" s="67"/>
      <c r="AA1399" s="67"/>
      <c r="AB1399" s="99"/>
    </row>
    <row r="1400" spans="1:28" ht="18" hidden="1" outlineLevel="1" x14ac:dyDescent="0.35">
      <c r="A1400" s="99"/>
      <c r="B1400" s="12"/>
      <c r="C1400" s="67"/>
      <c r="D1400" s="2">
        <v>1</v>
      </c>
      <c r="E1400" s="3">
        <f>+F1399+1</f>
        <v>1</v>
      </c>
      <c r="F1400" s="145"/>
      <c r="G1400" s="49">
        <f t="shared" ref="G1400:G1412" si="1299">IF(F1400-E1400=0,0,F1400-E1400+1)</f>
        <v>0</v>
      </c>
      <c r="H1400" s="155"/>
      <c r="I1400" s="4">
        <f t="shared" ref="I1400:I1412" si="1300">+H1400*$E$1393</f>
        <v>0</v>
      </c>
      <c r="J1400" s="48" t="str">
        <f t="shared" ref="J1400:J1412" si="1301">IFERROR(I1400/G1400,"-")</f>
        <v>-</v>
      </c>
      <c r="K1400" s="157"/>
      <c r="L1400" s="157"/>
      <c r="M1400" s="157"/>
      <c r="N1400" s="157"/>
      <c r="O1400" s="6">
        <f t="shared" si="1295"/>
        <v>0</v>
      </c>
      <c r="P1400" s="38">
        <v>1</v>
      </c>
      <c r="Q1400" s="4">
        <f t="shared" si="1296"/>
        <v>0</v>
      </c>
      <c r="R1400" s="4">
        <f t="shared" si="1297"/>
        <v>0</v>
      </c>
      <c r="S1400" s="39">
        <f t="shared" si="1298"/>
        <v>0</v>
      </c>
      <c r="T1400" s="160"/>
      <c r="U1400" s="67"/>
      <c r="V1400" s="67"/>
      <c r="W1400" s="67"/>
      <c r="X1400" s="67"/>
      <c r="Y1400" s="67"/>
      <c r="Z1400" s="67"/>
      <c r="AA1400" s="67"/>
      <c r="AB1400" s="99"/>
    </row>
    <row r="1401" spans="1:28" ht="18" hidden="1" outlineLevel="1" x14ac:dyDescent="0.35">
      <c r="A1401" s="99"/>
      <c r="B1401" s="12"/>
      <c r="C1401" s="67"/>
      <c r="D1401" s="2">
        <v>2</v>
      </c>
      <c r="E1401" s="3">
        <f t="shared" ref="E1401:E1412" si="1302">+F1400+1</f>
        <v>1</v>
      </c>
      <c r="F1401" s="146"/>
      <c r="G1401" s="49">
        <f t="shared" si="1299"/>
        <v>0</v>
      </c>
      <c r="H1401" s="156"/>
      <c r="I1401" s="4">
        <f t="shared" si="1300"/>
        <v>0</v>
      </c>
      <c r="J1401" s="48" t="str">
        <f t="shared" si="1301"/>
        <v>-</v>
      </c>
      <c r="K1401" s="158"/>
      <c r="L1401" s="158"/>
      <c r="M1401" s="158"/>
      <c r="N1401" s="158"/>
      <c r="O1401" s="6">
        <f t="shared" si="1295"/>
        <v>0</v>
      </c>
      <c r="P1401" s="40">
        <v>1</v>
      </c>
      <c r="Q1401" s="4">
        <f t="shared" si="1296"/>
        <v>0</v>
      </c>
      <c r="R1401" s="4">
        <f t="shared" si="1297"/>
        <v>0</v>
      </c>
      <c r="S1401" s="41">
        <f t="shared" si="1298"/>
        <v>0</v>
      </c>
      <c r="T1401" s="160"/>
      <c r="U1401" s="67"/>
      <c r="V1401" s="67"/>
      <c r="W1401" s="67"/>
      <c r="X1401" s="67"/>
      <c r="Y1401" s="67"/>
      <c r="Z1401" s="67"/>
      <c r="AA1401" s="67"/>
      <c r="AB1401" s="99"/>
    </row>
    <row r="1402" spans="1:28" ht="18" hidden="1" outlineLevel="1" x14ac:dyDescent="0.35">
      <c r="A1402" s="99"/>
      <c r="B1402" s="12"/>
      <c r="C1402" s="67"/>
      <c r="D1402" s="2">
        <v>3</v>
      </c>
      <c r="E1402" s="3">
        <f t="shared" si="1302"/>
        <v>1</v>
      </c>
      <c r="F1402" s="146"/>
      <c r="G1402" s="49">
        <f t="shared" si="1299"/>
        <v>0</v>
      </c>
      <c r="H1402" s="156"/>
      <c r="I1402" s="4">
        <f t="shared" si="1300"/>
        <v>0</v>
      </c>
      <c r="J1402" s="48" t="str">
        <f t="shared" si="1301"/>
        <v>-</v>
      </c>
      <c r="K1402" s="158"/>
      <c r="L1402" s="158"/>
      <c r="M1402" s="158"/>
      <c r="N1402" s="158"/>
      <c r="O1402" s="6">
        <f t="shared" si="1295"/>
        <v>0</v>
      </c>
      <c r="P1402" s="40">
        <v>1</v>
      </c>
      <c r="Q1402" s="4">
        <f t="shared" si="1296"/>
        <v>0</v>
      </c>
      <c r="R1402" s="4">
        <f t="shared" si="1297"/>
        <v>0</v>
      </c>
      <c r="S1402" s="41">
        <f t="shared" si="1298"/>
        <v>0</v>
      </c>
      <c r="T1402" s="67"/>
      <c r="U1402" s="67"/>
      <c r="V1402" s="67"/>
      <c r="W1402" s="67"/>
      <c r="X1402" s="67"/>
      <c r="Y1402" s="67"/>
      <c r="Z1402" s="67"/>
      <c r="AA1402" s="67"/>
      <c r="AB1402" s="99"/>
    </row>
    <row r="1403" spans="1:28" ht="18" hidden="1" outlineLevel="1" x14ac:dyDescent="0.35">
      <c r="A1403" s="99"/>
      <c r="B1403" s="12"/>
      <c r="C1403" s="67"/>
      <c r="D1403" s="2">
        <v>4</v>
      </c>
      <c r="E1403" s="3">
        <f t="shared" si="1302"/>
        <v>1</v>
      </c>
      <c r="F1403" s="146"/>
      <c r="G1403" s="49">
        <f t="shared" si="1299"/>
        <v>0</v>
      </c>
      <c r="H1403" s="156"/>
      <c r="I1403" s="4">
        <f t="shared" si="1300"/>
        <v>0</v>
      </c>
      <c r="J1403" s="48" t="str">
        <f t="shared" si="1301"/>
        <v>-</v>
      </c>
      <c r="K1403" s="158"/>
      <c r="L1403" s="158"/>
      <c r="M1403" s="158"/>
      <c r="N1403" s="158"/>
      <c r="O1403" s="6">
        <f t="shared" si="1295"/>
        <v>0</v>
      </c>
      <c r="P1403" s="40">
        <v>1</v>
      </c>
      <c r="Q1403" s="4">
        <f t="shared" si="1296"/>
        <v>0</v>
      </c>
      <c r="R1403" s="4">
        <f t="shared" si="1297"/>
        <v>0</v>
      </c>
      <c r="S1403" s="41">
        <f t="shared" si="1298"/>
        <v>0</v>
      </c>
      <c r="T1403" s="67"/>
      <c r="U1403" s="67"/>
      <c r="V1403" s="67"/>
      <c r="W1403" s="67"/>
      <c r="X1403" s="67"/>
      <c r="Y1403" s="67"/>
      <c r="Z1403" s="67"/>
      <c r="AA1403" s="67"/>
      <c r="AB1403" s="99"/>
    </row>
    <row r="1404" spans="1:28" ht="18" hidden="1" outlineLevel="1" x14ac:dyDescent="0.35">
      <c r="A1404" s="99"/>
      <c r="B1404" s="12"/>
      <c r="C1404" s="67"/>
      <c r="D1404" s="2">
        <v>5</v>
      </c>
      <c r="E1404" s="3">
        <f t="shared" si="1302"/>
        <v>1</v>
      </c>
      <c r="F1404" s="146"/>
      <c r="G1404" s="49">
        <f t="shared" si="1299"/>
        <v>0</v>
      </c>
      <c r="H1404" s="156"/>
      <c r="I1404" s="4">
        <f t="shared" si="1300"/>
        <v>0</v>
      </c>
      <c r="J1404" s="48" t="str">
        <f t="shared" si="1301"/>
        <v>-</v>
      </c>
      <c r="K1404" s="158"/>
      <c r="L1404" s="158"/>
      <c r="M1404" s="158"/>
      <c r="N1404" s="158"/>
      <c r="O1404" s="6">
        <f t="shared" si="1295"/>
        <v>0</v>
      </c>
      <c r="P1404" s="40">
        <v>1</v>
      </c>
      <c r="Q1404" s="4">
        <f t="shared" si="1296"/>
        <v>0</v>
      </c>
      <c r="R1404" s="4">
        <f t="shared" si="1297"/>
        <v>0</v>
      </c>
      <c r="S1404" s="41">
        <f t="shared" si="1298"/>
        <v>0</v>
      </c>
      <c r="T1404" s="67"/>
      <c r="U1404" s="67"/>
      <c r="V1404" s="67"/>
      <c r="W1404" s="67"/>
      <c r="X1404" s="67"/>
      <c r="Y1404" s="67"/>
      <c r="Z1404" s="67"/>
      <c r="AA1404" s="67"/>
      <c r="AB1404" s="99"/>
    </row>
    <row r="1405" spans="1:28" ht="18" hidden="1" outlineLevel="1" x14ac:dyDescent="0.35">
      <c r="A1405" s="99"/>
      <c r="B1405" s="12"/>
      <c r="C1405" s="67"/>
      <c r="D1405" s="2">
        <v>6</v>
      </c>
      <c r="E1405" s="3">
        <f t="shared" si="1302"/>
        <v>1</v>
      </c>
      <c r="F1405" s="146"/>
      <c r="G1405" s="49">
        <f t="shared" si="1299"/>
        <v>0</v>
      </c>
      <c r="H1405" s="156"/>
      <c r="I1405" s="4">
        <f t="shared" si="1300"/>
        <v>0</v>
      </c>
      <c r="J1405" s="48" t="str">
        <f t="shared" si="1301"/>
        <v>-</v>
      </c>
      <c r="K1405" s="158"/>
      <c r="L1405" s="158"/>
      <c r="M1405" s="158"/>
      <c r="N1405" s="158"/>
      <c r="O1405" s="6">
        <f t="shared" si="1295"/>
        <v>0</v>
      </c>
      <c r="P1405" s="40">
        <v>1</v>
      </c>
      <c r="Q1405" s="4">
        <f t="shared" si="1296"/>
        <v>0</v>
      </c>
      <c r="R1405" s="4">
        <f t="shared" si="1297"/>
        <v>0</v>
      </c>
      <c r="S1405" s="41">
        <f t="shared" si="1298"/>
        <v>0</v>
      </c>
      <c r="T1405" s="67"/>
      <c r="U1405" s="67"/>
      <c r="V1405" s="67"/>
      <c r="W1405" s="67"/>
      <c r="X1405" s="67"/>
      <c r="Y1405" s="67"/>
      <c r="Z1405" s="67"/>
      <c r="AA1405" s="67"/>
      <c r="AB1405" s="99"/>
    </row>
    <row r="1406" spans="1:28" ht="18" hidden="1" outlineLevel="1" x14ac:dyDescent="0.35">
      <c r="A1406" s="99"/>
      <c r="B1406" s="12"/>
      <c r="C1406" s="67"/>
      <c r="D1406" s="2">
        <v>7</v>
      </c>
      <c r="E1406" s="3">
        <f t="shared" si="1302"/>
        <v>1</v>
      </c>
      <c r="F1406" s="146"/>
      <c r="G1406" s="49">
        <f t="shared" si="1299"/>
        <v>0</v>
      </c>
      <c r="H1406" s="156"/>
      <c r="I1406" s="4">
        <f t="shared" si="1300"/>
        <v>0</v>
      </c>
      <c r="J1406" s="48" t="str">
        <f t="shared" si="1301"/>
        <v>-</v>
      </c>
      <c r="K1406" s="158"/>
      <c r="L1406" s="158"/>
      <c r="M1406" s="158"/>
      <c r="N1406" s="158"/>
      <c r="O1406" s="6">
        <f t="shared" si="1295"/>
        <v>0</v>
      </c>
      <c r="P1406" s="40">
        <v>1</v>
      </c>
      <c r="Q1406" s="4">
        <f t="shared" si="1296"/>
        <v>0</v>
      </c>
      <c r="R1406" s="4">
        <f t="shared" si="1297"/>
        <v>0</v>
      </c>
      <c r="S1406" s="41">
        <f t="shared" si="1298"/>
        <v>0</v>
      </c>
      <c r="T1406" s="67"/>
      <c r="U1406" s="67"/>
      <c r="V1406" s="67"/>
      <c r="W1406" s="67"/>
      <c r="X1406" s="67"/>
      <c r="Y1406" s="67"/>
      <c r="Z1406" s="67"/>
      <c r="AA1406" s="67"/>
      <c r="AB1406" s="99"/>
    </row>
    <row r="1407" spans="1:28" ht="18" hidden="1" outlineLevel="1" x14ac:dyDescent="0.35">
      <c r="A1407" s="99"/>
      <c r="B1407" s="12"/>
      <c r="C1407" s="67"/>
      <c r="D1407" s="2">
        <v>8</v>
      </c>
      <c r="E1407" s="3">
        <f t="shared" si="1302"/>
        <v>1</v>
      </c>
      <c r="F1407" s="146"/>
      <c r="G1407" s="49">
        <f t="shared" si="1299"/>
        <v>0</v>
      </c>
      <c r="H1407" s="156"/>
      <c r="I1407" s="4">
        <f t="shared" si="1300"/>
        <v>0</v>
      </c>
      <c r="J1407" s="48" t="str">
        <f t="shared" si="1301"/>
        <v>-</v>
      </c>
      <c r="K1407" s="158"/>
      <c r="L1407" s="158"/>
      <c r="M1407" s="158"/>
      <c r="N1407" s="158"/>
      <c r="O1407" s="6">
        <f t="shared" si="1295"/>
        <v>0</v>
      </c>
      <c r="P1407" s="40">
        <v>1</v>
      </c>
      <c r="Q1407" s="4">
        <f t="shared" si="1296"/>
        <v>0</v>
      </c>
      <c r="R1407" s="4">
        <f t="shared" si="1297"/>
        <v>0</v>
      </c>
      <c r="S1407" s="41">
        <f t="shared" si="1298"/>
        <v>0</v>
      </c>
      <c r="T1407" s="67"/>
      <c r="U1407" s="67"/>
      <c r="V1407" s="67"/>
      <c r="W1407" s="67"/>
      <c r="X1407" s="67"/>
      <c r="Y1407" s="67"/>
      <c r="Z1407" s="67"/>
      <c r="AA1407" s="67"/>
      <c r="AB1407" s="99"/>
    </row>
    <row r="1408" spans="1:28" ht="18" hidden="1" outlineLevel="1" x14ac:dyDescent="0.35">
      <c r="A1408" s="99"/>
      <c r="B1408" s="12"/>
      <c r="C1408" s="67"/>
      <c r="D1408" s="2">
        <v>9</v>
      </c>
      <c r="E1408" s="3">
        <f t="shared" si="1302"/>
        <v>1</v>
      </c>
      <c r="F1408" s="146"/>
      <c r="G1408" s="49">
        <f t="shared" si="1299"/>
        <v>0</v>
      </c>
      <c r="H1408" s="156"/>
      <c r="I1408" s="4">
        <f t="shared" si="1300"/>
        <v>0</v>
      </c>
      <c r="J1408" s="48" t="str">
        <f t="shared" si="1301"/>
        <v>-</v>
      </c>
      <c r="K1408" s="158"/>
      <c r="L1408" s="158"/>
      <c r="M1408" s="158"/>
      <c r="N1408" s="158"/>
      <c r="O1408" s="6">
        <f t="shared" si="1295"/>
        <v>0</v>
      </c>
      <c r="P1408" s="40">
        <v>1</v>
      </c>
      <c r="Q1408" s="4">
        <f t="shared" si="1296"/>
        <v>0</v>
      </c>
      <c r="R1408" s="4">
        <f t="shared" si="1297"/>
        <v>0</v>
      </c>
      <c r="S1408" s="41">
        <f t="shared" si="1298"/>
        <v>0</v>
      </c>
      <c r="T1408" s="67"/>
      <c r="U1408" s="67"/>
      <c r="V1408" s="67"/>
      <c r="W1408" s="67"/>
      <c r="X1408" s="67"/>
      <c r="Y1408" s="67"/>
      <c r="Z1408" s="67"/>
      <c r="AA1408" s="67"/>
      <c r="AB1408" s="99"/>
    </row>
    <row r="1409" spans="1:29" ht="18" hidden="1" outlineLevel="1" x14ac:dyDescent="0.35">
      <c r="A1409" s="99"/>
      <c r="B1409" s="12"/>
      <c r="C1409" s="67"/>
      <c r="D1409" s="2">
        <v>10</v>
      </c>
      <c r="E1409" s="3">
        <f t="shared" si="1302"/>
        <v>1</v>
      </c>
      <c r="F1409" s="146"/>
      <c r="G1409" s="49">
        <f t="shared" si="1299"/>
        <v>0</v>
      </c>
      <c r="H1409" s="156"/>
      <c r="I1409" s="4">
        <f t="shared" si="1300"/>
        <v>0</v>
      </c>
      <c r="J1409" s="48" t="str">
        <f t="shared" si="1301"/>
        <v>-</v>
      </c>
      <c r="K1409" s="158"/>
      <c r="L1409" s="158"/>
      <c r="M1409" s="158"/>
      <c r="N1409" s="158"/>
      <c r="O1409" s="6">
        <f t="shared" si="1295"/>
        <v>0</v>
      </c>
      <c r="P1409" s="40">
        <v>1</v>
      </c>
      <c r="Q1409" s="4">
        <f t="shared" si="1296"/>
        <v>0</v>
      </c>
      <c r="R1409" s="4">
        <f t="shared" si="1297"/>
        <v>0</v>
      </c>
      <c r="S1409" s="41">
        <f t="shared" si="1298"/>
        <v>0</v>
      </c>
      <c r="T1409" s="67"/>
      <c r="U1409" s="67"/>
      <c r="V1409" s="67"/>
      <c r="W1409" s="67"/>
      <c r="X1409" s="67"/>
      <c r="Y1409" s="67"/>
      <c r="Z1409" s="67"/>
      <c r="AA1409" s="67"/>
      <c r="AB1409" s="99"/>
    </row>
    <row r="1410" spans="1:29" ht="18" hidden="1" outlineLevel="1" x14ac:dyDescent="0.35">
      <c r="A1410" s="99"/>
      <c r="B1410" s="12"/>
      <c r="C1410" s="67"/>
      <c r="D1410" s="2">
        <v>11</v>
      </c>
      <c r="E1410" s="3">
        <f t="shared" si="1302"/>
        <v>1</v>
      </c>
      <c r="F1410" s="146"/>
      <c r="G1410" s="49">
        <f t="shared" si="1299"/>
        <v>0</v>
      </c>
      <c r="H1410" s="156"/>
      <c r="I1410" s="4">
        <f t="shared" si="1300"/>
        <v>0</v>
      </c>
      <c r="J1410" s="48" t="str">
        <f t="shared" si="1301"/>
        <v>-</v>
      </c>
      <c r="K1410" s="158"/>
      <c r="L1410" s="158"/>
      <c r="M1410" s="158"/>
      <c r="N1410" s="158"/>
      <c r="O1410" s="6">
        <f t="shared" si="1295"/>
        <v>0</v>
      </c>
      <c r="P1410" s="40">
        <v>1</v>
      </c>
      <c r="Q1410" s="4">
        <f t="shared" si="1296"/>
        <v>0</v>
      </c>
      <c r="R1410" s="4">
        <f t="shared" si="1297"/>
        <v>0</v>
      </c>
      <c r="S1410" s="41">
        <f t="shared" si="1298"/>
        <v>0</v>
      </c>
      <c r="T1410" s="67"/>
      <c r="U1410" s="67"/>
      <c r="V1410" s="67"/>
      <c r="W1410" s="67"/>
      <c r="X1410" s="67"/>
      <c r="Y1410" s="67"/>
      <c r="Z1410" s="67"/>
      <c r="AA1410" s="67"/>
      <c r="AB1410" s="99"/>
    </row>
    <row r="1411" spans="1:29" ht="18" hidden="1" outlineLevel="1" x14ac:dyDescent="0.35">
      <c r="A1411" s="99"/>
      <c r="B1411" s="12"/>
      <c r="C1411" s="67"/>
      <c r="D1411" s="2">
        <v>12</v>
      </c>
      <c r="E1411" s="3">
        <f t="shared" si="1302"/>
        <v>1</v>
      </c>
      <c r="F1411" s="146"/>
      <c r="G1411" s="49">
        <f t="shared" si="1299"/>
        <v>0</v>
      </c>
      <c r="H1411" s="156"/>
      <c r="I1411" s="4">
        <f t="shared" si="1300"/>
        <v>0</v>
      </c>
      <c r="J1411" s="48" t="str">
        <f t="shared" si="1301"/>
        <v>-</v>
      </c>
      <c r="K1411" s="158"/>
      <c r="L1411" s="158"/>
      <c r="M1411" s="158"/>
      <c r="N1411" s="158"/>
      <c r="O1411" s="6">
        <f t="shared" si="1295"/>
        <v>0</v>
      </c>
      <c r="P1411" s="40">
        <v>1</v>
      </c>
      <c r="Q1411" s="4">
        <f t="shared" si="1296"/>
        <v>0</v>
      </c>
      <c r="R1411" s="4">
        <f t="shared" si="1297"/>
        <v>0</v>
      </c>
      <c r="S1411" s="41">
        <f t="shared" si="1298"/>
        <v>0</v>
      </c>
      <c r="T1411" s="67"/>
      <c r="U1411" s="67"/>
      <c r="V1411" s="67"/>
      <c r="W1411" s="67"/>
      <c r="X1411" s="67"/>
      <c r="Y1411" s="67"/>
      <c r="Z1411" s="67"/>
      <c r="AA1411" s="67"/>
      <c r="AB1411" s="99"/>
    </row>
    <row r="1412" spans="1:29" ht="18" hidden="1" outlineLevel="1" x14ac:dyDescent="0.35">
      <c r="A1412" s="99"/>
      <c r="B1412" s="12"/>
      <c r="C1412" s="67"/>
      <c r="D1412" s="2">
        <v>13</v>
      </c>
      <c r="E1412" s="3">
        <f t="shared" si="1302"/>
        <v>1</v>
      </c>
      <c r="F1412" s="146">
        <f>+E1412</f>
        <v>1</v>
      </c>
      <c r="G1412" s="49">
        <f t="shared" si="1299"/>
        <v>0</v>
      </c>
      <c r="H1412" s="156"/>
      <c r="I1412" s="4">
        <f t="shared" si="1300"/>
        <v>0</v>
      </c>
      <c r="J1412" s="48" t="str">
        <f t="shared" si="1301"/>
        <v>-</v>
      </c>
      <c r="K1412" s="158"/>
      <c r="L1412" s="158"/>
      <c r="M1412" s="158"/>
      <c r="N1412" s="158"/>
      <c r="O1412" s="6">
        <f t="shared" si="1295"/>
        <v>0</v>
      </c>
      <c r="P1412" s="38">
        <f>IFERROR((_xlfn.DAYS("31/12/"&amp;YEAR(E1412),E1412))/G1412,0)</f>
        <v>0</v>
      </c>
      <c r="Q1412" s="4">
        <f t="shared" si="1296"/>
        <v>0</v>
      </c>
      <c r="R1412" s="4">
        <f t="shared" si="1297"/>
        <v>0</v>
      </c>
      <c r="S1412" s="41">
        <f t="shared" si="1298"/>
        <v>0</v>
      </c>
      <c r="T1412" s="67"/>
      <c r="U1412" s="67"/>
      <c r="V1412" s="67"/>
      <c r="W1412" s="67"/>
      <c r="X1412" s="67"/>
      <c r="Y1412" s="67"/>
      <c r="Z1412" s="67"/>
      <c r="AA1412" s="67"/>
      <c r="AB1412" s="99"/>
    </row>
    <row r="1413" spans="1:29" ht="18" hidden="1" outlineLevel="1" x14ac:dyDescent="0.35">
      <c r="A1413" s="99"/>
      <c r="B1413" s="12"/>
      <c r="C1413" s="67"/>
      <c r="D1413" s="42" t="s">
        <v>164</v>
      </c>
      <c r="E1413" s="8"/>
      <c r="F1413" s="8"/>
      <c r="G1413" s="50">
        <f>SUM(G1399:G1412)</f>
        <v>0</v>
      </c>
      <c r="H1413" s="1"/>
      <c r="I1413" s="5">
        <f>SUM(I1399:I1412)</f>
        <v>0</v>
      </c>
      <c r="J1413" s="48" t="str">
        <f>IFERROR(I1413/G1413,"-")</f>
        <v>-</v>
      </c>
      <c r="K1413" s="5">
        <f>SUM(K1399:K1412)</f>
        <v>0</v>
      </c>
      <c r="L1413" s="5">
        <f t="shared" ref="L1413:O1413" si="1303">SUM(L1399:L1412)</f>
        <v>0</v>
      </c>
      <c r="M1413" s="5">
        <f t="shared" si="1303"/>
        <v>0</v>
      </c>
      <c r="N1413" s="5">
        <f t="shared" si="1303"/>
        <v>0</v>
      </c>
      <c r="O1413" s="5">
        <f t="shared" si="1303"/>
        <v>0</v>
      </c>
      <c r="P1413" s="42">
        <f>+SUMPRODUCT(G1399:G1412,P1399:P1412)</f>
        <v>0</v>
      </c>
      <c r="Q1413" s="9">
        <f>SUM(Q1399:Q1412)</f>
        <v>0</v>
      </c>
      <c r="R1413" s="9">
        <f t="shared" ref="R1413:S1413" si="1304">SUM(R1399:R1412)</f>
        <v>0</v>
      </c>
      <c r="S1413" s="10">
        <f t="shared" si="1304"/>
        <v>0</v>
      </c>
      <c r="T1413" s="67"/>
      <c r="U1413" s="67"/>
      <c r="V1413" s="67"/>
      <c r="W1413" s="67"/>
      <c r="X1413" s="67"/>
      <c r="Y1413" s="67"/>
      <c r="Z1413" s="67"/>
      <c r="AA1413" s="67"/>
      <c r="AB1413" s="99"/>
    </row>
    <row r="1414" spans="1:29" ht="18" hidden="1" outlineLevel="1" x14ac:dyDescent="0.35">
      <c r="A1414" s="99"/>
      <c r="B1414" s="12"/>
      <c r="C1414" s="67"/>
      <c r="D1414" s="25" t="s">
        <v>150</v>
      </c>
      <c r="E1414" s="1"/>
      <c r="F1414" s="1"/>
      <c r="G1414" s="1"/>
      <c r="H1414" s="1"/>
      <c r="I1414" s="1"/>
      <c r="J1414" s="1"/>
      <c r="K1414" s="51" t="str">
        <f>IFERROR(K1413/$O1413,"-")</f>
        <v>-</v>
      </c>
      <c r="L1414" s="51" t="str">
        <f>IFERROR(L1413/$O1413,"-")</f>
        <v>-</v>
      </c>
      <c r="M1414" s="51" t="str">
        <f>IFERROR(M1413/$O1413,"-")</f>
        <v>-</v>
      </c>
      <c r="N1414" s="51" t="str">
        <f>IFERROR(N1413/$O1413,"-")</f>
        <v>-</v>
      </c>
      <c r="O1414" s="51" t="str">
        <f>IFERROR(O1413/$O1413,"-")</f>
        <v>-</v>
      </c>
      <c r="P1414" s="43"/>
      <c r="Q1414" s="2"/>
      <c r="R1414" s="2"/>
      <c r="S1414" s="44"/>
      <c r="T1414" s="67"/>
      <c r="U1414" s="67"/>
      <c r="V1414" s="67"/>
      <c r="W1414" s="67"/>
      <c r="X1414" s="67"/>
      <c r="Y1414" s="67"/>
      <c r="Z1414" s="67"/>
      <c r="AA1414" s="67"/>
      <c r="AB1414" s="99"/>
    </row>
    <row r="1415" spans="1:29" ht="18" hidden="1" outlineLevel="1" x14ac:dyDescent="0.35">
      <c r="A1415" s="99"/>
      <c r="B1415" s="12"/>
      <c r="C1415" s="67"/>
      <c r="D1415" s="67"/>
      <c r="E1415" s="67"/>
      <c r="F1415" s="67"/>
      <c r="G1415" s="67"/>
      <c r="H1415" s="67"/>
      <c r="I1415" s="67"/>
      <c r="J1415" s="67"/>
      <c r="K1415" s="67"/>
      <c r="L1415" s="67"/>
      <c r="M1415" s="67"/>
      <c r="N1415" s="67"/>
      <c r="O1415" s="67"/>
      <c r="P1415" s="67"/>
      <c r="Q1415" s="67"/>
      <c r="R1415" s="67"/>
      <c r="S1415" s="67"/>
      <c r="T1415" s="67"/>
      <c r="U1415" s="67"/>
      <c r="V1415" s="67"/>
      <c r="W1415" s="67"/>
      <c r="X1415" s="67"/>
      <c r="Y1415" s="67"/>
      <c r="Z1415" s="67"/>
      <c r="AA1415" s="67"/>
      <c r="AB1415" s="99"/>
    </row>
    <row r="1416" spans="1:29" ht="18" collapsed="1" x14ac:dyDescent="0.35">
      <c r="A1416" s="99"/>
      <c r="B1416" s="12"/>
      <c r="C1416" s="62" t="s">
        <v>168</v>
      </c>
      <c r="D1416" s="12"/>
      <c r="E1416" s="12"/>
      <c r="F1416" s="12"/>
      <c r="G1416" s="12"/>
      <c r="H1416" s="12"/>
      <c r="I1416" s="12"/>
      <c r="J1416" s="12"/>
      <c r="K1416" s="12"/>
      <c r="L1416" s="12"/>
      <c r="M1416" s="12"/>
      <c r="N1416" s="12"/>
      <c r="O1416" s="12"/>
      <c r="P1416" s="12"/>
      <c r="Q1416" s="12"/>
      <c r="R1416" s="12"/>
      <c r="S1416" s="12"/>
      <c r="T1416" s="12"/>
      <c r="U1416" s="12"/>
      <c r="V1416" s="12"/>
      <c r="W1416" s="12"/>
      <c r="X1416" s="12"/>
      <c r="Y1416" s="12"/>
      <c r="Z1416" s="12"/>
      <c r="AA1416" s="12"/>
      <c r="AB1416" s="99"/>
    </row>
    <row r="1417" spans="1:29" ht="9.6" hidden="1" customHeight="1" outlineLevel="1" x14ac:dyDescent="0.35">
      <c r="A1417" s="99"/>
      <c r="B1417" s="12"/>
      <c r="C1417" s="67"/>
      <c r="D1417" s="67"/>
      <c r="E1417" s="67"/>
      <c r="F1417" s="67"/>
      <c r="G1417" s="67"/>
      <c r="H1417" s="67"/>
      <c r="I1417" s="67"/>
      <c r="J1417" s="67"/>
      <c r="K1417" s="67"/>
      <c r="L1417" s="67"/>
      <c r="M1417" s="67"/>
      <c r="N1417" s="67"/>
      <c r="O1417" s="67"/>
      <c r="P1417" s="67"/>
      <c r="Q1417" s="67"/>
      <c r="R1417" s="67"/>
      <c r="S1417" s="67"/>
      <c r="T1417" s="67"/>
      <c r="U1417" s="67"/>
      <c r="V1417" s="67"/>
      <c r="W1417" s="67"/>
      <c r="X1417" s="67"/>
      <c r="Y1417" s="67"/>
      <c r="Z1417" s="67"/>
      <c r="AA1417" s="67"/>
      <c r="AB1417" s="99"/>
    </row>
    <row r="1418" spans="1:29" ht="18" hidden="1" outlineLevel="1" x14ac:dyDescent="0.35">
      <c r="A1418" s="99"/>
      <c r="B1418" s="12"/>
      <c r="C1418" s="67"/>
      <c r="D1418" s="163" t="s">
        <v>98</v>
      </c>
      <c r="E1418" s="164"/>
      <c r="F1418" s="164"/>
      <c r="G1418" s="164"/>
      <c r="H1418" s="67"/>
      <c r="I1418" s="161" t="s">
        <v>97</v>
      </c>
      <c r="J1418" s="162"/>
      <c r="K1418" s="162"/>
      <c r="L1418" s="67"/>
      <c r="M1418" s="67"/>
      <c r="N1418" s="67"/>
      <c r="O1418" s="67"/>
      <c r="P1418" s="67"/>
      <c r="Q1418" s="149" t="s">
        <v>152</v>
      </c>
      <c r="R1418" s="150"/>
      <c r="S1418" s="150"/>
      <c r="T1418" s="150"/>
      <c r="U1418" s="67"/>
      <c r="V1418" s="149" t="s">
        <v>153</v>
      </c>
      <c r="W1418" s="150"/>
      <c r="X1418" s="150"/>
      <c r="Y1418" s="67"/>
      <c r="Z1418" s="67"/>
      <c r="AA1418" s="67"/>
      <c r="AB1418" s="99"/>
      <c r="AC1418" s="67">
        <v>30</v>
      </c>
    </row>
    <row r="1419" spans="1:29" ht="18" hidden="1" outlineLevel="1" x14ac:dyDescent="0.35">
      <c r="A1419" s="99"/>
      <c r="B1419" s="12"/>
      <c r="C1419" s="67"/>
      <c r="D1419" s="1" t="s">
        <v>154</v>
      </c>
      <c r="E1419" s="200" t="s">
        <v>155</v>
      </c>
      <c r="F1419" s="167" t="s">
        <v>156</v>
      </c>
      <c r="G1419" s="165"/>
      <c r="H1419" s="67"/>
      <c r="I1419" s="152">
        <v>1</v>
      </c>
      <c r="J1419" s="421" t="s">
        <v>101</v>
      </c>
      <c r="K1419" s="422"/>
      <c r="L1419" s="67"/>
      <c r="M1419" s="67"/>
      <c r="N1419" s="67"/>
      <c r="O1419" s="67"/>
      <c r="P1419" s="67"/>
      <c r="Q1419" s="419" t="s">
        <v>106</v>
      </c>
      <c r="R1419" s="419"/>
      <c r="S1419" s="298" t="str">
        <f>IFERROR(S1441/Q1441,"-")</f>
        <v>-</v>
      </c>
      <c r="T1419" s="299" t="s">
        <v>107</v>
      </c>
      <c r="U1419" s="67"/>
      <c r="V1419" s="8" t="s">
        <v>108</v>
      </c>
      <c r="W1419" s="300">
        <f>IF(E1419="No n'hi ha",0,VLOOKUP(E1419,llistes!$L$5:$Q$11,5,0))</f>
        <v>0</v>
      </c>
      <c r="X1419" s="301" t="s">
        <v>109</v>
      </c>
      <c r="Y1419" s="67"/>
      <c r="Z1419" s="67"/>
      <c r="AA1419" s="67"/>
      <c r="AB1419" s="99"/>
    </row>
    <row r="1420" spans="1:29" ht="18" hidden="1" outlineLevel="1" x14ac:dyDescent="0.35">
      <c r="A1420" s="99"/>
      <c r="B1420" s="12"/>
      <c r="C1420" s="67"/>
      <c r="D1420" s="1" t="s">
        <v>157</v>
      </c>
      <c r="E1420" s="201" t="s">
        <v>145</v>
      </c>
      <c r="F1420" s="199" t="s">
        <v>158</v>
      </c>
      <c r="G1420" s="166"/>
      <c r="H1420" s="67"/>
      <c r="I1420" s="154">
        <v>2</v>
      </c>
      <c r="J1420" s="421" t="s">
        <v>101</v>
      </c>
      <c r="K1420" s="422"/>
      <c r="L1420" s="67"/>
      <c r="M1420" s="67"/>
      <c r="N1420" s="67"/>
      <c r="O1420" s="67"/>
      <c r="P1420" s="67"/>
      <c r="Q1420" s="415" t="s">
        <v>111</v>
      </c>
      <c r="R1420" s="415"/>
      <c r="S1420" s="47">
        <f>IFERROR(S1441/P1441,0)</f>
        <v>0</v>
      </c>
      <c r="T1420" t="s">
        <v>112</v>
      </c>
      <c r="U1420" s="67"/>
      <c r="V1420" s="1" t="s">
        <v>113</v>
      </c>
      <c r="W1420" s="5">
        <f>+W1419*Q1441</f>
        <v>0</v>
      </c>
      <c r="X1420" s="268" t="s">
        <v>114</v>
      </c>
      <c r="Y1420" s="67"/>
      <c r="Z1420" s="67"/>
      <c r="AA1420" s="67"/>
      <c r="AB1420" s="99"/>
    </row>
    <row r="1421" spans="1:29" ht="18" hidden="1" outlineLevel="1" x14ac:dyDescent="0.35">
      <c r="A1421" s="99"/>
      <c r="B1421" s="12"/>
      <c r="C1421" s="67"/>
      <c r="D1421" s="1" t="s">
        <v>159</v>
      </c>
      <c r="E1421" s="168">
        <f>IF(E1419="No n'hi ha",0,VLOOKUP(E1420,_xlfn.IFS(E1419="Gas Natural",llistes!$F$4:$H$4,E1419="Gasoil C",llistes!$F$7:$H$8,E1419="GLP",llistes!$F$11:$H$15,E1419="Biomassa",llistes!$F$18:$H$24,E1419="No n'hi ha",llistes!$F$26:$H$26),2,0))</f>
        <v>0</v>
      </c>
      <c r="F1421" s="67"/>
      <c r="G1421" s="67"/>
      <c r="H1421" s="67"/>
      <c r="I1421" s="154">
        <v>3</v>
      </c>
      <c r="J1421" s="421" t="s">
        <v>101</v>
      </c>
      <c r="K1421" s="422"/>
      <c r="L1421" s="67"/>
      <c r="M1421" s="67"/>
      <c r="N1421" s="67"/>
      <c r="O1421" s="67"/>
      <c r="P1421" s="67"/>
      <c r="Q1421" s="419" t="s">
        <v>116</v>
      </c>
      <c r="R1421" s="419"/>
      <c r="S1421" s="302" t="str" cm="1">
        <f t="array" aca="1" ref="S1421" ca="1">IFERROR(Q1441/INDIRECT("'Introducció dades Grals'!G"&amp;AC1418),"-")</f>
        <v>-</v>
      </c>
      <c r="T1421" s="303" t="s">
        <v>117</v>
      </c>
      <c r="U1421" s="67"/>
      <c r="V1421" s="1" t="s">
        <v>118</v>
      </c>
      <c r="W1421" s="7" t="str" cm="1">
        <f t="array" aca="1" ref="W1421" ca="1">IFERROR(W1420/INDIRECT("'Introducció dades Grals'!G"&amp;AC1418),"-")</f>
        <v>-</v>
      </c>
      <c r="X1421" s="268" t="s">
        <v>119</v>
      </c>
      <c r="Y1421" s="67"/>
      <c r="Z1421" s="67"/>
      <c r="AA1421" s="67"/>
      <c r="AB1421" s="99"/>
    </row>
    <row r="1422" spans="1:29" ht="18" hidden="1" outlineLevel="1" x14ac:dyDescent="0.35">
      <c r="A1422" s="99"/>
      <c r="B1422" s="12"/>
      <c r="C1422" s="67"/>
      <c r="D1422" s="67"/>
      <c r="E1422" s="67"/>
      <c r="F1422" s="67"/>
      <c r="G1422" s="67"/>
      <c r="H1422" s="67"/>
      <c r="I1422" s="152">
        <v>4</v>
      </c>
      <c r="J1422" s="416" t="s">
        <v>101</v>
      </c>
      <c r="K1422" s="417"/>
      <c r="L1422" s="67"/>
      <c r="M1422" s="67"/>
      <c r="N1422" s="67"/>
      <c r="O1422" s="67"/>
      <c r="P1422" s="67"/>
      <c r="Q1422" s="415" t="s">
        <v>121</v>
      </c>
      <c r="R1422" s="415"/>
      <c r="S1422" s="47" t="str" cm="1">
        <f t="array" aca="1" ref="S1422" ca="1">IFERROR(Q1441/INDIRECT("'Introducció dades Grals'!I"&amp;AC1418),"-")</f>
        <v>-</v>
      </c>
      <c r="T1422" s="11" t="s">
        <v>122</v>
      </c>
      <c r="U1422" s="67"/>
      <c r="V1422" s="67"/>
      <c r="W1422" s="67"/>
      <c r="X1422" s="67"/>
      <c r="Y1422" s="67"/>
      <c r="Z1422" s="67"/>
      <c r="AA1422" s="67"/>
      <c r="AB1422" s="99"/>
    </row>
    <row r="1423" spans="1:29" ht="18" hidden="1" outlineLevel="1" x14ac:dyDescent="0.35">
      <c r="A1423" s="99"/>
      <c r="B1423" s="12"/>
      <c r="C1423" s="67"/>
      <c r="D1423" s="67"/>
      <c r="E1423" s="67"/>
      <c r="F1423" s="67"/>
      <c r="G1423" s="67"/>
      <c r="H1423" s="67"/>
      <c r="I1423" s="67"/>
      <c r="J1423" s="67"/>
      <c r="K1423" s="67"/>
      <c r="L1423" s="67"/>
      <c r="M1423" s="67"/>
      <c r="N1423" s="67"/>
      <c r="O1423" s="67"/>
      <c r="P1423" s="67"/>
      <c r="Q1423" s="67"/>
      <c r="R1423" s="67"/>
      <c r="S1423" s="67"/>
      <c r="T1423" s="67"/>
      <c r="U1423" s="67"/>
      <c r="V1423" s="67"/>
      <c r="W1423" s="67"/>
      <c r="X1423" s="67"/>
      <c r="Y1423" s="67"/>
      <c r="Z1423" s="67"/>
      <c r="AA1423" s="67"/>
      <c r="AB1423" s="99"/>
    </row>
    <row r="1424" spans="1:29" ht="18" hidden="1" outlineLevel="1" x14ac:dyDescent="0.35">
      <c r="A1424" s="99"/>
      <c r="B1424" s="12"/>
      <c r="C1424" s="67"/>
      <c r="D1424" s="147" t="s">
        <v>126</v>
      </c>
      <c r="E1424" s="148"/>
      <c r="F1424" s="148"/>
      <c r="G1424" s="148"/>
      <c r="H1424" s="148"/>
      <c r="I1424" s="148"/>
      <c r="J1424" s="148"/>
      <c r="K1424" s="148"/>
      <c r="L1424" s="148"/>
      <c r="M1424" s="148"/>
      <c r="N1424" s="148"/>
      <c r="O1424" s="148"/>
      <c r="P1424" s="423" t="s">
        <v>166</v>
      </c>
      <c r="Q1424" s="423"/>
      <c r="R1424" s="423"/>
      <c r="S1424" s="423"/>
      <c r="T1424" s="67"/>
      <c r="U1424" s="67"/>
      <c r="V1424" s="67"/>
      <c r="W1424" s="67"/>
      <c r="X1424" s="67"/>
      <c r="Y1424" s="67"/>
      <c r="Z1424" s="67"/>
      <c r="AA1424" s="67"/>
      <c r="AB1424" s="99"/>
    </row>
    <row r="1425" spans="1:28" s="159" customFormat="1" ht="28.8" hidden="1" outlineLevel="1" x14ac:dyDescent="0.35">
      <c r="A1425" s="99"/>
      <c r="B1425" s="12"/>
      <c r="C1425" s="67"/>
      <c r="D1425" s="188" t="s">
        <v>128</v>
      </c>
      <c r="E1425" s="188" t="s">
        <v>129</v>
      </c>
      <c r="F1425" s="188" t="s">
        <v>130</v>
      </c>
      <c r="G1425" s="188" t="s">
        <v>131</v>
      </c>
      <c r="H1425" s="188" t="s">
        <v>160</v>
      </c>
      <c r="I1425" s="188" t="s">
        <v>161</v>
      </c>
      <c r="J1425" s="188"/>
      <c r="K1425" s="188" t="s">
        <v>106</v>
      </c>
      <c r="L1425" s="188" t="s">
        <v>162</v>
      </c>
      <c r="M1425" s="188" t="s">
        <v>137</v>
      </c>
      <c r="N1425" s="188" t="s">
        <v>138</v>
      </c>
      <c r="O1425" s="188" t="s">
        <v>139</v>
      </c>
      <c r="P1425" s="193" t="s">
        <v>163</v>
      </c>
      <c r="Q1425" s="193" t="s">
        <v>141</v>
      </c>
      <c r="R1425" s="193" t="s">
        <v>142</v>
      </c>
      <c r="S1425" s="193" t="s">
        <v>143</v>
      </c>
      <c r="T1425" s="67"/>
      <c r="U1425" s="159" t="e" vm="1">
        <v>#VALUE!</v>
      </c>
      <c r="V1425" s="426" t="s">
        <v>144</v>
      </c>
      <c r="W1425" s="426"/>
      <c r="X1425" s="426"/>
      <c r="Y1425" s="426"/>
      <c r="Z1425" s="426"/>
      <c r="AA1425" s="67"/>
      <c r="AB1425" s="99"/>
    </row>
    <row r="1426" spans="1:28" s="160" customFormat="1" ht="18" hidden="1" outlineLevel="1" x14ac:dyDescent="0.35">
      <c r="A1426" s="99"/>
      <c r="B1426" s="12"/>
      <c r="C1426" s="67"/>
      <c r="D1426" s="194"/>
      <c r="E1426" s="195"/>
      <c r="F1426" s="195"/>
      <c r="G1426" s="194"/>
      <c r="H1426" s="188" t="str">
        <f>+E1420</f>
        <v>kWh</v>
      </c>
      <c r="I1426" s="196" t="s">
        <v>145</v>
      </c>
      <c r="J1426" s="196" t="s">
        <v>146</v>
      </c>
      <c r="K1426" s="196" t="s">
        <v>147</v>
      </c>
      <c r="L1426" s="196" t="s">
        <v>147</v>
      </c>
      <c r="M1426" s="196" t="s">
        <v>147</v>
      </c>
      <c r="N1426" s="196" t="s">
        <v>147</v>
      </c>
      <c r="O1426" s="196" t="s">
        <v>147</v>
      </c>
      <c r="P1426" s="197" t="s">
        <v>148</v>
      </c>
      <c r="Q1426" s="198" t="s">
        <v>145</v>
      </c>
      <c r="R1426" s="198" t="s">
        <v>147</v>
      </c>
      <c r="S1426" s="198" t="s">
        <v>147</v>
      </c>
      <c r="T1426" s="67"/>
      <c r="U1426" s="67"/>
      <c r="V1426" s="67"/>
      <c r="W1426" s="67"/>
      <c r="X1426" s="67"/>
      <c r="Y1426" s="67"/>
      <c r="Z1426" s="67"/>
      <c r="AA1426" s="67"/>
      <c r="AB1426" s="99"/>
    </row>
    <row r="1427" spans="1:28" ht="18" hidden="1" outlineLevel="1" x14ac:dyDescent="0.35">
      <c r="A1427" s="99"/>
      <c r="B1427" s="12"/>
      <c r="C1427" s="67"/>
      <c r="D1427" s="2">
        <v>0</v>
      </c>
      <c r="E1427" s="145"/>
      <c r="F1427" s="145">
        <f>+E1427</f>
        <v>0</v>
      </c>
      <c r="G1427" s="49">
        <f>IF(F1427-E1427=0,0,F1427-E1427+1)</f>
        <v>0</v>
      </c>
      <c r="H1427" s="155"/>
      <c r="I1427" s="4">
        <f>+H1427*$E$1421</f>
        <v>0</v>
      </c>
      <c r="J1427" s="48" t="str">
        <f>IFERROR(I1427/G1427,"-")</f>
        <v>-</v>
      </c>
      <c r="K1427" s="157"/>
      <c r="L1427" s="157"/>
      <c r="M1427" s="157"/>
      <c r="N1427" s="157"/>
      <c r="O1427" s="6">
        <f t="shared" ref="O1427:O1440" si="1305">+SUM(K1427:N1427)</f>
        <v>0</v>
      </c>
      <c r="P1427" s="38">
        <f>IFERROR((_xlfn.DAYS(F1427,"1/1/"&amp;YEAR(F1427))+1)/G1427,0)</f>
        <v>0</v>
      </c>
      <c r="Q1427" s="4">
        <f t="shared" ref="Q1427:Q1440" si="1306">+I1427*P1427</f>
        <v>0</v>
      </c>
      <c r="R1427" s="4">
        <f t="shared" ref="R1427:R1440" si="1307">+K1427*P1427</f>
        <v>0</v>
      </c>
      <c r="S1427" s="39">
        <f t="shared" ref="S1427:S1440" si="1308">+O1427*P1427</f>
        <v>0</v>
      </c>
      <c r="T1427" s="67"/>
      <c r="U1427" s="67"/>
      <c r="V1427" s="67"/>
      <c r="W1427" s="67"/>
      <c r="X1427" s="67"/>
      <c r="Y1427" s="67"/>
      <c r="Z1427" s="67"/>
      <c r="AA1427" s="67"/>
      <c r="AB1427" s="99"/>
    </row>
    <row r="1428" spans="1:28" ht="18" hidden="1" outlineLevel="1" x14ac:dyDescent="0.35">
      <c r="A1428" s="99"/>
      <c r="B1428" s="12"/>
      <c r="C1428" s="67"/>
      <c r="D1428" s="2">
        <v>1</v>
      </c>
      <c r="E1428" s="3">
        <f>+F1427+1</f>
        <v>1</v>
      </c>
      <c r="F1428" s="145"/>
      <c r="G1428" s="49">
        <f t="shared" ref="G1428:G1440" si="1309">IF(F1428-E1428=0,0,F1428-E1428+1)</f>
        <v>0</v>
      </c>
      <c r="H1428" s="155"/>
      <c r="I1428" s="4">
        <f t="shared" ref="I1428:I1440" si="1310">+H1428*$E$1421</f>
        <v>0</v>
      </c>
      <c r="J1428" s="48" t="str">
        <f t="shared" ref="J1428:J1440" si="1311">IFERROR(I1428/G1428,"-")</f>
        <v>-</v>
      </c>
      <c r="K1428" s="157"/>
      <c r="L1428" s="157"/>
      <c r="M1428" s="157"/>
      <c r="N1428" s="157"/>
      <c r="O1428" s="6">
        <f t="shared" si="1305"/>
        <v>0</v>
      </c>
      <c r="P1428" s="38">
        <v>1</v>
      </c>
      <c r="Q1428" s="4">
        <f t="shared" si="1306"/>
        <v>0</v>
      </c>
      <c r="R1428" s="4">
        <f t="shared" si="1307"/>
        <v>0</v>
      </c>
      <c r="S1428" s="39">
        <f t="shared" si="1308"/>
        <v>0</v>
      </c>
      <c r="T1428" s="67"/>
      <c r="U1428" s="67"/>
      <c r="V1428" s="67"/>
      <c r="W1428" s="67"/>
      <c r="X1428" s="67"/>
      <c r="Y1428" s="67"/>
      <c r="Z1428" s="67"/>
      <c r="AA1428" s="67"/>
      <c r="AB1428" s="99"/>
    </row>
    <row r="1429" spans="1:28" ht="18" hidden="1" outlineLevel="1" x14ac:dyDescent="0.35">
      <c r="A1429" s="99"/>
      <c r="B1429" s="12"/>
      <c r="C1429" s="67"/>
      <c r="D1429" s="2">
        <v>2</v>
      </c>
      <c r="E1429" s="3">
        <f t="shared" ref="E1429:E1440" si="1312">+F1428+1</f>
        <v>1</v>
      </c>
      <c r="F1429" s="146"/>
      <c r="G1429" s="49">
        <f t="shared" si="1309"/>
        <v>0</v>
      </c>
      <c r="H1429" s="156"/>
      <c r="I1429" s="4">
        <f t="shared" si="1310"/>
        <v>0</v>
      </c>
      <c r="J1429" s="48" t="str">
        <f t="shared" si="1311"/>
        <v>-</v>
      </c>
      <c r="K1429" s="158"/>
      <c r="L1429" s="158"/>
      <c r="M1429" s="158"/>
      <c r="N1429" s="158"/>
      <c r="O1429" s="6">
        <f t="shared" si="1305"/>
        <v>0</v>
      </c>
      <c r="P1429" s="40">
        <v>1</v>
      </c>
      <c r="Q1429" s="4">
        <f t="shared" si="1306"/>
        <v>0</v>
      </c>
      <c r="R1429" s="4">
        <f t="shared" si="1307"/>
        <v>0</v>
      </c>
      <c r="S1429" s="41">
        <f t="shared" si="1308"/>
        <v>0</v>
      </c>
      <c r="T1429" s="67"/>
      <c r="U1429" s="67"/>
      <c r="V1429" s="67"/>
      <c r="W1429" s="67"/>
      <c r="X1429" s="67"/>
      <c r="Y1429" s="67"/>
      <c r="Z1429" s="67"/>
      <c r="AA1429" s="67"/>
      <c r="AB1429" s="99"/>
    </row>
    <row r="1430" spans="1:28" ht="18" hidden="1" outlineLevel="1" x14ac:dyDescent="0.35">
      <c r="A1430" s="99"/>
      <c r="B1430" s="12"/>
      <c r="C1430" s="67"/>
      <c r="D1430" s="2">
        <v>3</v>
      </c>
      <c r="E1430" s="3">
        <f t="shared" si="1312"/>
        <v>1</v>
      </c>
      <c r="F1430" s="146"/>
      <c r="G1430" s="49">
        <f t="shared" si="1309"/>
        <v>0</v>
      </c>
      <c r="H1430" s="156"/>
      <c r="I1430" s="4">
        <f t="shared" si="1310"/>
        <v>0</v>
      </c>
      <c r="J1430" s="48" t="str">
        <f t="shared" si="1311"/>
        <v>-</v>
      </c>
      <c r="K1430" s="158"/>
      <c r="L1430" s="158"/>
      <c r="M1430" s="158"/>
      <c r="N1430" s="158"/>
      <c r="O1430" s="6">
        <f t="shared" si="1305"/>
        <v>0</v>
      </c>
      <c r="P1430" s="40">
        <v>1</v>
      </c>
      <c r="Q1430" s="4">
        <f t="shared" si="1306"/>
        <v>0</v>
      </c>
      <c r="R1430" s="4">
        <f t="shared" si="1307"/>
        <v>0</v>
      </c>
      <c r="S1430" s="41">
        <f t="shared" si="1308"/>
        <v>0</v>
      </c>
      <c r="T1430" s="67"/>
      <c r="U1430" s="67"/>
      <c r="V1430" s="67"/>
      <c r="W1430" s="67"/>
      <c r="X1430" s="67"/>
      <c r="Y1430" s="67"/>
      <c r="Z1430" s="67"/>
      <c r="AA1430" s="67"/>
      <c r="AB1430" s="99"/>
    </row>
    <row r="1431" spans="1:28" ht="18" hidden="1" outlineLevel="1" x14ac:dyDescent="0.35">
      <c r="A1431" s="99"/>
      <c r="B1431" s="12"/>
      <c r="C1431" s="67"/>
      <c r="D1431" s="2">
        <v>4</v>
      </c>
      <c r="E1431" s="3">
        <f t="shared" si="1312"/>
        <v>1</v>
      </c>
      <c r="F1431" s="146"/>
      <c r="G1431" s="49">
        <f t="shared" si="1309"/>
        <v>0</v>
      </c>
      <c r="H1431" s="156"/>
      <c r="I1431" s="4">
        <f t="shared" si="1310"/>
        <v>0</v>
      </c>
      <c r="J1431" s="48" t="str">
        <f t="shared" si="1311"/>
        <v>-</v>
      </c>
      <c r="K1431" s="158"/>
      <c r="L1431" s="158"/>
      <c r="M1431" s="158"/>
      <c r="N1431" s="158"/>
      <c r="O1431" s="6">
        <f t="shared" si="1305"/>
        <v>0</v>
      </c>
      <c r="P1431" s="40">
        <v>1</v>
      </c>
      <c r="Q1431" s="4">
        <f t="shared" si="1306"/>
        <v>0</v>
      </c>
      <c r="R1431" s="4">
        <f t="shared" si="1307"/>
        <v>0</v>
      </c>
      <c r="S1431" s="41">
        <f t="shared" si="1308"/>
        <v>0</v>
      </c>
      <c r="T1431" s="67"/>
      <c r="U1431" s="67"/>
      <c r="V1431" s="67"/>
      <c r="W1431" s="67"/>
      <c r="X1431" s="67"/>
      <c r="Y1431" s="67"/>
      <c r="Z1431" s="67"/>
      <c r="AA1431" s="67"/>
      <c r="AB1431" s="99"/>
    </row>
    <row r="1432" spans="1:28" ht="18" hidden="1" outlineLevel="1" x14ac:dyDescent="0.35">
      <c r="A1432" s="99"/>
      <c r="B1432" s="12"/>
      <c r="C1432" s="67"/>
      <c r="D1432" s="2">
        <v>5</v>
      </c>
      <c r="E1432" s="3">
        <f t="shared" si="1312"/>
        <v>1</v>
      </c>
      <c r="F1432" s="146"/>
      <c r="G1432" s="49">
        <f t="shared" si="1309"/>
        <v>0</v>
      </c>
      <c r="H1432" s="156"/>
      <c r="I1432" s="4">
        <f t="shared" si="1310"/>
        <v>0</v>
      </c>
      <c r="J1432" s="48" t="str">
        <f t="shared" si="1311"/>
        <v>-</v>
      </c>
      <c r="K1432" s="158"/>
      <c r="L1432" s="158"/>
      <c r="M1432" s="158"/>
      <c r="N1432" s="158"/>
      <c r="O1432" s="6">
        <f t="shared" si="1305"/>
        <v>0</v>
      </c>
      <c r="P1432" s="40">
        <v>1</v>
      </c>
      <c r="Q1432" s="4">
        <f t="shared" si="1306"/>
        <v>0</v>
      </c>
      <c r="R1432" s="4">
        <f t="shared" si="1307"/>
        <v>0</v>
      </c>
      <c r="S1432" s="41">
        <f t="shared" si="1308"/>
        <v>0</v>
      </c>
      <c r="T1432" s="67"/>
      <c r="U1432" s="67"/>
      <c r="V1432" s="67"/>
      <c r="W1432" s="67"/>
      <c r="X1432" s="67"/>
      <c r="Y1432" s="67"/>
      <c r="Z1432" s="67"/>
      <c r="AA1432" s="67"/>
      <c r="AB1432" s="99"/>
    </row>
    <row r="1433" spans="1:28" ht="18" hidden="1" outlineLevel="1" x14ac:dyDescent="0.35">
      <c r="A1433" s="99"/>
      <c r="B1433" s="12"/>
      <c r="C1433" s="67"/>
      <c r="D1433" s="2">
        <v>6</v>
      </c>
      <c r="E1433" s="3">
        <f t="shared" si="1312"/>
        <v>1</v>
      </c>
      <c r="F1433" s="146"/>
      <c r="G1433" s="49">
        <f t="shared" si="1309"/>
        <v>0</v>
      </c>
      <c r="H1433" s="156"/>
      <c r="I1433" s="4">
        <f t="shared" si="1310"/>
        <v>0</v>
      </c>
      <c r="J1433" s="48" t="str">
        <f t="shared" si="1311"/>
        <v>-</v>
      </c>
      <c r="K1433" s="158"/>
      <c r="L1433" s="158"/>
      <c r="M1433" s="158"/>
      <c r="N1433" s="158"/>
      <c r="O1433" s="6">
        <f t="shared" si="1305"/>
        <v>0</v>
      </c>
      <c r="P1433" s="40">
        <v>1</v>
      </c>
      <c r="Q1433" s="4">
        <f t="shared" si="1306"/>
        <v>0</v>
      </c>
      <c r="R1433" s="4">
        <f t="shared" si="1307"/>
        <v>0</v>
      </c>
      <c r="S1433" s="41">
        <f t="shared" si="1308"/>
        <v>0</v>
      </c>
      <c r="T1433" s="67"/>
      <c r="U1433" s="67"/>
      <c r="V1433" s="67"/>
      <c r="W1433" s="67"/>
      <c r="X1433" s="67"/>
      <c r="Y1433" s="67"/>
      <c r="Z1433" s="67"/>
      <c r="AA1433" s="67"/>
      <c r="AB1433" s="99"/>
    </row>
    <row r="1434" spans="1:28" ht="18" hidden="1" outlineLevel="1" x14ac:dyDescent="0.35">
      <c r="A1434" s="99"/>
      <c r="B1434" s="12"/>
      <c r="C1434" s="67"/>
      <c r="D1434" s="2">
        <v>7</v>
      </c>
      <c r="E1434" s="3">
        <f t="shared" si="1312"/>
        <v>1</v>
      </c>
      <c r="F1434" s="146"/>
      <c r="G1434" s="49">
        <f t="shared" si="1309"/>
        <v>0</v>
      </c>
      <c r="H1434" s="156"/>
      <c r="I1434" s="4">
        <f t="shared" si="1310"/>
        <v>0</v>
      </c>
      <c r="J1434" s="48" t="str">
        <f t="shared" si="1311"/>
        <v>-</v>
      </c>
      <c r="K1434" s="158"/>
      <c r="L1434" s="158"/>
      <c r="M1434" s="158"/>
      <c r="N1434" s="158"/>
      <c r="O1434" s="6">
        <f t="shared" si="1305"/>
        <v>0</v>
      </c>
      <c r="P1434" s="40">
        <v>1</v>
      </c>
      <c r="Q1434" s="4">
        <f t="shared" si="1306"/>
        <v>0</v>
      </c>
      <c r="R1434" s="4">
        <f t="shared" si="1307"/>
        <v>0</v>
      </c>
      <c r="S1434" s="41">
        <f t="shared" si="1308"/>
        <v>0</v>
      </c>
      <c r="T1434" s="67"/>
      <c r="U1434" s="67"/>
      <c r="V1434" s="67"/>
      <c r="W1434" s="67"/>
      <c r="X1434" s="67"/>
      <c r="Y1434" s="67"/>
      <c r="Z1434" s="67"/>
      <c r="AA1434" s="67"/>
      <c r="AB1434" s="99"/>
    </row>
    <row r="1435" spans="1:28" ht="18" hidden="1" outlineLevel="1" x14ac:dyDescent="0.35">
      <c r="A1435" s="99"/>
      <c r="B1435" s="12"/>
      <c r="C1435" s="67"/>
      <c r="D1435" s="2">
        <v>8</v>
      </c>
      <c r="E1435" s="3">
        <f t="shared" si="1312"/>
        <v>1</v>
      </c>
      <c r="F1435" s="146"/>
      <c r="G1435" s="49">
        <f t="shared" si="1309"/>
        <v>0</v>
      </c>
      <c r="H1435" s="156"/>
      <c r="I1435" s="4">
        <f t="shared" si="1310"/>
        <v>0</v>
      </c>
      <c r="J1435" s="48" t="str">
        <f t="shared" si="1311"/>
        <v>-</v>
      </c>
      <c r="K1435" s="158"/>
      <c r="L1435" s="158"/>
      <c r="M1435" s="158"/>
      <c r="N1435" s="158"/>
      <c r="O1435" s="6">
        <f t="shared" si="1305"/>
        <v>0</v>
      </c>
      <c r="P1435" s="40">
        <v>1</v>
      </c>
      <c r="Q1435" s="4">
        <f t="shared" si="1306"/>
        <v>0</v>
      </c>
      <c r="R1435" s="4">
        <f t="shared" si="1307"/>
        <v>0</v>
      </c>
      <c r="S1435" s="41">
        <f t="shared" si="1308"/>
        <v>0</v>
      </c>
      <c r="T1435" s="67"/>
      <c r="U1435" s="67"/>
      <c r="V1435" s="67"/>
      <c r="W1435" s="67"/>
      <c r="X1435" s="67"/>
      <c r="Y1435" s="67"/>
      <c r="Z1435" s="67"/>
      <c r="AA1435" s="67"/>
      <c r="AB1435" s="99"/>
    </row>
    <row r="1436" spans="1:28" ht="18" hidden="1" outlineLevel="1" x14ac:dyDescent="0.35">
      <c r="A1436" s="99"/>
      <c r="B1436" s="12"/>
      <c r="C1436" s="67"/>
      <c r="D1436" s="2">
        <v>9</v>
      </c>
      <c r="E1436" s="3">
        <f t="shared" si="1312"/>
        <v>1</v>
      </c>
      <c r="F1436" s="146"/>
      <c r="G1436" s="49">
        <f t="shared" si="1309"/>
        <v>0</v>
      </c>
      <c r="H1436" s="156"/>
      <c r="I1436" s="4">
        <f t="shared" si="1310"/>
        <v>0</v>
      </c>
      <c r="J1436" s="48" t="str">
        <f t="shared" si="1311"/>
        <v>-</v>
      </c>
      <c r="K1436" s="158"/>
      <c r="L1436" s="158"/>
      <c r="M1436" s="158"/>
      <c r="N1436" s="158"/>
      <c r="O1436" s="6">
        <f t="shared" si="1305"/>
        <v>0</v>
      </c>
      <c r="P1436" s="40">
        <v>1</v>
      </c>
      <c r="Q1436" s="4">
        <f t="shared" si="1306"/>
        <v>0</v>
      </c>
      <c r="R1436" s="4">
        <f t="shared" si="1307"/>
        <v>0</v>
      </c>
      <c r="S1436" s="41">
        <f t="shared" si="1308"/>
        <v>0</v>
      </c>
      <c r="T1436" s="67"/>
      <c r="U1436" s="67"/>
      <c r="V1436" s="67"/>
      <c r="W1436" s="67"/>
      <c r="X1436" s="67"/>
      <c r="Y1436" s="67"/>
      <c r="Z1436" s="67"/>
      <c r="AA1436" s="67"/>
      <c r="AB1436" s="99"/>
    </row>
    <row r="1437" spans="1:28" ht="18" hidden="1" outlineLevel="1" x14ac:dyDescent="0.35">
      <c r="A1437" s="99"/>
      <c r="B1437" s="12"/>
      <c r="C1437" s="67"/>
      <c r="D1437" s="2">
        <v>10</v>
      </c>
      <c r="E1437" s="3">
        <f t="shared" si="1312"/>
        <v>1</v>
      </c>
      <c r="F1437" s="146"/>
      <c r="G1437" s="49">
        <f t="shared" si="1309"/>
        <v>0</v>
      </c>
      <c r="H1437" s="156"/>
      <c r="I1437" s="4">
        <f t="shared" si="1310"/>
        <v>0</v>
      </c>
      <c r="J1437" s="48" t="str">
        <f t="shared" si="1311"/>
        <v>-</v>
      </c>
      <c r="K1437" s="158"/>
      <c r="L1437" s="158"/>
      <c r="M1437" s="158"/>
      <c r="N1437" s="158"/>
      <c r="O1437" s="6">
        <f t="shared" si="1305"/>
        <v>0</v>
      </c>
      <c r="P1437" s="40">
        <v>1</v>
      </c>
      <c r="Q1437" s="4">
        <f t="shared" si="1306"/>
        <v>0</v>
      </c>
      <c r="R1437" s="4">
        <f t="shared" si="1307"/>
        <v>0</v>
      </c>
      <c r="S1437" s="41">
        <f t="shared" si="1308"/>
        <v>0</v>
      </c>
      <c r="T1437" s="67"/>
      <c r="U1437" s="67"/>
      <c r="V1437" s="67"/>
      <c r="W1437" s="67"/>
      <c r="X1437" s="67"/>
      <c r="Y1437" s="67"/>
      <c r="Z1437" s="67"/>
      <c r="AA1437" s="67"/>
      <c r="AB1437" s="99"/>
    </row>
    <row r="1438" spans="1:28" ht="18" hidden="1" outlineLevel="1" x14ac:dyDescent="0.35">
      <c r="A1438" s="99"/>
      <c r="B1438" s="12"/>
      <c r="C1438" s="67"/>
      <c r="D1438" s="2">
        <v>11</v>
      </c>
      <c r="E1438" s="3">
        <f t="shared" si="1312"/>
        <v>1</v>
      </c>
      <c r="F1438" s="146"/>
      <c r="G1438" s="49">
        <f t="shared" si="1309"/>
        <v>0</v>
      </c>
      <c r="H1438" s="156"/>
      <c r="I1438" s="4">
        <f t="shared" si="1310"/>
        <v>0</v>
      </c>
      <c r="J1438" s="48" t="str">
        <f t="shared" si="1311"/>
        <v>-</v>
      </c>
      <c r="K1438" s="158"/>
      <c r="L1438" s="158"/>
      <c r="M1438" s="158"/>
      <c r="N1438" s="158"/>
      <c r="O1438" s="6">
        <f t="shared" si="1305"/>
        <v>0</v>
      </c>
      <c r="P1438" s="40">
        <v>1</v>
      </c>
      <c r="Q1438" s="4">
        <f t="shared" si="1306"/>
        <v>0</v>
      </c>
      <c r="R1438" s="4">
        <f t="shared" si="1307"/>
        <v>0</v>
      </c>
      <c r="S1438" s="41">
        <f t="shared" si="1308"/>
        <v>0</v>
      </c>
      <c r="T1438" s="67"/>
      <c r="U1438" s="67"/>
      <c r="V1438" s="67"/>
      <c r="W1438" s="67"/>
      <c r="X1438" s="67"/>
      <c r="Y1438" s="67"/>
      <c r="Z1438" s="67"/>
      <c r="AA1438" s="67"/>
      <c r="AB1438" s="99"/>
    </row>
    <row r="1439" spans="1:28" ht="18" hidden="1" outlineLevel="1" x14ac:dyDescent="0.35">
      <c r="A1439" s="99"/>
      <c r="B1439" s="12"/>
      <c r="C1439" s="67"/>
      <c r="D1439" s="2">
        <v>12</v>
      </c>
      <c r="E1439" s="3">
        <f t="shared" si="1312"/>
        <v>1</v>
      </c>
      <c r="F1439" s="146"/>
      <c r="G1439" s="49">
        <f t="shared" si="1309"/>
        <v>0</v>
      </c>
      <c r="H1439" s="156"/>
      <c r="I1439" s="4">
        <f t="shared" si="1310"/>
        <v>0</v>
      </c>
      <c r="J1439" s="48" t="str">
        <f t="shared" si="1311"/>
        <v>-</v>
      </c>
      <c r="K1439" s="158"/>
      <c r="L1439" s="158"/>
      <c r="M1439" s="158"/>
      <c r="N1439" s="158"/>
      <c r="O1439" s="6">
        <f t="shared" si="1305"/>
        <v>0</v>
      </c>
      <c r="P1439" s="40">
        <v>1</v>
      </c>
      <c r="Q1439" s="4">
        <f t="shared" si="1306"/>
        <v>0</v>
      </c>
      <c r="R1439" s="4">
        <f t="shared" si="1307"/>
        <v>0</v>
      </c>
      <c r="S1439" s="41">
        <f t="shared" si="1308"/>
        <v>0</v>
      </c>
      <c r="T1439" s="67"/>
      <c r="U1439" s="67"/>
      <c r="V1439" s="67"/>
      <c r="W1439" s="67"/>
      <c r="X1439" s="67"/>
      <c r="Y1439" s="67"/>
      <c r="Z1439" s="67"/>
      <c r="AA1439" s="67"/>
      <c r="AB1439" s="99"/>
    </row>
    <row r="1440" spans="1:28" ht="18" hidden="1" outlineLevel="1" x14ac:dyDescent="0.35">
      <c r="A1440" s="99"/>
      <c r="B1440" s="12"/>
      <c r="C1440" s="67"/>
      <c r="D1440" s="2">
        <v>13</v>
      </c>
      <c r="E1440" s="3">
        <f t="shared" si="1312"/>
        <v>1</v>
      </c>
      <c r="F1440" s="146">
        <f>+E1440</f>
        <v>1</v>
      </c>
      <c r="G1440" s="49">
        <f t="shared" si="1309"/>
        <v>0</v>
      </c>
      <c r="H1440" s="156"/>
      <c r="I1440" s="4">
        <f t="shared" si="1310"/>
        <v>0</v>
      </c>
      <c r="J1440" s="48" t="str">
        <f t="shared" si="1311"/>
        <v>-</v>
      </c>
      <c r="K1440" s="158"/>
      <c r="L1440" s="158"/>
      <c r="M1440" s="158"/>
      <c r="N1440" s="158"/>
      <c r="O1440" s="6">
        <f t="shared" si="1305"/>
        <v>0</v>
      </c>
      <c r="P1440" s="38">
        <f>IFERROR((_xlfn.DAYS("31/12/"&amp;YEAR(E1440),E1440))/G1440,0)</f>
        <v>0</v>
      </c>
      <c r="Q1440" s="4">
        <f t="shared" si="1306"/>
        <v>0</v>
      </c>
      <c r="R1440" s="4">
        <f t="shared" si="1307"/>
        <v>0</v>
      </c>
      <c r="S1440" s="41">
        <f t="shared" si="1308"/>
        <v>0</v>
      </c>
      <c r="T1440" s="67"/>
      <c r="U1440" s="67"/>
      <c r="V1440" s="67"/>
      <c r="W1440" s="67"/>
      <c r="X1440" s="67"/>
      <c r="Y1440" s="67"/>
      <c r="Z1440" s="67"/>
      <c r="AA1440" s="67"/>
      <c r="AB1440" s="99"/>
    </row>
    <row r="1441" spans="1:29" ht="18" hidden="1" outlineLevel="1" x14ac:dyDescent="0.35">
      <c r="A1441" s="99"/>
      <c r="B1441" s="12"/>
      <c r="C1441" s="67"/>
      <c r="D1441" s="42" t="s">
        <v>164</v>
      </c>
      <c r="E1441" s="8"/>
      <c r="F1441" s="8"/>
      <c r="G1441" s="50">
        <f>SUM(G1427:G1440)</f>
        <v>0</v>
      </c>
      <c r="H1441" s="1"/>
      <c r="I1441" s="5">
        <f>SUM(I1427:I1440)</f>
        <v>0</v>
      </c>
      <c r="J1441" s="48" t="str">
        <f>IFERROR(I1441/G1441,"-")</f>
        <v>-</v>
      </c>
      <c r="K1441" s="5">
        <f>SUM(K1427:K1440)</f>
        <v>0</v>
      </c>
      <c r="L1441" s="5">
        <f t="shared" ref="L1441:O1441" si="1313">SUM(L1427:L1440)</f>
        <v>0</v>
      </c>
      <c r="M1441" s="5">
        <f t="shared" si="1313"/>
        <v>0</v>
      </c>
      <c r="N1441" s="5">
        <f t="shared" si="1313"/>
        <v>0</v>
      </c>
      <c r="O1441" s="5">
        <f t="shared" si="1313"/>
        <v>0</v>
      </c>
      <c r="P1441" s="42">
        <f>+SUMPRODUCT(G1427:G1440,P1427:P1440)</f>
        <v>0</v>
      </c>
      <c r="Q1441" s="9">
        <f>SUM(Q1427:Q1440)</f>
        <v>0</v>
      </c>
      <c r="R1441" s="9">
        <f t="shared" ref="R1441:S1441" si="1314">SUM(R1427:R1440)</f>
        <v>0</v>
      </c>
      <c r="S1441" s="10">
        <f t="shared" si="1314"/>
        <v>0</v>
      </c>
      <c r="T1441" s="67"/>
      <c r="U1441" s="67"/>
      <c r="V1441" s="67"/>
      <c r="W1441" s="67"/>
      <c r="X1441" s="67"/>
      <c r="Y1441" s="67"/>
      <c r="Z1441" s="67"/>
      <c r="AA1441" s="67"/>
      <c r="AB1441" s="99"/>
    </row>
    <row r="1442" spans="1:29" ht="18" hidden="1" outlineLevel="1" x14ac:dyDescent="0.35">
      <c r="A1442" s="99"/>
      <c r="B1442" s="12"/>
      <c r="C1442" s="67"/>
      <c r="D1442" s="25" t="s">
        <v>150</v>
      </c>
      <c r="E1442" s="1"/>
      <c r="F1442" s="1"/>
      <c r="G1442" s="1"/>
      <c r="H1442" s="1"/>
      <c r="I1442" s="1"/>
      <c r="J1442" s="1"/>
      <c r="K1442" s="51" t="str">
        <f>IFERROR(K1441/$O1441,"-")</f>
        <v>-</v>
      </c>
      <c r="L1442" s="51" t="str">
        <f>IFERROR(L1441/$O1441,"-")</f>
        <v>-</v>
      </c>
      <c r="M1442" s="51" t="str">
        <f>IFERROR(M1441/$O1441,"-")</f>
        <v>-</v>
      </c>
      <c r="N1442" s="51" t="str">
        <f>IFERROR(N1441/$O1441,"-")</f>
        <v>-</v>
      </c>
      <c r="O1442" s="51" t="str">
        <f>IFERROR(O1441/$O1441,"-")</f>
        <v>-</v>
      </c>
      <c r="P1442" s="43"/>
      <c r="Q1442" s="2"/>
      <c r="R1442" s="2"/>
      <c r="S1442" s="44"/>
      <c r="T1442" s="67"/>
      <c r="U1442" s="67"/>
      <c r="V1442" s="67"/>
      <c r="W1442" s="67"/>
      <c r="X1442" s="67"/>
      <c r="Y1442" s="67"/>
      <c r="Z1442" s="67"/>
      <c r="AA1442" s="67"/>
      <c r="AB1442" s="99"/>
    </row>
    <row r="1443" spans="1:29" ht="18" hidden="1" outlineLevel="1" x14ac:dyDescent="0.35">
      <c r="A1443" s="99"/>
      <c r="B1443" s="12"/>
      <c r="C1443" s="67"/>
      <c r="D1443" s="67"/>
      <c r="E1443" s="67"/>
      <c r="F1443" s="67"/>
      <c r="G1443" s="67"/>
      <c r="H1443" s="67"/>
      <c r="I1443" s="67"/>
      <c r="J1443" s="67"/>
      <c r="K1443" s="67"/>
      <c r="L1443" s="67"/>
      <c r="M1443" s="67"/>
      <c r="N1443" s="67"/>
      <c r="O1443" s="67"/>
      <c r="P1443" s="67"/>
      <c r="Q1443" s="67"/>
      <c r="R1443" s="67"/>
      <c r="S1443" s="67"/>
      <c r="T1443" s="67"/>
      <c r="U1443" s="67"/>
      <c r="V1443" s="67"/>
      <c r="W1443" s="67"/>
      <c r="X1443" s="67"/>
      <c r="Y1443" s="67"/>
      <c r="Z1443" s="67"/>
      <c r="AA1443" s="67"/>
      <c r="AB1443" s="99"/>
    </row>
    <row r="1444" spans="1:29" ht="28.95" customHeight="1" collapsed="1" x14ac:dyDescent="0.35">
      <c r="A1444" s="99"/>
      <c r="B1444" s="202" t="str">
        <f>'Introducció dades Grals'!$B$32</f>
        <v>Equipament 11</v>
      </c>
      <c r="C1444" s="202"/>
      <c r="D1444" s="203"/>
      <c r="E1444" s="204">
        <f>'Introducció dades Grals'!$C$32</f>
        <v>0</v>
      </c>
      <c r="F1444" s="142"/>
      <c r="G1444" s="142"/>
      <c r="H1444" s="142"/>
      <c r="I1444" s="142"/>
      <c r="J1444" s="142"/>
      <c r="K1444" s="142"/>
      <c r="L1444" s="142"/>
      <c r="M1444" s="142"/>
      <c r="N1444" s="142"/>
      <c r="O1444" s="142"/>
      <c r="P1444" s="142"/>
      <c r="Q1444" s="142"/>
      <c r="R1444" s="142"/>
      <c r="S1444" s="142"/>
      <c r="T1444" s="142"/>
      <c r="U1444" s="142"/>
      <c r="V1444" s="142"/>
      <c r="W1444" s="142"/>
      <c r="X1444" s="142"/>
      <c r="Y1444" s="142"/>
      <c r="Z1444" s="142"/>
      <c r="AA1444" s="142"/>
      <c r="AB1444" s="99"/>
    </row>
    <row r="1445" spans="1:29" ht="18" x14ac:dyDescent="0.35">
      <c r="A1445" s="99"/>
      <c r="B1445" s="141"/>
      <c r="C1445" s="205" t="s">
        <v>96</v>
      </c>
      <c r="D1445" s="141"/>
      <c r="E1445" s="141"/>
      <c r="F1445" s="141"/>
      <c r="G1445" s="141"/>
      <c r="H1445" s="141"/>
      <c r="I1445" s="141"/>
      <c r="J1445" s="141"/>
      <c r="K1445" s="141"/>
      <c r="L1445" s="141"/>
      <c r="M1445" s="141"/>
      <c r="N1445" s="141"/>
      <c r="O1445" s="141"/>
      <c r="P1445" s="141"/>
      <c r="Q1445" s="141"/>
      <c r="R1445" s="141"/>
      <c r="S1445" s="141"/>
      <c r="T1445" s="141"/>
      <c r="U1445" s="141"/>
      <c r="V1445" s="141"/>
      <c r="W1445" s="141"/>
      <c r="X1445" s="141"/>
      <c r="Y1445" s="141"/>
      <c r="Z1445" s="141"/>
      <c r="AA1445" s="141"/>
      <c r="AB1445" s="99"/>
    </row>
    <row r="1446" spans="1:29" ht="9" hidden="1" customHeight="1" outlineLevel="1" x14ac:dyDescent="0.35">
      <c r="A1446" s="99"/>
      <c r="B1446" s="141"/>
      <c r="C1446" s="67"/>
      <c r="D1446" s="187"/>
      <c r="E1446" s="67"/>
      <c r="F1446" s="67"/>
      <c r="G1446" s="67"/>
      <c r="H1446" s="67"/>
      <c r="I1446" s="67"/>
      <c r="J1446" s="67"/>
      <c r="K1446" s="67"/>
      <c r="L1446" s="67"/>
      <c r="M1446" s="67"/>
      <c r="N1446" s="67"/>
      <c r="O1446" s="67"/>
      <c r="P1446" s="67"/>
      <c r="Q1446" s="67"/>
      <c r="R1446" s="67"/>
      <c r="S1446" s="67"/>
      <c r="T1446" s="67"/>
      <c r="U1446" s="67"/>
      <c r="V1446" s="67"/>
      <c r="W1446" s="67"/>
      <c r="X1446" s="67"/>
      <c r="Y1446" s="67"/>
      <c r="Z1446" s="67"/>
      <c r="AA1446" s="67"/>
      <c r="AB1446" s="99"/>
    </row>
    <row r="1447" spans="1:29" ht="18" hidden="1" outlineLevel="1" x14ac:dyDescent="0.35">
      <c r="A1447" s="99"/>
      <c r="B1447" s="141"/>
      <c r="C1447" s="67"/>
      <c r="D1447" s="67"/>
      <c r="E1447" s="161" t="s">
        <v>97</v>
      </c>
      <c r="F1447" s="162"/>
      <c r="G1447" s="162"/>
      <c r="H1447" s="67"/>
      <c r="I1447" s="67"/>
      <c r="J1447" s="163" t="s">
        <v>98</v>
      </c>
      <c r="K1447" s="164"/>
      <c r="L1447" s="164"/>
      <c r="M1447" s="164"/>
      <c r="N1447" s="67"/>
      <c r="O1447" s="67"/>
      <c r="P1447" s="67"/>
      <c r="Q1447" s="149" t="s">
        <v>99</v>
      </c>
      <c r="R1447" s="150"/>
      <c r="S1447" s="150"/>
      <c r="T1447" s="150"/>
      <c r="U1447" s="67"/>
      <c r="V1447" s="149" t="s">
        <v>100</v>
      </c>
      <c r="W1447" s="150"/>
      <c r="X1447" s="150"/>
      <c r="Y1447" s="67"/>
      <c r="Z1447" s="67"/>
      <c r="AA1447" s="67"/>
      <c r="AB1447" s="99"/>
      <c r="AC1447" s="67">
        <v>32</v>
      </c>
    </row>
    <row r="1448" spans="1:29" ht="18" hidden="1" outlineLevel="1" x14ac:dyDescent="0.35">
      <c r="A1448" s="99"/>
      <c r="B1448" s="141"/>
      <c r="C1448" s="67"/>
      <c r="D1448" s="67"/>
      <c r="E1448" s="152">
        <v>1</v>
      </c>
      <c r="F1448" s="418" t="s">
        <v>101</v>
      </c>
      <c r="G1448" s="418"/>
      <c r="H1448" s="67"/>
      <c r="I1448" s="67"/>
      <c r="J1448" s="144" t="s">
        <v>102</v>
      </c>
      <c r="K1448" s="144" t="s">
        <v>103</v>
      </c>
      <c r="L1448" s="144" t="s">
        <v>104</v>
      </c>
      <c r="M1448" s="144" t="s">
        <v>105</v>
      </c>
      <c r="N1448" s="67"/>
      <c r="O1448" s="67"/>
      <c r="P1448" s="67"/>
      <c r="Q1448" s="419" t="s">
        <v>106</v>
      </c>
      <c r="R1448" s="419"/>
      <c r="S1448" s="298" t="str">
        <f>IFERROR(T1473/R1473,"-")</f>
        <v>-</v>
      </c>
      <c r="T1448" s="299" t="s">
        <v>107</v>
      </c>
      <c r="U1448" s="67"/>
      <c r="V1448" s="8" t="s">
        <v>108</v>
      </c>
      <c r="W1448" s="300">
        <f>+llistes!$P$5</f>
        <v>0.26</v>
      </c>
      <c r="X1448" s="301" t="s">
        <v>109</v>
      </c>
      <c r="Y1448" s="67"/>
      <c r="Z1448" s="67"/>
      <c r="AA1448" s="67"/>
      <c r="AB1448" s="99"/>
    </row>
    <row r="1449" spans="1:29" ht="18" hidden="1" outlineLevel="1" x14ac:dyDescent="0.35">
      <c r="A1449" s="99"/>
      <c r="B1449" s="141"/>
      <c r="C1449" s="67"/>
      <c r="D1449" s="67"/>
      <c r="E1449" s="153">
        <v>2</v>
      </c>
      <c r="F1449" s="418" t="s">
        <v>101</v>
      </c>
      <c r="G1449" s="418"/>
      <c r="H1449" s="67"/>
      <c r="I1449" s="67"/>
      <c r="J1449" s="1" t="s">
        <v>110</v>
      </c>
      <c r="K1449" s="143"/>
      <c r="L1449" s="143"/>
      <c r="M1449" s="52">
        <f>IFERROR(L1449/K1449,1)</f>
        <v>1</v>
      </c>
      <c r="N1449" s="151"/>
      <c r="O1449" s="67"/>
      <c r="P1449" s="67"/>
      <c r="Q1449" s="415" t="s">
        <v>111</v>
      </c>
      <c r="R1449" s="415"/>
      <c r="S1449" s="47" t="str">
        <f>IFERROR(T1473/Q1473,"-")</f>
        <v>-</v>
      </c>
      <c r="T1449" t="s">
        <v>112</v>
      </c>
      <c r="U1449" s="67"/>
      <c r="V1449" s="1" t="s">
        <v>113</v>
      </c>
      <c r="W1449" s="5">
        <f>+W1448*R1473</f>
        <v>0</v>
      </c>
      <c r="X1449" s="268" t="s">
        <v>114</v>
      </c>
      <c r="Y1449" s="67"/>
      <c r="Z1449" s="67"/>
      <c r="AA1449" s="67"/>
      <c r="AB1449" s="99"/>
    </row>
    <row r="1450" spans="1:29" ht="18" hidden="1" outlineLevel="1" x14ac:dyDescent="0.35">
      <c r="A1450" s="99"/>
      <c r="B1450" s="141"/>
      <c r="C1450" s="67"/>
      <c r="D1450" s="67"/>
      <c r="E1450" s="153">
        <v>3</v>
      </c>
      <c r="F1450" s="418" t="s">
        <v>101</v>
      </c>
      <c r="G1450" s="418"/>
      <c r="H1450" s="67"/>
      <c r="I1450" s="67"/>
      <c r="J1450" s="1" t="s">
        <v>115</v>
      </c>
      <c r="K1450" s="143"/>
      <c r="L1450" s="143"/>
      <c r="M1450" s="52">
        <f t="shared" ref="M1450:M1454" si="1315">IFERROR(L1450/K1450,1)</f>
        <v>1</v>
      </c>
      <c r="N1450" s="151"/>
      <c r="O1450" s="67"/>
      <c r="P1450" s="67"/>
      <c r="Q1450" s="419" t="s">
        <v>116</v>
      </c>
      <c r="R1450" s="419"/>
      <c r="S1450" s="302" t="str" cm="1">
        <f t="array" aca="1" ref="S1450" ca="1">IFERROR(R1473/INDIRECT("'Introducció dades Grals'!G"&amp;AC1447),"-")</f>
        <v>-</v>
      </c>
      <c r="T1450" s="303" t="s">
        <v>117</v>
      </c>
      <c r="U1450" s="67"/>
      <c r="V1450" s="8" t="s">
        <v>118</v>
      </c>
      <c r="W1450" s="7" t="str" cm="1">
        <f t="array" aca="1" ref="W1450" ca="1">IFERROR(W1449/INDIRECT("'Introducció dades Grals'!G"&amp;AC1447),"-")</f>
        <v>-</v>
      </c>
      <c r="X1450" s="304" t="s">
        <v>119</v>
      </c>
      <c r="Y1450" s="67"/>
      <c r="Z1450" s="67"/>
      <c r="AA1450" s="67"/>
      <c r="AB1450" s="99"/>
    </row>
    <row r="1451" spans="1:29" ht="18" hidden="1" outlineLevel="1" x14ac:dyDescent="0.35">
      <c r="A1451" s="99"/>
      <c r="B1451" s="141"/>
      <c r="C1451" s="67"/>
      <c r="D1451" s="67"/>
      <c r="E1451" s="153">
        <v>4</v>
      </c>
      <c r="F1451" s="418" t="s">
        <v>101</v>
      </c>
      <c r="G1451" s="418"/>
      <c r="H1451" s="67"/>
      <c r="I1451" s="67"/>
      <c r="J1451" s="1" t="s">
        <v>120</v>
      </c>
      <c r="K1451" s="143"/>
      <c r="L1451" s="143"/>
      <c r="M1451" s="52">
        <f t="shared" si="1315"/>
        <v>1</v>
      </c>
      <c r="N1451" s="151"/>
      <c r="O1451" s="67"/>
      <c r="P1451" s="67"/>
      <c r="Q1451" s="415" t="s">
        <v>121</v>
      </c>
      <c r="R1451" s="415"/>
      <c r="S1451" s="47" t="str" cm="1">
        <f t="array" aca="1" ref="S1451" ca="1">IFERROR(R1473/INDIRECT("'Introducció dades Grals'!I"&amp;AC1447),"-")</f>
        <v>-</v>
      </c>
      <c r="T1451" s="11" t="s">
        <v>122</v>
      </c>
      <c r="U1451" s="67"/>
      <c r="V1451" s="67"/>
      <c r="W1451" s="67"/>
      <c r="X1451" s="67"/>
      <c r="Y1451" s="67"/>
      <c r="Z1451" s="67"/>
      <c r="AA1451" s="67"/>
      <c r="AB1451" s="99"/>
    </row>
    <row r="1452" spans="1:29" ht="18" hidden="1" outlineLevel="1" x14ac:dyDescent="0.35">
      <c r="A1452" s="99"/>
      <c r="B1452" s="141"/>
      <c r="C1452" s="67"/>
      <c r="D1452" s="67"/>
      <c r="E1452" s="154">
        <v>5</v>
      </c>
      <c r="F1452" s="418" t="s">
        <v>101</v>
      </c>
      <c r="G1452" s="418"/>
      <c r="H1452" s="67"/>
      <c r="I1452" s="67"/>
      <c r="J1452" s="1" t="s">
        <v>123</v>
      </c>
      <c r="K1452" s="143"/>
      <c r="L1452" s="143"/>
      <c r="M1452" s="52">
        <f t="shared" si="1315"/>
        <v>1</v>
      </c>
      <c r="N1452" s="151"/>
      <c r="O1452" s="67"/>
      <c r="P1452" s="67"/>
      <c r="Q1452" s="67"/>
      <c r="R1452" s="67"/>
      <c r="S1452" s="67"/>
      <c r="T1452" s="67"/>
      <c r="U1452" s="67"/>
      <c r="V1452" s="67"/>
      <c r="W1452" s="67"/>
      <c r="X1452" s="67"/>
      <c r="Y1452" s="67"/>
      <c r="Z1452" s="67"/>
      <c r="AA1452" s="67"/>
      <c r="AB1452" s="99"/>
    </row>
    <row r="1453" spans="1:29" ht="18" hidden="1" outlineLevel="1" x14ac:dyDescent="0.35">
      <c r="A1453" s="99"/>
      <c r="B1453" s="141"/>
      <c r="C1453" s="67"/>
      <c r="D1453" s="67"/>
      <c r="E1453" s="153">
        <v>6</v>
      </c>
      <c r="F1453" s="418" t="s">
        <v>101</v>
      </c>
      <c r="G1453" s="418"/>
      <c r="H1453" s="67"/>
      <c r="I1453" s="67"/>
      <c r="J1453" s="1" t="s">
        <v>124</v>
      </c>
      <c r="K1453" s="143"/>
      <c r="L1453" s="143"/>
      <c r="M1453" s="52">
        <f t="shared" si="1315"/>
        <v>1</v>
      </c>
      <c r="N1453" s="151"/>
      <c r="O1453" s="67"/>
      <c r="P1453" s="67"/>
      <c r="Q1453" s="67"/>
      <c r="R1453" s="67"/>
      <c r="S1453" s="67"/>
      <c r="T1453" s="67"/>
      <c r="U1453" s="67"/>
      <c r="V1453" s="67"/>
      <c r="W1453" s="67"/>
      <c r="X1453" s="67"/>
      <c r="Y1453" s="67"/>
      <c r="Z1453" s="67"/>
      <c r="AA1453" s="67"/>
      <c r="AB1453" s="99"/>
    </row>
    <row r="1454" spans="1:29" ht="18" hidden="1" outlineLevel="1" x14ac:dyDescent="0.35">
      <c r="A1454" s="99"/>
      <c r="B1454" s="141"/>
      <c r="C1454" s="67"/>
      <c r="D1454" s="67"/>
      <c r="E1454" s="153">
        <v>7</v>
      </c>
      <c r="F1454" s="418" t="s">
        <v>101</v>
      </c>
      <c r="G1454" s="418"/>
      <c r="H1454" s="67"/>
      <c r="I1454" s="67"/>
      <c r="J1454" s="1" t="s">
        <v>125</v>
      </c>
      <c r="K1454" s="143"/>
      <c r="L1454" s="143"/>
      <c r="M1454" s="52">
        <f t="shared" si="1315"/>
        <v>1</v>
      </c>
      <c r="N1454" s="151"/>
      <c r="O1454" s="67"/>
      <c r="P1454" s="67"/>
      <c r="Q1454" s="67"/>
      <c r="R1454" s="67"/>
      <c r="S1454" s="67"/>
      <c r="T1454" s="67"/>
      <c r="U1454" s="67"/>
      <c r="V1454" s="67"/>
      <c r="W1454" s="67"/>
      <c r="X1454" s="67"/>
      <c r="Y1454" s="67"/>
      <c r="Z1454" s="67"/>
      <c r="AA1454" s="67"/>
      <c r="AB1454" s="99"/>
    </row>
    <row r="1455" spans="1:29" ht="18" hidden="1" outlineLevel="1" x14ac:dyDescent="0.35">
      <c r="A1455" s="99"/>
      <c r="B1455" s="141"/>
      <c r="C1455" s="67"/>
      <c r="D1455" s="67"/>
      <c r="E1455" s="67"/>
      <c r="F1455" s="67"/>
      <c r="G1455" s="67"/>
      <c r="H1455" s="67"/>
      <c r="I1455" s="67"/>
      <c r="J1455" s="67"/>
      <c r="K1455" s="67"/>
      <c r="L1455" s="67"/>
      <c r="M1455" s="67"/>
      <c r="N1455" s="67"/>
      <c r="O1455" s="67"/>
      <c r="P1455" s="67"/>
      <c r="Q1455" s="67"/>
      <c r="R1455" s="67"/>
      <c r="S1455" s="67"/>
      <c r="T1455" s="67"/>
      <c r="U1455" s="67"/>
      <c r="V1455" s="67"/>
      <c r="W1455" s="67"/>
      <c r="X1455" s="67"/>
      <c r="Y1455" s="67"/>
      <c r="Z1455" s="67"/>
      <c r="AA1455" s="67"/>
      <c r="AB1455" s="99"/>
    </row>
    <row r="1456" spans="1:29" ht="18" hidden="1" outlineLevel="1" x14ac:dyDescent="0.35">
      <c r="A1456" s="99"/>
      <c r="B1456" s="141"/>
      <c r="C1456" s="67"/>
      <c r="D1456" s="147" t="s">
        <v>126</v>
      </c>
      <c r="E1456" s="148"/>
      <c r="F1456" s="148"/>
      <c r="G1456" s="148"/>
      <c r="H1456" s="148"/>
      <c r="I1456" s="148"/>
      <c r="J1456" s="148"/>
      <c r="K1456" s="148"/>
      <c r="L1456" s="148"/>
      <c r="M1456" s="148"/>
      <c r="N1456" s="148"/>
      <c r="O1456" s="148"/>
      <c r="P1456" s="148"/>
      <c r="Q1456" s="420" t="s">
        <v>127</v>
      </c>
      <c r="R1456" s="420"/>
      <c r="S1456" s="420"/>
      <c r="T1456" s="420"/>
      <c r="U1456" s="67"/>
      <c r="V1456" s="67"/>
      <c r="W1456" s="67"/>
      <c r="X1456" s="67"/>
      <c r="Y1456" s="67"/>
      <c r="Z1456" s="67"/>
      <c r="AA1456" s="67"/>
      <c r="AB1456" s="99"/>
    </row>
    <row r="1457" spans="1:28" s="159" customFormat="1" ht="43.2" hidden="1" outlineLevel="1" x14ac:dyDescent="0.35">
      <c r="A1457" s="99"/>
      <c r="B1457" s="141"/>
      <c r="C1457" s="67"/>
      <c r="D1457" s="188" t="s">
        <v>128</v>
      </c>
      <c r="E1457" s="188" t="s">
        <v>129</v>
      </c>
      <c r="F1457" s="188" t="s">
        <v>130</v>
      </c>
      <c r="G1457" s="188" t="s">
        <v>131</v>
      </c>
      <c r="H1457" s="188" t="s">
        <v>132</v>
      </c>
      <c r="I1457" s="188"/>
      <c r="J1457" s="188" t="s">
        <v>133</v>
      </c>
      <c r="K1457" s="188" t="s">
        <v>134</v>
      </c>
      <c r="L1457" s="188" t="s">
        <v>135</v>
      </c>
      <c r="M1457" s="188" t="s">
        <v>136</v>
      </c>
      <c r="N1457" s="188" t="s">
        <v>137</v>
      </c>
      <c r="O1457" s="188" t="s">
        <v>138</v>
      </c>
      <c r="P1457" s="189" t="s">
        <v>139</v>
      </c>
      <c r="Q1457" s="183" t="s">
        <v>140</v>
      </c>
      <c r="R1457" s="184" t="s">
        <v>141</v>
      </c>
      <c r="S1457" s="184" t="s">
        <v>142</v>
      </c>
      <c r="T1457" s="184" t="s">
        <v>143</v>
      </c>
      <c r="U1457" s="159" t="e" vm="1">
        <v>#VALUE!</v>
      </c>
      <c r="V1457" s="426" t="s">
        <v>144</v>
      </c>
      <c r="W1457" s="426"/>
      <c r="X1457" s="426"/>
      <c r="Y1457" s="426"/>
      <c r="Z1457" s="426"/>
      <c r="AA1457" s="67"/>
      <c r="AB1457" s="99"/>
    </row>
    <row r="1458" spans="1:28" s="160" customFormat="1" ht="18" hidden="1" outlineLevel="1" x14ac:dyDescent="0.35">
      <c r="A1458" s="99"/>
      <c r="B1458" s="141"/>
      <c r="C1458" s="67"/>
      <c r="D1458" s="190"/>
      <c r="E1458" s="191"/>
      <c r="F1458" s="191"/>
      <c r="G1458" s="190"/>
      <c r="H1458" s="190" t="s">
        <v>145</v>
      </c>
      <c r="I1458" s="190" t="s">
        <v>146</v>
      </c>
      <c r="J1458" s="190" t="s">
        <v>147</v>
      </c>
      <c r="K1458" s="190" t="s">
        <v>147</v>
      </c>
      <c r="L1458" s="190" t="s">
        <v>147</v>
      </c>
      <c r="M1458" s="190" t="s">
        <v>147</v>
      </c>
      <c r="N1458" s="190" t="s">
        <v>147</v>
      </c>
      <c r="O1458" s="190" t="s">
        <v>147</v>
      </c>
      <c r="P1458" s="192" t="s">
        <v>147</v>
      </c>
      <c r="Q1458" s="185" t="s">
        <v>148</v>
      </c>
      <c r="R1458" s="186" t="s">
        <v>145</v>
      </c>
      <c r="S1458" s="186" t="s">
        <v>147</v>
      </c>
      <c r="T1458" s="186" t="s">
        <v>147</v>
      </c>
      <c r="U1458" s="67"/>
      <c r="V1458" s="67"/>
      <c r="W1458" s="67"/>
      <c r="X1458" s="67"/>
      <c r="Y1458" s="67"/>
      <c r="Z1458" s="67"/>
      <c r="AA1458" s="67"/>
      <c r="AB1458" s="99"/>
    </row>
    <row r="1459" spans="1:28" ht="18" hidden="1" outlineLevel="1" x14ac:dyDescent="0.35">
      <c r="A1459" s="99"/>
      <c r="B1459" s="141"/>
      <c r="C1459" s="67"/>
      <c r="D1459" s="2">
        <v>0</v>
      </c>
      <c r="E1459" s="145"/>
      <c r="F1459" s="145">
        <f>+E1459</f>
        <v>0</v>
      </c>
      <c r="G1459" s="49">
        <f>IF(F1459-E1459=0,0,F1459-E1459+1)</f>
        <v>0</v>
      </c>
      <c r="H1459" s="155"/>
      <c r="I1459" s="48" t="str">
        <f>IFERROR(H1459/G1459,"-")</f>
        <v>-</v>
      </c>
      <c r="J1459" s="157"/>
      <c r="K1459" s="157"/>
      <c r="L1459" s="157"/>
      <c r="M1459" s="157"/>
      <c r="N1459" s="157"/>
      <c r="O1459" s="157"/>
      <c r="P1459" s="45">
        <f t="shared" ref="P1459:P1460" si="1316">+SUM(J1459:O1459)</f>
        <v>0</v>
      </c>
      <c r="Q1459" s="179">
        <f>IFERROR((_xlfn.DAYS(F1459,"1/1/"&amp;YEAR(F1459))+1)/G1459,0)</f>
        <v>0</v>
      </c>
      <c r="R1459" s="180">
        <f>+H1459*Q1459</f>
        <v>0</v>
      </c>
      <c r="S1459" s="180">
        <f t="shared" ref="S1459" si="1317">+J1459*Q1459</f>
        <v>0</v>
      </c>
      <c r="T1459" s="180">
        <f t="shared" ref="T1459:T1460" si="1318">+P1459*Q1459</f>
        <v>0</v>
      </c>
      <c r="U1459" s="67"/>
      <c r="V1459" s="67"/>
      <c r="W1459" s="67"/>
      <c r="X1459" s="67"/>
      <c r="Y1459" s="67"/>
      <c r="Z1459" s="67"/>
      <c r="AA1459" s="67"/>
      <c r="AB1459" s="99"/>
    </row>
    <row r="1460" spans="1:28" ht="18" hidden="1" outlineLevel="1" x14ac:dyDescent="0.35">
      <c r="A1460" s="99"/>
      <c r="B1460" s="141"/>
      <c r="C1460" s="67"/>
      <c r="D1460" s="2">
        <v>1</v>
      </c>
      <c r="E1460" s="3">
        <f>+F1459+1</f>
        <v>1</v>
      </c>
      <c r="F1460" s="145"/>
      <c r="G1460" s="49">
        <f t="shared" ref="G1460:G1472" si="1319">IF(F1460-E1460=0,0,F1460-E1460+1)</f>
        <v>0</v>
      </c>
      <c r="H1460" s="155"/>
      <c r="I1460" s="48" t="str">
        <f t="shared" ref="I1460:I1461" si="1320">IFERROR(H1460/G1460,"-")</f>
        <v>-</v>
      </c>
      <c r="J1460" s="157"/>
      <c r="K1460" s="157"/>
      <c r="L1460" s="157"/>
      <c r="M1460" s="157"/>
      <c r="N1460" s="157"/>
      <c r="O1460" s="157"/>
      <c r="P1460" s="45">
        <f t="shared" si="1316"/>
        <v>0</v>
      </c>
      <c r="Q1460" s="179">
        <v>1</v>
      </c>
      <c r="R1460" s="180">
        <f t="shared" ref="R1460" si="1321">+H1460*Q1460</f>
        <v>0</v>
      </c>
      <c r="S1460" s="180">
        <f>+J1460*Q1460</f>
        <v>0</v>
      </c>
      <c r="T1460" s="180">
        <f t="shared" si="1318"/>
        <v>0</v>
      </c>
      <c r="U1460" s="67"/>
      <c r="V1460" s="67"/>
      <c r="W1460" s="67"/>
      <c r="X1460" s="67"/>
      <c r="Y1460" s="67"/>
      <c r="Z1460" s="67"/>
      <c r="AA1460" s="67"/>
      <c r="AB1460" s="99"/>
    </row>
    <row r="1461" spans="1:28" ht="18" hidden="1" outlineLevel="1" x14ac:dyDescent="0.35">
      <c r="A1461" s="99"/>
      <c r="B1461" s="141"/>
      <c r="C1461" s="67"/>
      <c r="D1461" s="2">
        <v>2</v>
      </c>
      <c r="E1461" s="3">
        <f t="shared" ref="E1461:E1472" si="1322">+F1460+1</f>
        <v>1</v>
      </c>
      <c r="F1461" s="146"/>
      <c r="G1461" s="49">
        <f t="shared" si="1319"/>
        <v>0</v>
      </c>
      <c r="H1461" s="156"/>
      <c r="I1461" s="48" t="str">
        <f t="shared" si="1320"/>
        <v>-</v>
      </c>
      <c r="J1461" s="158"/>
      <c r="K1461" s="158"/>
      <c r="L1461" s="158"/>
      <c r="M1461" s="158"/>
      <c r="N1461" s="158"/>
      <c r="O1461" s="158"/>
      <c r="P1461" s="45">
        <f t="shared" ref="P1461" si="1323">+SUM(J1461:O1461)</f>
        <v>0</v>
      </c>
      <c r="Q1461" s="181">
        <v>1</v>
      </c>
      <c r="R1461" s="182">
        <f t="shared" ref="R1461" si="1324">+H1461*Q1461</f>
        <v>0</v>
      </c>
      <c r="S1461" s="182">
        <f t="shared" ref="S1461" si="1325">+J1461*Q1461</f>
        <v>0</v>
      </c>
      <c r="T1461" s="182">
        <f t="shared" ref="T1461" si="1326">+P1461*Q1461</f>
        <v>0</v>
      </c>
      <c r="U1461" s="67"/>
      <c r="V1461" s="67"/>
      <c r="W1461" s="67"/>
      <c r="X1461" s="67"/>
      <c r="Y1461" s="67"/>
      <c r="Z1461" s="67"/>
      <c r="AA1461" s="67"/>
      <c r="AB1461" s="99"/>
    </row>
    <row r="1462" spans="1:28" ht="18" hidden="1" outlineLevel="1" x14ac:dyDescent="0.35">
      <c r="A1462" s="99"/>
      <c r="B1462" s="141"/>
      <c r="C1462" s="67"/>
      <c r="D1462" s="2">
        <v>3</v>
      </c>
      <c r="E1462" s="3">
        <f t="shared" si="1322"/>
        <v>1</v>
      </c>
      <c r="F1462" s="146"/>
      <c r="G1462" s="49">
        <f t="shared" si="1319"/>
        <v>0</v>
      </c>
      <c r="H1462" s="156"/>
      <c r="I1462" s="48" t="str">
        <f t="shared" ref="I1462" si="1327">IFERROR(H1462/G1462,"-")</f>
        <v>-</v>
      </c>
      <c r="J1462" s="158"/>
      <c r="K1462" s="158"/>
      <c r="L1462" s="158"/>
      <c r="M1462" s="158"/>
      <c r="N1462" s="158"/>
      <c r="O1462" s="158"/>
      <c r="P1462" s="45">
        <f t="shared" ref="P1462" si="1328">+SUM(J1462:O1462)</f>
        <v>0</v>
      </c>
      <c r="Q1462" s="181">
        <v>1</v>
      </c>
      <c r="R1462" s="182">
        <f t="shared" ref="R1462" si="1329">+H1462*Q1462</f>
        <v>0</v>
      </c>
      <c r="S1462" s="182">
        <f t="shared" ref="S1462" si="1330">+J1462*Q1462</f>
        <v>0</v>
      </c>
      <c r="T1462" s="182">
        <f t="shared" ref="T1462" si="1331">+P1462*Q1462</f>
        <v>0</v>
      </c>
      <c r="U1462" s="67"/>
      <c r="V1462" s="67"/>
      <c r="W1462" s="67"/>
      <c r="X1462" s="67"/>
      <c r="Y1462" s="67"/>
      <c r="Z1462" s="67"/>
      <c r="AA1462" s="67"/>
      <c r="AB1462" s="99"/>
    </row>
    <row r="1463" spans="1:28" ht="18" hidden="1" outlineLevel="1" x14ac:dyDescent="0.35">
      <c r="A1463" s="99"/>
      <c r="B1463" s="141"/>
      <c r="C1463" s="67"/>
      <c r="D1463" s="2">
        <v>4</v>
      </c>
      <c r="E1463" s="3">
        <f t="shared" si="1322"/>
        <v>1</v>
      </c>
      <c r="F1463" s="146"/>
      <c r="G1463" s="49">
        <f t="shared" si="1319"/>
        <v>0</v>
      </c>
      <c r="H1463" s="156"/>
      <c r="I1463" s="48" t="str">
        <f t="shared" ref="I1463" si="1332">IFERROR(H1463/G1463,"-")</f>
        <v>-</v>
      </c>
      <c r="J1463" s="158"/>
      <c r="K1463" s="158"/>
      <c r="L1463" s="158"/>
      <c r="M1463" s="158"/>
      <c r="N1463" s="158"/>
      <c r="O1463" s="158"/>
      <c r="P1463" s="45">
        <f t="shared" ref="P1463" si="1333">+SUM(J1463:O1463)</f>
        <v>0</v>
      </c>
      <c r="Q1463" s="181">
        <v>1</v>
      </c>
      <c r="R1463" s="182">
        <f t="shared" ref="R1463" si="1334">+H1463*Q1463</f>
        <v>0</v>
      </c>
      <c r="S1463" s="182">
        <f t="shared" ref="S1463" si="1335">+J1463*Q1463</f>
        <v>0</v>
      </c>
      <c r="T1463" s="182">
        <f t="shared" ref="T1463" si="1336">+P1463*Q1463</f>
        <v>0</v>
      </c>
      <c r="U1463" s="67"/>
      <c r="V1463" s="67"/>
      <c r="W1463" s="67"/>
      <c r="X1463" s="67"/>
      <c r="Y1463" s="67"/>
      <c r="Z1463" s="67"/>
      <c r="AA1463" s="67"/>
      <c r="AB1463" s="99"/>
    </row>
    <row r="1464" spans="1:28" ht="18" hidden="1" outlineLevel="1" x14ac:dyDescent="0.35">
      <c r="A1464" s="99"/>
      <c r="B1464" s="141"/>
      <c r="C1464" s="67"/>
      <c r="D1464" s="2">
        <v>5</v>
      </c>
      <c r="E1464" s="3">
        <f t="shared" si="1322"/>
        <v>1</v>
      </c>
      <c r="F1464" s="146"/>
      <c r="G1464" s="49">
        <f t="shared" si="1319"/>
        <v>0</v>
      </c>
      <c r="H1464" s="156"/>
      <c r="I1464" s="48" t="str">
        <f t="shared" ref="I1464" si="1337">IFERROR(H1464/G1464,"-")</f>
        <v>-</v>
      </c>
      <c r="J1464" s="158"/>
      <c r="K1464" s="158"/>
      <c r="L1464" s="158"/>
      <c r="M1464" s="158"/>
      <c r="N1464" s="158"/>
      <c r="O1464" s="158"/>
      <c r="P1464" s="45">
        <f t="shared" ref="P1464" si="1338">+SUM(J1464:O1464)</f>
        <v>0</v>
      </c>
      <c r="Q1464" s="181">
        <v>1</v>
      </c>
      <c r="R1464" s="182">
        <f t="shared" ref="R1464" si="1339">+H1464*Q1464</f>
        <v>0</v>
      </c>
      <c r="S1464" s="182">
        <f t="shared" ref="S1464" si="1340">+J1464*Q1464</f>
        <v>0</v>
      </c>
      <c r="T1464" s="182">
        <f t="shared" ref="T1464" si="1341">+P1464*Q1464</f>
        <v>0</v>
      </c>
      <c r="U1464" s="67"/>
      <c r="V1464" s="67"/>
      <c r="W1464" s="67"/>
      <c r="X1464" s="67"/>
      <c r="Y1464" s="67"/>
      <c r="Z1464" s="67"/>
      <c r="AA1464" s="67"/>
      <c r="AB1464" s="99"/>
    </row>
    <row r="1465" spans="1:28" ht="18" hidden="1" outlineLevel="1" x14ac:dyDescent="0.35">
      <c r="A1465" s="99"/>
      <c r="B1465" s="141"/>
      <c r="C1465" s="67"/>
      <c r="D1465" s="2">
        <v>6</v>
      </c>
      <c r="E1465" s="3">
        <f t="shared" si="1322"/>
        <v>1</v>
      </c>
      <c r="F1465" s="146"/>
      <c r="G1465" s="49">
        <f t="shared" si="1319"/>
        <v>0</v>
      </c>
      <c r="H1465" s="156"/>
      <c r="I1465" s="48" t="str">
        <f t="shared" ref="I1465" si="1342">IFERROR(H1465/G1465,"-")</f>
        <v>-</v>
      </c>
      <c r="J1465" s="158"/>
      <c r="K1465" s="158"/>
      <c r="L1465" s="158"/>
      <c r="M1465" s="158"/>
      <c r="N1465" s="158"/>
      <c r="O1465" s="158"/>
      <c r="P1465" s="45">
        <f t="shared" ref="P1465" si="1343">+SUM(J1465:O1465)</f>
        <v>0</v>
      </c>
      <c r="Q1465" s="181">
        <v>1</v>
      </c>
      <c r="R1465" s="182">
        <f t="shared" ref="R1465" si="1344">+H1465*Q1465</f>
        <v>0</v>
      </c>
      <c r="S1465" s="182">
        <f t="shared" ref="S1465" si="1345">+J1465*Q1465</f>
        <v>0</v>
      </c>
      <c r="T1465" s="182">
        <f t="shared" ref="T1465" si="1346">+P1465*Q1465</f>
        <v>0</v>
      </c>
      <c r="U1465" s="67"/>
      <c r="V1465" s="67"/>
      <c r="W1465" s="67"/>
      <c r="X1465" s="67"/>
      <c r="Y1465" s="67"/>
      <c r="Z1465" s="67"/>
      <c r="AA1465" s="67"/>
      <c r="AB1465" s="99"/>
    </row>
    <row r="1466" spans="1:28" ht="18" hidden="1" outlineLevel="1" x14ac:dyDescent="0.35">
      <c r="A1466" s="99"/>
      <c r="B1466" s="141"/>
      <c r="C1466" s="67"/>
      <c r="D1466" s="2">
        <v>7</v>
      </c>
      <c r="E1466" s="3">
        <f t="shared" si="1322"/>
        <v>1</v>
      </c>
      <c r="F1466" s="146"/>
      <c r="G1466" s="49">
        <f t="shared" si="1319"/>
        <v>0</v>
      </c>
      <c r="H1466" s="156"/>
      <c r="I1466" s="48" t="str">
        <f t="shared" ref="I1466" si="1347">IFERROR(H1466/G1466,"-")</f>
        <v>-</v>
      </c>
      <c r="J1466" s="158"/>
      <c r="K1466" s="158"/>
      <c r="L1466" s="158"/>
      <c r="M1466" s="158"/>
      <c r="N1466" s="158"/>
      <c r="O1466" s="158"/>
      <c r="P1466" s="45">
        <f t="shared" ref="P1466" si="1348">+SUM(J1466:O1466)</f>
        <v>0</v>
      </c>
      <c r="Q1466" s="181">
        <v>1</v>
      </c>
      <c r="R1466" s="182">
        <f t="shared" ref="R1466" si="1349">+H1466*Q1466</f>
        <v>0</v>
      </c>
      <c r="S1466" s="182">
        <f t="shared" ref="S1466" si="1350">+J1466*Q1466</f>
        <v>0</v>
      </c>
      <c r="T1466" s="182">
        <f t="shared" ref="T1466" si="1351">+P1466*Q1466</f>
        <v>0</v>
      </c>
      <c r="U1466" s="67"/>
      <c r="V1466" s="67"/>
      <c r="W1466" s="67"/>
      <c r="X1466" s="67"/>
      <c r="Y1466" s="67"/>
      <c r="Z1466" s="67"/>
      <c r="AA1466" s="67"/>
      <c r="AB1466" s="99"/>
    </row>
    <row r="1467" spans="1:28" ht="18" hidden="1" outlineLevel="1" x14ac:dyDescent="0.35">
      <c r="A1467" s="99"/>
      <c r="B1467" s="141"/>
      <c r="C1467" s="67"/>
      <c r="D1467" s="2">
        <v>8</v>
      </c>
      <c r="E1467" s="3">
        <f t="shared" si="1322"/>
        <v>1</v>
      </c>
      <c r="F1467" s="146"/>
      <c r="G1467" s="49">
        <f t="shared" si="1319"/>
        <v>0</v>
      </c>
      <c r="H1467" s="156"/>
      <c r="I1467" s="48" t="str">
        <f t="shared" ref="I1467" si="1352">IFERROR(H1467/G1467,"-")</f>
        <v>-</v>
      </c>
      <c r="J1467" s="158"/>
      <c r="K1467" s="158"/>
      <c r="L1467" s="158"/>
      <c r="M1467" s="158"/>
      <c r="N1467" s="158"/>
      <c r="O1467" s="158"/>
      <c r="P1467" s="45">
        <f t="shared" ref="P1467" si="1353">+SUM(J1467:O1467)</f>
        <v>0</v>
      </c>
      <c r="Q1467" s="181">
        <v>1</v>
      </c>
      <c r="R1467" s="182">
        <f t="shared" ref="R1467" si="1354">+H1467*Q1467</f>
        <v>0</v>
      </c>
      <c r="S1467" s="182">
        <f t="shared" ref="S1467" si="1355">+J1467*Q1467</f>
        <v>0</v>
      </c>
      <c r="T1467" s="182">
        <f t="shared" ref="T1467" si="1356">+P1467*Q1467</f>
        <v>0</v>
      </c>
      <c r="U1467" s="67"/>
      <c r="V1467" s="67"/>
      <c r="W1467" s="67"/>
      <c r="X1467" s="67"/>
      <c r="Y1467" s="67"/>
      <c r="Z1467" s="67"/>
      <c r="AA1467" s="67"/>
      <c r="AB1467" s="99"/>
    </row>
    <row r="1468" spans="1:28" ht="18" hidden="1" outlineLevel="1" x14ac:dyDescent="0.35">
      <c r="A1468" s="99"/>
      <c r="B1468" s="141"/>
      <c r="C1468" s="67"/>
      <c r="D1468" s="2">
        <v>9</v>
      </c>
      <c r="E1468" s="3">
        <f t="shared" si="1322"/>
        <v>1</v>
      </c>
      <c r="F1468" s="146"/>
      <c r="G1468" s="49">
        <f t="shared" si="1319"/>
        <v>0</v>
      </c>
      <c r="H1468" s="156"/>
      <c r="I1468" s="48" t="str">
        <f t="shared" ref="I1468" si="1357">IFERROR(H1468/G1468,"-")</f>
        <v>-</v>
      </c>
      <c r="J1468" s="158"/>
      <c r="K1468" s="158"/>
      <c r="L1468" s="158"/>
      <c r="M1468" s="158"/>
      <c r="N1468" s="158"/>
      <c r="O1468" s="158"/>
      <c r="P1468" s="45">
        <f t="shared" ref="P1468" si="1358">+SUM(J1468:O1468)</f>
        <v>0</v>
      </c>
      <c r="Q1468" s="181">
        <v>1</v>
      </c>
      <c r="R1468" s="182">
        <f t="shared" ref="R1468" si="1359">+H1468*Q1468</f>
        <v>0</v>
      </c>
      <c r="S1468" s="182">
        <f t="shared" ref="S1468" si="1360">+J1468*Q1468</f>
        <v>0</v>
      </c>
      <c r="T1468" s="182">
        <f t="shared" ref="T1468" si="1361">+P1468*Q1468</f>
        <v>0</v>
      </c>
      <c r="U1468" s="67"/>
      <c r="V1468" s="67"/>
      <c r="W1468" s="67"/>
      <c r="X1468" s="67"/>
      <c r="Y1468" s="67"/>
      <c r="Z1468" s="67"/>
      <c r="AA1468" s="67"/>
      <c r="AB1468" s="99"/>
    </row>
    <row r="1469" spans="1:28" ht="18" hidden="1" outlineLevel="1" x14ac:dyDescent="0.35">
      <c r="A1469" s="99"/>
      <c r="B1469" s="141"/>
      <c r="C1469" s="67"/>
      <c r="D1469" s="2">
        <v>10</v>
      </c>
      <c r="E1469" s="3">
        <f t="shared" si="1322"/>
        <v>1</v>
      </c>
      <c r="F1469" s="146"/>
      <c r="G1469" s="49">
        <f t="shared" si="1319"/>
        <v>0</v>
      </c>
      <c r="H1469" s="156"/>
      <c r="I1469" s="48" t="str">
        <f t="shared" ref="I1469" si="1362">IFERROR(H1469/G1469,"-")</f>
        <v>-</v>
      </c>
      <c r="J1469" s="158"/>
      <c r="K1469" s="158"/>
      <c r="L1469" s="158"/>
      <c r="M1469" s="158"/>
      <c r="N1469" s="158"/>
      <c r="O1469" s="158"/>
      <c r="P1469" s="45">
        <f t="shared" ref="P1469" si="1363">+SUM(J1469:O1469)</f>
        <v>0</v>
      </c>
      <c r="Q1469" s="181">
        <v>1</v>
      </c>
      <c r="R1469" s="182">
        <f t="shared" ref="R1469" si="1364">+H1469*Q1469</f>
        <v>0</v>
      </c>
      <c r="S1469" s="182">
        <f t="shared" ref="S1469" si="1365">+J1469*Q1469</f>
        <v>0</v>
      </c>
      <c r="T1469" s="182">
        <f t="shared" ref="T1469" si="1366">+P1469*Q1469</f>
        <v>0</v>
      </c>
      <c r="U1469" s="67"/>
      <c r="V1469" s="67"/>
      <c r="W1469" s="67"/>
      <c r="X1469" s="67"/>
      <c r="Y1469" s="67"/>
      <c r="Z1469" s="67"/>
      <c r="AA1469" s="67"/>
      <c r="AB1469" s="99"/>
    </row>
    <row r="1470" spans="1:28" ht="18" hidden="1" outlineLevel="1" x14ac:dyDescent="0.35">
      <c r="A1470" s="99"/>
      <c r="B1470" s="141"/>
      <c r="C1470" s="67"/>
      <c r="D1470" s="2">
        <v>11</v>
      </c>
      <c r="E1470" s="3">
        <f t="shared" si="1322"/>
        <v>1</v>
      </c>
      <c r="F1470" s="146"/>
      <c r="G1470" s="49">
        <f t="shared" si="1319"/>
        <v>0</v>
      </c>
      <c r="H1470" s="156"/>
      <c r="I1470" s="48" t="str">
        <f t="shared" ref="I1470" si="1367">IFERROR(H1470/G1470,"-")</f>
        <v>-</v>
      </c>
      <c r="J1470" s="158"/>
      <c r="K1470" s="158"/>
      <c r="L1470" s="158"/>
      <c r="M1470" s="158"/>
      <c r="N1470" s="158"/>
      <c r="O1470" s="158"/>
      <c r="P1470" s="45">
        <f t="shared" ref="P1470" si="1368">+SUM(J1470:O1470)</f>
        <v>0</v>
      </c>
      <c r="Q1470" s="181">
        <v>1</v>
      </c>
      <c r="R1470" s="182">
        <f t="shared" ref="R1470" si="1369">+H1470*Q1470</f>
        <v>0</v>
      </c>
      <c r="S1470" s="182">
        <f t="shared" ref="S1470" si="1370">+J1470*Q1470</f>
        <v>0</v>
      </c>
      <c r="T1470" s="182">
        <f t="shared" ref="T1470" si="1371">+P1470*Q1470</f>
        <v>0</v>
      </c>
      <c r="U1470" s="67"/>
      <c r="V1470" s="67"/>
      <c r="W1470" s="67"/>
      <c r="X1470" s="67"/>
      <c r="Y1470" s="67"/>
      <c r="Z1470" s="67"/>
      <c r="AA1470" s="67"/>
      <c r="AB1470" s="99"/>
    </row>
    <row r="1471" spans="1:28" ht="18" hidden="1" outlineLevel="1" x14ac:dyDescent="0.35">
      <c r="A1471" s="99"/>
      <c r="B1471" s="141"/>
      <c r="C1471" s="67"/>
      <c r="D1471" s="2">
        <v>12</v>
      </c>
      <c r="E1471" s="3">
        <f t="shared" si="1322"/>
        <v>1</v>
      </c>
      <c r="F1471" s="146"/>
      <c r="G1471" s="49">
        <f t="shared" si="1319"/>
        <v>0</v>
      </c>
      <c r="H1471" s="156"/>
      <c r="I1471" s="48" t="str">
        <f t="shared" ref="I1471" si="1372">IFERROR(H1471/G1471,"-")</f>
        <v>-</v>
      </c>
      <c r="J1471" s="158"/>
      <c r="K1471" s="158"/>
      <c r="L1471" s="158"/>
      <c r="M1471" s="158"/>
      <c r="N1471" s="158"/>
      <c r="O1471" s="158"/>
      <c r="P1471" s="46">
        <f t="shared" ref="P1471" si="1373">+SUM(J1471:O1471)</f>
        <v>0</v>
      </c>
      <c r="Q1471" s="181">
        <v>1</v>
      </c>
      <c r="R1471" s="182">
        <f t="shared" ref="R1471" si="1374">+H1471*Q1471</f>
        <v>0</v>
      </c>
      <c r="S1471" s="182">
        <f t="shared" ref="S1471" si="1375">+J1471*Q1471</f>
        <v>0</v>
      </c>
      <c r="T1471" s="182">
        <f t="shared" ref="T1471" si="1376">+P1471*Q1471</f>
        <v>0</v>
      </c>
      <c r="U1471" s="67"/>
      <c r="V1471" s="67"/>
      <c r="W1471" s="67"/>
      <c r="X1471" s="67"/>
      <c r="Y1471" s="67"/>
      <c r="Z1471" s="67"/>
      <c r="AA1471" s="67"/>
      <c r="AB1471" s="99"/>
    </row>
    <row r="1472" spans="1:28" ht="18" hidden="1" outlineLevel="1" x14ac:dyDescent="0.35">
      <c r="A1472" s="99"/>
      <c r="B1472" s="141"/>
      <c r="C1472" s="67"/>
      <c r="D1472" s="2">
        <v>13</v>
      </c>
      <c r="E1472" s="3">
        <f t="shared" si="1322"/>
        <v>1</v>
      </c>
      <c r="F1472" s="146">
        <f>+E1472</f>
        <v>1</v>
      </c>
      <c r="G1472" s="49">
        <f t="shared" si="1319"/>
        <v>0</v>
      </c>
      <c r="H1472" s="156"/>
      <c r="I1472" s="48" t="str">
        <f t="shared" ref="I1472" si="1377">IFERROR(H1472/G1472,"-")</f>
        <v>-</v>
      </c>
      <c r="J1472" s="158"/>
      <c r="K1472" s="158"/>
      <c r="L1472" s="158"/>
      <c r="M1472" s="158"/>
      <c r="N1472" s="158"/>
      <c r="O1472" s="158"/>
      <c r="P1472" s="46">
        <f t="shared" ref="P1472" si="1378">+SUM(J1472:O1472)</f>
        <v>0</v>
      </c>
      <c r="Q1472" s="179">
        <f>IFERROR((_xlfn.DAYS("31/12/"&amp;YEAR(E1472),E1472))/G1472,0)</f>
        <v>0</v>
      </c>
      <c r="R1472" s="182">
        <f t="shared" ref="R1472" si="1379">+H1472*Q1472</f>
        <v>0</v>
      </c>
      <c r="S1472" s="182">
        <f t="shared" ref="S1472" si="1380">+J1472*Q1472</f>
        <v>0</v>
      </c>
      <c r="T1472" s="182">
        <f t="shared" ref="T1472" si="1381">+P1472*Q1472</f>
        <v>0</v>
      </c>
      <c r="U1472" s="67"/>
      <c r="V1472" s="67"/>
      <c r="W1472" s="67"/>
      <c r="X1472" s="67"/>
      <c r="Y1472" s="67"/>
      <c r="Z1472" s="67"/>
      <c r="AA1472" s="67"/>
      <c r="AB1472" s="99"/>
    </row>
    <row r="1473" spans="1:29" ht="18" hidden="1" outlineLevel="1" x14ac:dyDescent="0.35">
      <c r="A1473" s="99"/>
      <c r="B1473" s="141"/>
      <c r="C1473" s="67"/>
      <c r="D1473" s="170" t="s">
        <v>149</v>
      </c>
      <c r="E1473" s="170"/>
      <c r="F1473" s="170"/>
      <c r="G1473" s="171">
        <f>SUM(G1459:G1472)</f>
        <v>0</v>
      </c>
      <c r="H1473" s="172">
        <f>SUM(H1459:H1472)</f>
        <v>0</v>
      </c>
      <c r="I1473" s="173" t="str">
        <f t="shared" ref="I1473" si="1382">IFERROR(H1473/G1473,"-")</f>
        <v>-</v>
      </c>
      <c r="J1473" s="172">
        <f t="shared" ref="J1473:L1473" si="1383">SUM(J1459:J1472)</f>
        <v>0</v>
      </c>
      <c r="K1473" s="172">
        <f t="shared" si="1383"/>
        <v>0</v>
      </c>
      <c r="L1473" s="172">
        <f t="shared" si="1383"/>
        <v>0</v>
      </c>
      <c r="M1473" s="172">
        <f t="shared" ref="M1473:P1473" si="1384">SUM(M1459:M1472)</f>
        <v>0</v>
      </c>
      <c r="N1473" s="172">
        <f t="shared" si="1384"/>
        <v>0</v>
      </c>
      <c r="O1473" s="172">
        <f t="shared" si="1384"/>
        <v>0</v>
      </c>
      <c r="P1473" s="174">
        <f t="shared" si="1384"/>
        <v>0</v>
      </c>
      <c r="Q1473" s="177">
        <f>+SUMPRODUCT(G1459:G1472,Q1459:Q1472)</f>
        <v>0</v>
      </c>
      <c r="R1473" s="178">
        <f>SUM(R1459:R1472)</f>
        <v>0</v>
      </c>
      <c r="S1473" s="178">
        <f t="shared" ref="S1473:T1473" si="1385">SUM(S1459:S1472)</f>
        <v>0</v>
      </c>
      <c r="T1473" s="178">
        <f t="shared" si="1385"/>
        <v>0</v>
      </c>
      <c r="U1473" s="67"/>
      <c r="V1473" s="67"/>
      <c r="W1473" s="67"/>
      <c r="X1473" s="67"/>
      <c r="Y1473" s="67"/>
      <c r="Z1473" s="67"/>
      <c r="AA1473" s="67"/>
      <c r="AB1473" s="99"/>
    </row>
    <row r="1474" spans="1:29" ht="18" hidden="1" outlineLevel="1" x14ac:dyDescent="0.35">
      <c r="A1474" s="99"/>
      <c r="B1474" s="141"/>
      <c r="C1474" s="67"/>
      <c r="D1474" s="175" t="s">
        <v>150</v>
      </c>
      <c r="E1474" s="175"/>
      <c r="F1474" s="175"/>
      <c r="G1474" s="175"/>
      <c r="H1474" s="175"/>
      <c r="I1474" s="175"/>
      <c r="J1474" s="176" t="str">
        <f t="shared" ref="J1474:P1474" si="1386">IFERROR(J1473/$P1473,"-")</f>
        <v>-</v>
      </c>
      <c r="K1474" s="176" t="str">
        <f t="shared" si="1386"/>
        <v>-</v>
      </c>
      <c r="L1474" s="176" t="str">
        <f t="shared" si="1386"/>
        <v>-</v>
      </c>
      <c r="M1474" s="176" t="str">
        <f t="shared" si="1386"/>
        <v>-</v>
      </c>
      <c r="N1474" s="176" t="str">
        <f t="shared" si="1386"/>
        <v>-</v>
      </c>
      <c r="O1474" s="176" t="str">
        <f t="shared" si="1386"/>
        <v>-</v>
      </c>
      <c r="P1474" s="176" t="str">
        <f t="shared" si="1386"/>
        <v>-</v>
      </c>
      <c r="Q1474" s="67"/>
      <c r="R1474" s="67"/>
      <c r="S1474" s="67"/>
      <c r="T1474" s="67"/>
      <c r="U1474" s="67"/>
      <c r="V1474" s="67"/>
      <c r="W1474" s="67"/>
      <c r="X1474" s="67"/>
      <c r="Y1474" s="67"/>
      <c r="Z1474" s="67"/>
      <c r="AA1474" s="67"/>
      <c r="AB1474" s="99"/>
    </row>
    <row r="1475" spans="1:29" ht="18" hidden="1" outlineLevel="1" x14ac:dyDescent="0.35">
      <c r="A1475" s="99"/>
      <c r="B1475" s="141"/>
      <c r="C1475" s="67"/>
      <c r="D1475" s="67"/>
      <c r="E1475" s="67"/>
      <c r="F1475" s="67"/>
      <c r="G1475" s="67"/>
      <c r="H1475" s="67"/>
      <c r="I1475" s="67"/>
      <c r="J1475" s="67"/>
      <c r="K1475" s="67"/>
      <c r="L1475" s="67"/>
      <c r="M1475" s="67"/>
      <c r="N1475" s="67"/>
      <c r="O1475" s="67"/>
      <c r="P1475" s="67"/>
      <c r="Q1475" s="67"/>
      <c r="R1475" s="67"/>
      <c r="S1475" s="67"/>
      <c r="T1475" s="67"/>
      <c r="U1475" s="67"/>
      <c r="V1475" s="67"/>
      <c r="W1475" s="67"/>
      <c r="X1475" s="67"/>
      <c r="Y1475" s="67"/>
      <c r="Z1475" s="67"/>
      <c r="AA1475" s="67"/>
      <c r="AB1475" s="99"/>
    </row>
    <row r="1476" spans="1:29" ht="18" collapsed="1" x14ac:dyDescent="0.35">
      <c r="A1476" s="99"/>
      <c r="B1476" s="12"/>
      <c r="C1476" s="62" t="s">
        <v>151</v>
      </c>
      <c r="D1476" s="12"/>
      <c r="E1476" s="12"/>
      <c r="F1476" s="12"/>
      <c r="G1476" s="12"/>
      <c r="H1476" s="12"/>
      <c r="I1476" s="12"/>
      <c r="J1476" s="12"/>
      <c r="K1476" s="12"/>
      <c r="L1476" s="12"/>
      <c r="M1476" s="12"/>
      <c r="N1476" s="12"/>
      <c r="O1476" s="12"/>
      <c r="P1476" s="12"/>
      <c r="Q1476" s="12"/>
      <c r="R1476" s="12"/>
      <c r="S1476" s="12"/>
      <c r="T1476" s="12"/>
      <c r="U1476" s="12"/>
      <c r="V1476" s="12"/>
      <c r="W1476" s="12"/>
      <c r="X1476" s="12"/>
      <c r="Y1476" s="12"/>
      <c r="Z1476" s="12"/>
      <c r="AA1476" s="12"/>
      <c r="AB1476" s="99"/>
    </row>
    <row r="1477" spans="1:29" ht="9.6" hidden="1" customHeight="1" outlineLevel="1" x14ac:dyDescent="0.35">
      <c r="A1477" s="99"/>
      <c r="B1477" s="12"/>
      <c r="C1477" s="67"/>
      <c r="D1477" s="67"/>
      <c r="E1477" s="67"/>
      <c r="F1477" s="67"/>
      <c r="G1477" s="67"/>
      <c r="H1477" s="67"/>
      <c r="I1477" s="67"/>
      <c r="J1477" s="67"/>
      <c r="K1477" s="67"/>
      <c r="L1477" s="67"/>
      <c r="M1477" s="67"/>
      <c r="N1477" s="67"/>
      <c r="O1477" s="67"/>
      <c r="P1477" s="67"/>
      <c r="Q1477" s="67"/>
      <c r="R1477" s="67"/>
      <c r="S1477" s="67"/>
      <c r="T1477" s="67"/>
      <c r="U1477" s="67"/>
      <c r="V1477" s="67"/>
      <c r="W1477" s="67"/>
      <c r="X1477" s="67"/>
      <c r="Y1477" s="67"/>
      <c r="Z1477" s="67"/>
      <c r="AA1477" s="67"/>
      <c r="AB1477" s="99"/>
    </row>
    <row r="1478" spans="1:29" ht="18" hidden="1" outlineLevel="1" x14ac:dyDescent="0.35">
      <c r="A1478" s="99"/>
      <c r="B1478" s="12"/>
      <c r="C1478" s="67"/>
      <c r="D1478" s="163" t="s">
        <v>98</v>
      </c>
      <c r="E1478" s="164"/>
      <c r="F1478" s="164"/>
      <c r="G1478" s="164"/>
      <c r="H1478" s="67"/>
      <c r="I1478" s="161" t="s">
        <v>97</v>
      </c>
      <c r="J1478" s="162"/>
      <c r="K1478" s="162"/>
      <c r="L1478" s="67"/>
      <c r="M1478" s="67"/>
      <c r="N1478" s="67"/>
      <c r="O1478" s="67"/>
      <c r="P1478" s="67"/>
      <c r="Q1478" s="149" t="s">
        <v>152</v>
      </c>
      <c r="R1478" s="150"/>
      <c r="S1478" s="150"/>
      <c r="T1478" s="150"/>
      <c r="U1478" s="67"/>
      <c r="V1478" s="149" t="s">
        <v>153</v>
      </c>
      <c r="W1478" s="150"/>
      <c r="X1478" s="150"/>
      <c r="Y1478" s="67"/>
      <c r="Z1478" s="67"/>
      <c r="AA1478" s="67"/>
      <c r="AB1478" s="99"/>
      <c r="AC1478" s="67">
        <v>32</v>
      </c>
    </row>
    <row r="1479" spans="1:29" ht="18" hidden="1" outlineLevel="1" x14ac:dyDescent="0.35">
      <c r="A1479" s="99"/>
      <c r="B1479" s="12"/>
      <c r="C1479" s="67"/>
      <c r="D1479" s="1" t="s">
        <v>154</v>
      </c>
      <c r="E1479" s="200" t="s">
        <v>155</v>
      </c>
      <c r="F1479" s="167" t="s">
        <v>156</v>
      </c>
      <c r="G1479" s="165"/>
      <c r="H1479" s="67"/>
      <c r="I1479" s="152">
        <v>1</v>
      </c>
      <c r="J1479" s="421" t="s">
        <v>101</v>
      </c>
      <c r="K1479" s="422"/>
      <c r="L1479" s="67"/>
      <c r="M1479" s="67"/>
      <c r="N1479" s="67"/>
      <c r="O1479" s="67"/>
      <c r="P1479" s="67"/>
      <c r="Q1479" s="419" t="s">
        <v>106</v>
      </c>
      <c r="R1479" s="419"/>
      <c r="S1479" s="298" t="str">
        <f>IFERROR(S1501/Q1501,"-")</f>
        <v>-</v>
      </c>
      <c r="T1479" s="299" t="s">
        <v>107</v>
      </c>
      <c r="U1479" s="67"/>
      <c r="V1479" s="8" t="s">
        <v>108</v>
      </c>
      <c r="W1479" s="300">
        <f>IF(E1479="No n'hi ha",0,VLOOKUP(E1479,llistes!$L$5:$Q$11,5,0))</f>
        <v>0</v>
      </c>
      <c r="X1479" s="301" t="s">
        <v>109</v>
      </c>
      <c r="Y1479" s="67"/>
      <c r="Z1479" s="67"/>
      <c r="AA1479" s="67"/>
      <c r="AB1479" s="99"/>
    </row>
    <row r="1480" spans="1:29" ht="18" hidden="1" outlineLevel="1" x14ac:dyDescent="0.35">
      <c r="A1480" s="99"/>
      <c r="B1480" s="12"/>
      <c r="C1480" s="67"/>
      <c r="D1480" s="1" t="s">
        <v>157</v>
      </c>
      <c r="E1480" s="201" t="s">
        <v>145</v>
      </c>
      <c r="F1480" s="199" t="s">
        <v>158</v>
      </c>
      <c r="G1480" s="166"/>
      <c r="H1480" s="67"/>
      <c r="I1480" s="154">
        <v>2</v>
      </c>
      <c r="J1480" s="421" t="s">
        <v>101</v>
      </c>
      <c r="K1480" s="422"/>
      <c r="L1480" s="67"/>
      <c r="M1480" s="67"/>
      <c r="N1480" s="67"/>
      <c r="O1480" s="67"/>
      <c r="P1480" s="67"/>
      <c r="Q1480" s="415" t="s">
        <v>111</v>
      </c>
      <c r="R1480" s="415"/>
      <c r="S1480" s="47">
        <f>IFERROR(S1501/P1501,0)</f>
        <v>0</v>
      </c>
      <c r="T1480" t="s">
        <v>112</v>
      </c>
      <c r="U1480" s="67"/>
      <c r="V1480" s="1" t="s">
        <v>113</v>
      </c>
      <c r="W1480" s="5">
        <f>+W1479*Q1501</f>
        <v>0</v>
      </c>
      <c r="X1480" s="268" t="s">
        <v>114</v>
      </c>
      <c r="Y1480" s="67"/>
      <c r="Z1480" s="67"/>
      <c r="AA1480" s="67"/>
      <c r="AB1480" s="99"/>
    </row>
    <row r="1481" spans="1:29" ht="18" hidden="1" outlineLevel="1" x14ac:dyDescent="0.35">
      <c r="A1481" s="99"/>
      <c r="B1481" s="12"/>
      <c r="C1481" s="67"/>
      <c r="D1481" s="1" t="s">
        <v>159</v>
      </c>
      <c r="E1481" s="168">
        <f>IF(E1479="No n'hi ha",0,VLOOKUP(E1480,_xlfn.IFS(E1479="Gas Natural",llistes!$F$4:$H$4,E1479="Gasoil C",llistes!$F$7:$H$8,E1479="GLP",llistes!$F$11:$H$15,E1479="Biomassa",llistes!$F$18:$H$24,E1479="No n'hi ha",llistes!$F$26:$H$26),2,0))</f>
        <v>0</v>
      </c>
      <c r="F1481" s="67"/>
      <c r="G1481" s="67"/>
      <c r="H1481" s="67"/>
      <c r="I1481" s="154">
        <v>3</v>
      </c>
      <c r="J1481" s="421" t="s">
        <v>101</v>
      </c>
      <c r="K1481" s="422"/>
      <c r="L1481" s="67"/>
      <c r="M1481" s="67"/>
      <c r="N1481" s="67"/>
      <c r="O1481" s="67"/>
      <c r="P1481" s="67"/>
      <c r="Q1481" s="419" t="s">
        <v>116</v>
      </c>
      <c r="R1481" s="419"/>
      <c r="S1481" s="302" t="str" cm="1">
        <f t="array" aca="1" ref="S1481" ca="1">IFERROR(Q1501/INDIRECT("'Introducció dades Grals'!G"&amp;AC1478),"-")</f>
        <v>-</v>
      </c>
      <c r="T1481" s="303" t="s">
        <v>117</v>
      </c>
      <c r="U1481" s="67"/>
      <c r="V1481" s="1" t="s">
        <v>118</v>
      </c>
      <c r="W1481" s="7" t="str" cm="1">
        <f t="array" aca="1" ref="W1481" ca="1">IFERROR(W1480/INDIRECT("'Introducció dades Grals'!G"&amp;AC1478),"-")</f>
        <v>-</v>
      </c>
      <c r="X1481" s="268" t="s">
        <v>119</v>
      </c>
      <c r="Y1481" s="67"/>
      <c r="Z1481" s="67"/>
      <c r="AA1481" s="67"/>
      <c r="AB1481" s="99"/>
    </row>
    <row r="1482" spans="1:29" ht="18" hidden="1" outlineLevel="1" x14ac:dyDescent="0.35">
      <c r="A1482" s="99"/>
      <c r="B1482" s="12"/>
      <c r="C1482" s="67"/>
      <c r="D1482" s="67"/>
      <c r="E1482" s="67"/>
      <c r="F1482" s="67"/>
      <c r="G1482" s="67"/>
      <c r="H1482" s="67"/>
      <c r="I1482" s="152">
        <v>4</v>
      </c>
      <c r="J1482" s="416" t="s">
        <v>101</v>
      </c>
      <c r="K1482" s="417"/>
      <c r="L1482" s="67"/>
      <c r="M1482" s="67"/>
      <c r="N1482" s="67"/>
      <c r="O1482" s="67"/>
      <c r="P1482" s="67"/>
      <c r="Q1482" s="415" t="s">
        <v>121</v>
      </c>
      <c r="R1482" s="415"/>
      <c r="S1482" s="47" t="str" cm="1">
        <f t="array" aca="1" ref="S1482" ca="1">IFERROR(Q1501/INDIRECT("'Introducció dades Grals'!I"&amp;AC1478),"-")</f>
        <v>-</v>
      </c>
      <c r="T1482" s="11" t="s">
        <v>122</v>
      </c>
      <c r="U1482" s="67"/>
      <c r="V1482" s="67"/>
      <c r="W1482" s="67"/>
      <c r="X1482" s="67"/>
      <c r="Y1482" s="67"/>
      <c r="Z1482" s="67"/>
      <c r="AA1482" s="67"/>
      <c r="AB1482" s="99"/>
    </row>
    <row r="1483" spans="1:29" ht="18" hidden="1" outlineLevel="1" x14ac:dyDescent="0.35">
      <c r="A1483" s="99"/>
      <c r="B1483" s="12"/>
      <c r="C1483" s="67"/>
      <c r="D1483" s="67"/>
      <c r="E1483" s="67"/>
      <c r="F1483" s="67"/>
      <c r="G1483" s="67"/>
      <c r="H1483" s="67"/>
      <c r="I1483" s="67"/>
      <c r="J1483" s="67"/>
      <c r="K1483" s="67"/>
      <c r="L1483" s="67"/>
      <c r="M1483" s="67"/>
      <c r="N1483" s="67"/>
      <c r="O1483" s="67"/>
      <c r="P1483" s="67"/>
      <c r="Q1483" s="67"/>
      <c r="R1483" s="67"/>
      <c r="S1483" s="67"/>
      <c r="T1483" s="67"/>
      <c r="U1483" s="67"/>
      <c r="V1483" s="67"/>
      <c r="W1483" s="67"/>
      <c r="X1483" s="67"/>
      <c r="Y1483" s="67"/>
      <c r="Z1483" s="67"/>
      <c r="AA1483" s="67"/>
      <c r="AB1483" s="99"/>
    </row>
    <row r="1484" spans="1:29" ht="18" hidden="1" outlineLevel="1" x14ac:dyDescent="0.35">
      <c r="A1484" s="99"/>
      <c r="B1484" s="12"/>
      <c r="C1484" s="67"/>
      <c r="D1484" s="147" t="s">
        <v>126</v>
      </c>
      <c r="E1484" s="148"/>
      <c r="F1484" s="148"/>
      <c r="G1484" s="148"/>
      <c r="H1484" s="148"/>
      <c r="I1484" s="148"/>
      <c r="J1484" s="148"/>
      <c r="K1484" s="148"/>
      <c r="L1484" s="148"/>
      <c r="M1484" s="148"/>
      <c r="N1484" s="148"/>
      <c r="O1484" s="148"/>
      <c r="P1484" s="423" t="s">
        <v>127</v>
      </c>
      <c r="Q1484" s="423"/>
      <c r="R1484" s="423"/>
      <c r="S1484" s="423"/>
      <c r="T1484" s="67"/>
      <c r="U1484" s="67"/>
      <c r="V1484" s="67"/>
      <c r="W1484" s="67"/>
      <c r="X1484" s="67"/>
      <c r="Y1484" s="67"/>
      <c r="Z1484" s="67"/>
      <c r="AA1484" s="67"/>
      <c r="AB1484" s="99"/>
    </row>
    <row r="1485" spans="1:29" s="159" customFormat="1" ht="28.8" hidden="1" outlineLevel="1" x14ac:dyDescent="0.35">
      <c r="A1485" s="99"/>
      <c r="B1485" s="12"/>
      <c r="C1485" s="67"/>
      <c r="D1485" s="188" t="s">
        <v>128</v>
      </c>
      <c r="E1485" s="188" t="s">
        <v>129</v>
      </c>
      <c r="F1485" s="188" t="s">
        <v>130</v>
      </c>
      <c r="G1485" s="188" t="s">
        <v>131</v>
      </c>
      <c r="H1485" s="188" t="s">
        <v>160</v>
      </c>
      <c r="I1485" s="188" t="s">
        <v>161</v>
      </c>
      <c r="J1485" s="188"/>
      <c r="K1485" s="188" t="s">
        <v>106</v>
      </c>
      <c r="L1485" s="188" t="s">
        <v>162</v>
      </c>
      <c r="M1485" s="188" t="s">
        <v>137</v>
      </c>
      <c r="N1485" s="188" t="s">
        <v>138</v>
      </c>
      <c r="O1485" s="188" t="s">
        <v>139</v>
      </c>
      <c r="P1485" s="193" t="s">
        <v>163</v>
      </c>
      <c r="Q1485" s="193" t="s">
        <v>141</v>
      </c>
      <c r="R1485" s="193" t="s">
        <v>142</v>
      </c>
      <c r="S1485" s="193" t="s">
        <v>143</v>
      </c>
      <c r="T1485" s="67"/>
      <c r="U1485" s="159" t="e" vm="1">
        <v>#VALUE!</v>
      </c>
      <c r="V1485" s="426" t="s">
        <v>144</v>
      </c>
      <c r="W1485" s="426"/>
      <c r="X1485" s="426"/>
      <c r="Y1485" s="426"/>
      <c r="Z1485" s="426"/>
      <c r="AA1485" s="67"/>
      <c r="AB1485" s="99"/>
    </row>
    <row r="1486" spans="1:29" s="160" customFormat="1" ht="18" hidden="1" outlineLevel="1" x14ac:dyDescent="0.35">
      <c r="A1486" s="99"/>
      <c r="B1486" s="12"/>
      <c r="C1486" s="67"/>
      <c r="D1486" s="194"/>
      <c r="E1486" s="195"/>
      <c r="F1486" s="195"/>
      <c r="G1486" s="194"/>
      <c r="H1486" s="188" t="str">
        <f>+E1480</f>
        <v>kWh</v>
      </c>
      <c r="I1486" s="196" t="s">
        <v>145</v>
      </c>
      <c r="J1486" s="196" t="s">
        <v>146</v>
      </c>
      <c r="K1486" s="196" t="s">
        <v>147</v>
      </c>
      <c r="L1486" s="196" t="s">
        <v>147</v>
      </c>
      <c r="M1486" s="196" t="s">
        <v>147</v>
      </c>
      <c r="N1486" s="196" t="s">
        <v>147</v>
      </c>
      <c r="O1486" s="196" t="s">
        <v>147</v>
      </c>
      <c r="P1486" s="197" t="s">
        <v>148</v>
      </c>
      <c r="Q1486" s="198" t="s">
        <v>145</v>
      </c>
      <c r="R1486" s="198" t="s">
        <v>147</v>
      </c>
      <c r="S1486" s="198" t="s">
        <v>147</v>
      </c>
      <c r="T1486" s="67"/>
      <c r="U1486" s="67"/>
      <c r="V1486" s="67"/>
      <c r="W1486" s="67"/>
      <c r="X1486" s="67"/>
      <c r="Y1486" s="67"/>
      <c r="Z1486" s="67"/>
      <c r="AA1486" s="67"/>
      <c r="AB1486" s="99"/>
    </row>
    <row r="1487" spans="1:29" ht="18" hidden="1" outlineLevel="1" x14ac:dyDescent="0.35">
      <c r="A1487" s="99"/>
      <c r="B1487" s="12"/>
      <c r="C1487" s="67"/>
      <c r="D1487" s="2">
        <v>0</v>
      </c>
      <c r="E1487" s="145"/>
      <c r="F1487" s="145">
        <f>+E1487</f>
        <v>0</v>
      </c>
      <c r="G1487" s="49">
        <f>IF(F1487-E1487=0,0,F1487-E1487+1)</f>
        <v>0</v>
      </c>
      <c r="H1487" s="155"/>
      <c r="I1487" s="4">
        <f>+H1487*$E$1481</f>
        <v>0</v>
      </c>
      <c r="J1487" s="48" t="str">
        <f>IFERROR(I1487/G1487,"-")</f>
        <v>-</v>
      </c>
      <c r="K1487" s="157"/>
      <c r="L1487" s="157"/>
      <c r="M1487" s="157"/>
      <c r="N1487" s="157"/>
      <c r="O1487" s="6">
        <f t="shared" ref="O1487:O1488" si="1387">+SUM(K1487:N1487)</f>
        <v>0</v>
      </c>
      <c r="P1487" s="38">
        <f>IFERROR((_xlfn.DAYS(F1487,"1/1/"&amp;YEAR(F1487))+1)/G1487,0)</f>
        <v>0</v>
      </c>
      <c r="Q1487" s="4">
        <f t="shared" ref="Q1487:Q1488" si="1388">+I1487*P1487</f>
        <v>0</v>
      </c>
      <c r="R1487" s="4">
        <f t="shared" ref="R1487:R1488" si="1389">+K1487*P1487</f>
        <v>0</v>
      </c>
      <c r="S1487" s="39">
        <f t="shared" ref="S1487:S1488" si="1390">+O1487*P1487</f>
        <v>0</v>
      </c>
      <c r="T1487" s="67"/>
      <c r="U1487" s="67"/>
      <c r="V1487" s="67"/>
      <c r="W1487" s="67"/>
      <c r="X1487" s="67"/>
      <c r="Y1487" s="67"/>
      <c r="Z1487" s="67"/>
      <c r="AA1487" s="67"/>
      <c r="AB1487" s="99"/>
    </row>
    <row r="1488" spans="1:29" ht="18" hidden="1" outlineLevel="1" x14ac:dyDescent="0.35">
      <c r="A1488" s="99"/>
      <c r="B1488" s="12"/>
      <c r="C1488" s="67"/>
      <c r="D1488" s="2">
        <v>1</v>
      </c>
      <c r="E1488" s="3">
        <f>+F1487+1</f>
        <v>1</v>
      </c>
      <c r="F1488" s="145"/>
      <c r="G1488" s="49">
        <f t="shared" ref="G1488:G1500" si="1391">IF(F1488-E1488=0,0,F1488-E1488+1)</f>
        <v>0</v>
      </c>
      <c r="H1488" s="155"/>
      <c r="I1488" s="4">
        <f t="shared" ref="I1488:I1500" si="1392">+H1488*$E$1481</f>
        <v>0</v>
      </c>
      <c r="J1488" s="48" t="str">
        <f t="shared" ref="J1488" si="1393">IFERROR(I1488/G1488,"-")</f>
        <v>-</v>
      </c>
      <c r="K1488" s="157"/>
      <c r="L1488" s="157"/>
      <c r="M1488" s="157"/>
      <c r="N1488" s="157"/>
      <c r="O1488" s="6">
        <f t="shared" si="1387"/>
        <v>0</v>
      </c>
      <c r="P1488" s="38">
        <v>1</v>
      </c>
      <c r="Q1488" s="4">
        <f t="shared" si="1388"/>
        <v>0</v>
      </c>
      <c r="R1488" s="4">
        <f t="shared" si="1389"/>
        <v>0</v>
      </c>
      <c r="S1488" s="39">
        <f t="shared" si="1390"/>
        <v>0</v>
      </c>
      <c r="T1488" s="67"/>
      <c r="U1488" s="67"/>
      <c r="V1488" s="67"/>
      <c r="W1488" s="67"/>
      <c r="X1488" s="67"/>
      <c r="Y1488" s="67"/>
      <c r="Z1488" s="67"/>
      <c r="AA1488" s="67"/>
      <c r="AB1488" s="99"/>
    </row>
    <row r="1489" spans="1:28" ht="18" hidden="1" outlineLevel="1" x14ac:dyDescent="0.35">
      <c r="A1489" s="99"/>
      <c r="B1489" s="12"/>
      <c r="C1489" s="67"/>
      <c r="D1489" s="2">
        <v>2</v>
      </c>
      <c r="E1489" s="3">
        <f t="shared" ref="E1489:E1500" si="1394">+F1488+1</f>
        <v>1</v>
      </c>
      <c r="F1489" s="146"/>
      <c r="G1489" s="49">
        <f t="shared" si="1391"/>
        <v>0</v>
      </c>
      <c r="H1489" s="155"/>
      <c r="I1489" s="4">
        <f t="shared" si="1392"/>
        <v>0</v>
      </c>
      <c r="J1489" s="48" t="str">
        <f t="shared" ref="J1489" si="1395">IFERROR(I1489/G1489,"-")</f>
        <v>-</v>
      </c>
      <c r="K1489" s="157"/>
      <c r="L1489" s="158"/>
      <c r="M1489" s="158"/>
      <c r="N1489" s="158"/>
      <c r="O1489" s="6">
        <f t="shared" ref="O1489" si="1396">+SUM(K1489:N1489)</f>
        <v>0</v>
      </c>
      <c r="P1489" s="40">
        <v>1</v>
      </c>
      <c r="Q1489" s="4">
        <f t="shared" ref="Q1489" si="1397">+I1489*P1489</f>
        <v>0</v>
      </c>
      <c r="R1489" s="4">
        <f t="shared" ref="R1489" si="1398">+K1489*P1489</f>
        <v>0</v>
      </c>
      <c r="S1489" s="41">
        <f t="shared" ref="S1489" si="1399">+O1489*P1489</f>
        <v>0</v>
      </c>
      <c r="T1489" s="67"/>
      <c r="U1489" s="67"/>
      <c r="V1489" s="67"/>
      <c r="W1489" s="67"/>
      <c r="X1489" s="67"/>
      <c r="Y1489" s="67"/>
      <c r="Z1489" s="67"/>
      <c r="AA1489" s="67"/>
      <c r="AB1489" s="99"/>
    </row>
    <row r="1490" spans="1:28" ht="18" hidden="1" outlineLevel="1" x14ac:dyDescent="0.35">
      <c r="A1490" s="99"/>
      <c r="B1490" s="12"/>
      <c r="C1490" s="67"/>
      <c r="D1490" s="2">
        <v>3</v>
      </c>
      <c r="E1490" s="3">
        <f t="shared" si="1394"/>
        <v>1</v>
      </c>
      <c r="F1490" s="146"/>
      <c r="G1490" s="49">
        <f t="shared" si="1391"/>
        <v>0</v>
      </c>
      <c r="H1490" s="155"/>
      <c r="I1490" s="4">
        <f t="shared" si="1392"/>
        <v>0</v>
      </c>
      <c r="J1490" s="48" t="str">
        <f t="shared" ref="J1490" si="1400">IFERROR(I1490/G1490,"-")</f>
        <v>-</v>
      </c>
      <c r="K1490" s="157"/>
      <c r="L1490" s="158"/>
      <c r="M1490" s="158"/>
      <c r="N1490" s="158"/>
      <c r="O1490" s="6">
        <f t="shared" ref="O1490" si="1401">+SUM(K1490:N1490)</f>
        <v>0</v>
      </c>
      <c r="P1490" s="40">
        <v>1</v>
      </c>
      <c r="Q1490" s="4">
        <f t="shared" ref="Q1490" si="1402">+I1490*P1490</f>
        <v>0</v>
      </c>
      <c r="R1490" s="4">
        <f t="shared" ref="R1490" si="1403">+K1490*P1490</f>
        <v>0</v>
      </c>
      <c r="S1490" s="41">
        <f t="shared" ref="S1490" si="1404">+O1490*P1490</f>
        <v>0</v>
      </c>
      <c r="T1490" s="67"/>
      <c r="U1490" s="67"/>
      <c r="V1490" s="67"/>
      <c r="W1490" s="67"/>
      <c r="X1490" s="67"/>
      <c r="Y1490" s="67"/>
      <c r="Z1490" s="67"/>
      <c r="AA1490" s="67"/>
      <c r="AB1490" s="99"/>
    </row>
    <row r="1491" spans="1:28" ht="18" hidden="1" outlineLevel="1" x14ac:dyDescent="0.35">
      <c r="A1491" s="99"/>
      <c r="B1491" s="12"/>
      <c r="C1491" s="67"/>
      <c r="D1491" s="2">
        <v>4</v>
      </c>
      <c r="E1491" s="3">
        <f t="shared" si="1394"/>
        <v>1</v>
      </c>
      <c r="F1491" s="146"/>
      <c r="G1491" s="49">
        <f t="shared" si="1391"/>
        <v>0</v>
      </c>
      <c r="H1491" s="155"/>
      <c r="I1491" s="4">
        <f t="shared" si="1392"/>
        <v>0</v>
      </c>
      <c r="J1491" s="48" t="str">
        <f t="shared" ref="J1491" si="1405">IFERROR(I1491/G1491,"-")</f>
        <v>-</v>
      </c>
      <c r="K1491" s="157"/>
      <c r="L1491" s="158"/>
      <c r="M1491" s="158"/>
      <c r="N1491" s="158"/>
      <c r="O1491" s="6">
        <f t="shared" ref="O1491" si="1406">+SUM(K1491:N1491)</f>
        <v>0</v>
      </c>
      <c r="P1491" s="40">
        <v>1</v>
      </c>
      <c r="Q1491" s="4">
        <f t="shared" ref="Q1491" si="1407">+I1491*P1491</f>
        <v>0</v>
      </c>
      <c r="R1491" s="4">
        <f t="shared" ref="R1491" si="1408">+K1491*P1491</f>
        <v>0</v>
      </c>
      <c r="S1491" s="41">
        <f t="shared" ref="S1491" si="1409">+O1491*P1491</f>
        <v>0</v>
      </c>
      <c r="T1491" s="67"/>
      <c r="U1491" s="67"/>
      <c r="V1491" s="67"/>
      <c r="W1491" s="67"/>
      <c r="X1491" s="67"/>
      <c r="Y1491" s="67"/>
      <c r="Z1491" s="67"/>
      <c r="AA1491" s="67"/>
      <c r="AB1491" s="99"/>
    </row>
    <row r="1492" spans="1:28" ht="18" hidden="1" outlineLevel="1" x14ac:dyDescent="0.35">
      <c r="A1492" s="99"/>
      <c r="B1492" s="12"/>
      <c r="C1492" s="67"/>
      <c r="D1492" s="2">
        <v>5</v>
      </c>
      <c r="E1492" s="3">
        <f t="shared" si="1394"/>
        <v>1</v>
      </c>
      <c r="F1492" s="146"/>
      <c r="G1492" s="49">
        <f t="shared" si="1391"/>
        <v>0</v>
      </c>
      <c r="H1492" s="155"/>
      <c r="I1492" s="4">
        <f t="shared" si="1392"/>
        <v>0</v>
      </c>
      <c r="J1492" s="48" t="str">
        <f t="shared" ref="J1492" si="1410">IFERROR(I1492/G1492,"-")</f>
        <v>-</v>
      </c>
      <c r="K1492" s="157"/>
      <c r="L1492" s="158"/>
      <c r="M1492" s="158"/>
      <c r="N1492" s="158"/>
      <c r="O1492" s="6">
        <f t="shared" ref="O1492" si="1411">+SUM(K1492:N1492)</f>
        <v>0</v>
      </c>
      <c r="P1492" s="40">
        <v>1</v>
      </c>
      <c r="Q1492" s="4">
        <f t="shared" ref="Q1492" si="1412">+I1492*P1492</f>
        <v>0</v>
      </c>
      <c r="R1492" s="4">
        <f t="shared" ref="R1492" si="1413">+K1492*P1492</f>
        <v>0</v>
      </c>
      <c r="S1492" s="41">
        <f t="shared" ref="S1492" si="1414">+O1492*P1492</f>
        <v>0</v>
      </c>
      <c r="T1492" s="67"/>
      <c r="U1492" s="67"/>
      <c r="V1492" s="67"/>
      <c r="W1492" s="67"/>
      <c r="X1492" s="67"/>
      <c r="Y1492" s="67"/>
      <c r="Z1492" s="67"/>
      <c r="AA1492" s="67"/>
      <c r="AB1492" s="99"/>
    </row>
    <row r="1493" spans="1:28" ht="18" hidden="1" outlineLevel="1" x14ac:dyDescent="0.35">
      <c r="A1493" s="99"/>
      <c r="B1493" s="12"/>
      <c r="C1493" s="67"/>
      <c r="D1493" s="2">
        <v>6</v>
      </c>
      <c r="E1493" s="3">
        <f t="shared" si="1394"/>
        <v>1</v>
      </c>
      <c r="F1493" s="146"/>
      <c r="G1493" s="49">
        <f t="shared" si="1391"/>
        <v>0</v>
      </c>
      <c r="H1493" s="155"/>
      <c r="I1493" s="4">
        <f t="shared" si="1392"/>
        <v>0</v>
      </c>
      <c r="J1493" s="48" t="str">
        <f t="shared" ref="J1493" si="1415">IFERROR(I1493/G1493,"-")</f>
        <v>-</v>
      </c>
      <c r="K1493" s="157"/>
      <c r="L1493" s="158"/>
      <c r="M1493" s="158"/>
      <c r="N1493" s="158"/>
      <c r="O1493" s="6">
        <f t="shared" ref="O1493" si="1416">+SUM(K1493:N1493)</f>
        <v>0</v>
      </c>
      <c r="P1493" s="40">
        <v>1</v>
      </c>
      <c r="Q1493" s="4">
        <f t="shared" ref="Q1493" si="1417">+I1493*P1493</f>
        <v>0</v>
      </c>
      <c r="R1493" s="4">
        <f t="shared" ref="R1493" si="1418">+K1493*P1493</f>
        <v>0</v>
      </c>
      <c r="S1493" s="41">
        <f t="shared" ref="S1493" si="1419">+O1493*P1493</f>
        <v>0</v>
      </c>
      <c r="T1493" s="67"/>
      <c r="U1493" s="67"/>
      <c r="V1493" s="67"/>
      <c r="W1493" s="67"/>
      <c r="X1493" s="67"/>
      <c r="Y1493" s="67"/>
      <c r="Z1493" s="67"/>
      <c r="AA1493" s="67"/>
      <c r="AB1493" s="99"/>
    </row>
    <row r="1494" spans="1:28" ht="18" hidden="1" outlineLevel="1" x14ac:dyDescent="0.35">
      <c r="A1494" s="99"/>
      <c r="B1494" s="12"/>
      <c r="C1494" s="67"/>
      <c r="D1494" s="2">
        <v>7</v>
      </c>
      <c r="E1494" s="3">
        <f t="shared" si="1394"/>
        <v>1</v>
      </c>
      <c r="F1494" s="146"/>
      <c r="G1494" s="49">
        <f t="shared" si="1391"/>
        <v>0</v>
      </c>
      <c r="H1494" s="155"/>
      <c r="I1494" s="4">
        <f t="shared" si="1392"/>
        <v>0</v>
      </c>
      <c r="J1494" s="48" t="str">
        <f t="shared" ref="J1494" si="1420">IFERROR(I1494/G1494,"-")</f>
        <v>-</v>
      </c>
      <c r="K1494" s="157"/>
      <c r="L1494" s="158"/>
      <c r="M1494" s="158"/>
      <c r="N1494" s="158"/>
      <c r="O1494" s="6">
        <f t="shared" ref="O1494" si="1421">+SUM(K1494:N1494)</f>
        <v>0</v>
      </c>
      <c r="P1494" s="40">
        <v>1</v>
      </c>
      <c r="Q1494" s="4">
        <f t="shared" ref="Q1494" si="1422">+I1494*P1494</f>
        <v>0</v>
      </c>
      <c r="R1494" s="4">
        <f t="shared" ref="R1494" si="1423">+K1494*P1494</f>
        <v>0</v>
      </c>
      <c r="S1494" s="41">
        <f t="shared" ref="S1494" si="1424">+O1494*P1494</f>
        <v>0</v>
      </c>
      <c r="T1494" s="67"/>
      <c r="U1494" s="67"/>
      <c r="V1494" s="67"/>
      <c r="W1494" s="67"/>
      <c r="X1494" s="67"/>
      <c r="Y1494" s="67"/>
      <c r="Z1494" s="67"/>
      <c r="AA1494" s="67"/>
      <c r="AB1494" s="99"/>
    </row>
    <row r="1495" spans="1:28" ht="18" hidden="1" outlineLevel="1" x14ac:dyDescent="0.35">
      <c r="A1495" s="99"/>
      <c r="B1495" s="12"/>
      <c r="C1495" s="67"/>
      <c r="D1495" s="2">
        <v>8</v>
      </c>
      <c r="E1495" s="3">
        <f t="shared" si="1394"/>
        <v>1</v>
      </c>
      <c r="F1495" s="146"/>
      <c r="G1495" s="49">
        <f t="shared" si="1391"/>
        <v>0</v>
      </c>
      <c r="H1495" s="155"/>
      <c r="I1495" s="4">
        <f t="shared" si="1392"/>
        <v>0</v>
      </c>
      <c r="J1495" s="48" t="str">
        <f t="shared" ref="J1495" si="1425">IFERROR(I1495/G1495,"-")</f>
        <v>-</v>
      </c>
      <c r="K1495" s="157"/>
      <c r="L1495" s="158"/>
      <c r="M1495" s="158"/>
      <c r="N1495" s="158"/>
      <c r="O1495" s="6">
        <f t="shared" ref="O1495" si="1426">+SUM(K1495:N1495)</f>
        <v>0</v>
      </c>
      <c r="P1495" s="40">
        <v>1</v>
      </c>
      <c r="Q1495" s="4">
        <f t="shared" ref="Q1495" si="1427">+I1495*P1495</f>
        <v>0</v>
      </c>
      <c r="R1495" s="4">
        <f t="shared" ref="R1495" si="1428">+K1495*P1495</f>
        <v>0</v>
      </c>
      <c r="S1495" s="41">
        <f t="shared" ref="S1495" si="1429">+O1495*P1495</f>
        <v>0</v>
      </c>
      <c r="T1495" s="67"/>
      <c r="U1495" s="67"/>
      <c r="V1495" s="67"/>
      <c r="W1495" s="67"/>
      <c r="X1495" s="67"/>
      <c r="Y1495" s="67"/>
      <c r="Z1495" s="67"/>
      <c r="AA1495" s="67"/>
      <c r="AB1495" s="99"/>
    </row>
    <row r="1496" spans="1:28" ht="18" hidden="1" outlineLevel="1" x14ac:dyDescent="0.35">
      <c r="A1496" s="99"/>
      <c r="B1496" s="12"/>
      <c r="C1496" s="67"/>
      <c r="D1496" s="2">
        <v>9</v>
      </c>
      <c r="E1496" s="3">
        <f t="shared" si="1394"/>
        <v>1</v>
      </c>
      <c r="F1496" s="146"/>
      <c r="G1496" s="49">
        <f t="shared" si="1391"/>
        <v>0</v>
      </c>
      <c r="H1496" s="155"/>
      <c r="I1496" s="4">
        <f t="shared" si="1392"/>
        <v>0</v>
      </c>
      <c r="J1496" s="48" t="str">
        <f t="shared" ref="J1496" si="1430">IFERROR(I1496/G1496,"-")</f>
        <v>-</v>
      </c>
      <c r="K1496" s="157"/>
      <c r="L1496" s="158"/>
      <c r="M1496" s="158"/>
      <c r="N1496" s="158"/>
      <c r="O1496" s="6">
        <f t="shared" ref="O1496" si="1431">+SUM(K1496:N1496)</f>
        <v>0</v>
      </c>
      <c r="P1496" s="40">
        <v>1</v>
      </c>
      <c r="Q1496" s="4">
        <f t="shared" ref="Q1496" si="1432">+I1496*P1496</f>
        <v>0</v>
      </c>
      <c r="R1496" s="4">
        <f t="shared" ref="R1496" si="1433">+K1496*P1496</f>
        <v>0</v>
      </c>
      <c r="S1496" s="41">
        <f t="shared" ref="S1496" si="1434">+O1496*P1496</f>
        <v>0</v>
      </c>
      <c r="T1496" s="67"/>
      <c r="U1496" s="67"/>
      <c r="V1496" s="67"/>
      <c r="W1496" s="67"/>
      <c r="X1496" s="67"/>
      <c r="Y1496" s="67"/>
      <c r="Z1496" s="67"/>
      <c r="AA1496" s="67"/>
      <c r="AB1496" s="99"/>
    </row>
    <row r="1497" spans="1:28" ht="18" hidden="1" outlineLevel="1" x14ac:dyDescent="0.35">
      <c r="A1497" s="99"/>
      <c r="B1497" s="12"/>
      <c r="C1497" s="67"/>
      <c r="D1497" s="2">
        <v>10</v>
      </c>
      <c r="E1497" s="3">
        <f t="shared" si="1394"/>
        <v>1</v>
      </c>
      <c r="F1497" s="146"/>
      <c r="G1497" s="49">
        <f t="shared" si="1391"/>
        <v>0</v>
      </c>
      <c r="H1497" s="155"/>
      <c r="I1497" s="4">
        <f t="shared" si="1392"/>
        <v>0</v>
      </c>
      <c r="J1497" s="48" t="str">
        <f t="shared" ref="J1497" si="1435">IFERROR(I1497/G1497,"-")</f>
        <v>-</v>
      </c>
      <c r="K1497" s="157"/>
      <c r="L1497" s="158"/>
      <c r="M1497" s="158"/>
      <c r="N1497" s="158"/>
      <c r="O1497" s="6">
        <f t="shared" ref="O1497" si="1436">+SUM(K1497:N1497)</f>
        <v>0</v>
      </c>
      <c r="P1497" s="40">
        <v>1</v>
      </c>
      <c r="Q1497" s="4">
        <f t="shared" ref="Q1497" si="1437">+I1497*P1497</f>
        <v>0</v>
      </c>
      <c r="R1497" s="4">
        <f t="shared" ref="R1497" si="1438">+K1497*P1497</f>
        <v>0</v>
      </c>
      <c r="S1497" s="41">
        <f t="shared" ref="S1497" si="1439">+O1497*P1497</f>
        <v>0</v>
      </c>
      <c r="T1497" s="67"/>
      <c r="U1497" s="67"/>
      <c r="V1497" s="67"/>
      <c r="W1497" s="67"/>
      <c r="X1497" s="67"/>
      <c r="Y1497" s="67"/>
      <c r="Z1497" s="67"/>
      <c r="AA1497" s="67"/>
      <c r="AB1497" s="99"/>
    </row>
    <row r="1498" spans="1:28" ht="18" hidden="1" outlineLevel="1" x14ac:dyDescent="0.35">
      <c r="A1498" s="99"/>
      <c r="B1498" s="12"/>
      <c r="C1498" s="67"/>
      <c r="D1498" s="2">
        <v>11</v>
      </c>
      <c r="E1498" s="3">
        <f t="shared" si="1394"/>
        <v>1</v>
      </c>
      <c r="F1498" s="146"/>
      <c r="G1498" s="49">
        <f t="shared" si="1391"/>
        <v>0</v>
      </c>
      <c r="H1498" s="155"/>
      <c r="I1498" s="4">
        <f t="shared" si="1392"/>
        <v>0</v>
      </c>
      <c r="J1498" s="48" t="str">
        <f t="shared" ref="J1498" si="1440">IFERROR(I1498/G1498,"-")</f>
        <v>-</v>
      </c>
      <c r="K1498" s="157"/>
      <c r="L1498" s="158"/>
      <c r="M1498" s="158"/>
      <c r="N1498" s="158"/>
      <c r="O1498" s="6">
        <f t="shared" ref="O1498" si="1441">+SUM(K1498:N1498)</f>
        <v>0</v>
      </c>
      <c r="P1498" s="40">
        <v>1</v>
      </c>
      <c r="Q1498" s="4">
        <f t="shared" ref="Q1498" si="1442">+I1498*P1498</f>
        <v>0</v>
      </c>
      <c r="R1498" s="4">
        <f t="shared" ref="R1498" si="1443">+K1498*P1498</f>
        <v>0</v>
      </c>
      <c r="S1498" s="41">
        <f t="shared" ref="S1498" si="1444">+O1498*P1498</f>
        <v>0</v>
      </c>
      <c r="T1498" s="67"/>
      <c r="U1498" s="67"/>
      <c r="V1498" s="67"/>
      <c r="W1498" s="67"/>
      <c r="X1498" s="67"/>
      <c r="Y1498" s="67"/>
      <c r="Z1498" s="67"/>
      <c r="AA1498" s="67"/>
      <c r="AB1498" s="99"/>
    </row>
    <row r="1499" spans="1:28" ht="18" hidden="1" outlineLevel="1" x14ac:dyDescent="0.35">
      <c r="A1499" s="99"/>
      <c r="B1499" s="12"/>
      <c r="C1499" s="67"/>
      <c r="D1499" s="2">
        <v>12</v>
      </c>
      <c r="E1499" s="3">
        <f t="shared" si="1394"/>
        <v>1</v>
      </c>
      <c r="F1499" s="146"/>
      <c r="G1499" s="49">
        <f t="shared" si="1391"/>
        <v>0</v>
      </c>
      <c r="H1499" s="155"/>
      <c r="I1499" s="4">
        <f t="shared" si="1392"/>
        <v>0</v>
      </c>
      <c r="J1499" s="48" t="str">
        <f t="shared" ref="J1499" si="1445">IFERROR(I1499/G1499,"-")</f>
        <v>-</v>
      </c>
      <c r="K1499" s="157"/>
      <c r="L1499" s="158"/>
      <c r="M1499" s="158"/>
      <c r="N1499" s="158"/>
      <c r="O1499" s="6">
        <f t="shared" ref="O1499" si="1446">+SUM(K1499:N1499)</f>
        <v>0</v>
      </c>
      <c r="P1499" s="40">
        <v>1</v>
      </c>
      <c r="Q1499" s="4">
        <f t="shared" ref="Q1499" si="1447">+I1499*P1499</f>
        <v>0</v>
      </c>
      <c r="R1499" s="4">
        <f t="shared" ref="R1499" si="1448">+K1499*P1499</f>
        <v>0</v>
      </c>
      <c r="S1499" s="41">
        <f t="shared" ref="S1499" si="1449">+O1499*P1499</f>
        <v>0</v>
      </c>
      <c r="T1499" s="67"/>
      <c r="U1499" s="67"/>
      <c r="V1499" s="67"/>
      <c r="W1499" s="67"/>
      <c r="X1499" s="67"/>
      <c r="Y1499" s="67"/>
      <c r="Z1499" s="67"/>
      <c r="AA1499" s="67"/>
      <c r="AB1499" s="99"/>
    </row>
    <row r="1500" spans="1:28" ht="18" hidden="1" outlineLevel="1" x14ac:dyDescent="0.35">
      <c r="A1500" s="99"/>
      <c r="B1500" s="12"/>
      <c r="C1500" s="67"/>
      <c r="D1500" s="2">
        <v>13</v>
      </c>
      <c r="E1500" s="3">
        <f t="shared" si="1394"/>
        <v>1</v>
      </c>
      <c r="F1500" s="146">
        <f>+E1500</f>
        <v>1</v>
      </c>
      <c r="G1500" s="49">
        <f t="shared" si="1391"/>
        <v>0</v>
      </c>
      <c r="H1500" s="156"/>
      <c r="I1500" s="4">
        <f t="shared" si="1392"/>
        <v>0</v>
      </c>
      <c r="J1500" s="48" t="str">
        <f t="shared" ref="J1500" si="1450">IFERROR(I1500/G1500,"-")</f>
        <v>-</v>
      </c>
      <c r="K1500" s="157"/>
      <c r="L1500" s="158"/>
      <c r="M1500" s="158"/>
      <c r="N1500" s="158"/>
      <c r="O1500" s="6">
        <f t="shared" ref="O1500" si="1451">+SUM(K1500:N1500)</f>
        <v>0</v>
      </c>
      <c r="P1500" s="38">
        <f>IFERROR((_xlfn.DAYS("31/12/"&amp;YEAR(E1500),E1500))/G1500,0)</f>
        <v>0</v>
      </c>
      <c r="Q1500" s="4">
        <f t="shared" ref="Q1500" si="1452">+I1500*P1500</f>
        <v>0</v>
      </c>
      <c r="R1500" s="4">
        <f t="shared" ref="R1500" si="1453">+K1500*P1500</f>
        <v>0</v>
      </c>
      <c r="S1500" s="41">
        <f t="shared" ref="S1500" si="1454">+O1500*P1500</f>
        <v>0</v>
      </c>
      <c r="T1500" s="67"/>
      <c r="U1500" s="67"/>
      <c r="V1500" s="67"/>
      <c r="W1500" s="67"/>
      <c r="X1500" s="67"/>
      <c r="Y1500" s="67"/>
      <c r="Z1500" s="67"/>
      <c r="AA1500" s="67"/>
      <c r="AB1500" s="99"/>
    </row>
    <row r="1501" spans="1:28" ht="18" hidden="1" outlineLevel="1" x14ac:dyDescent="0.35">
      <c r="A1501" s="99"/>
      <c r="B1501" s="12"/>
      <c r="C1501" s="67"/>
      <c r="D1501" s="42" t="s">
        <v>164</v>
      </c>
      <c r="E1501" s="8"/>
      <c r="F1501" s="8"/>
      <c r="G1501" s="50">
        <f>SUM(G1487:G1500)</f>
        <v>0</v>
      </c>
      <c r="H1501" s="5"/>
      <c r="I1501" s="5">
        <f>SUM(I1487:I1500)</f>
        <v>0</v>
      </c>
      <c r="J1501" s="48" t="str">
        <f>IFERROR(I1501/G1501,"-")</f>
        <v>-</v>
      </c>
      <c r="K1501" s="5">
        <f>SUM(K1487:K1500)</f>
        <v>0</v>
      </c>
      <c r="L1501" s="5">
        <f t="shared" ref="L1501:O1501" si="1455">SUM(L1487:L1500)</f>
        <v>0</v>
      </c>
      <c r="M1501" s="5">
        <f t="shared" si="1455"/>
        <v>0</v>
      </c>
      <c r="N1501" s="5">
        <f t="shared" si="1455"/>
        <v>0</v>
      </c>
      <c r="O1501" s="5">
        <f t="shared" si="1455"/>
        <v>0</v>
      </c>
      <c r="P1501" s="42">
        <f>+SUMPRODUCT(G1487:G1500,P1487:P1500)</f>
        <v>0</v>
      </c>
      <c r="Q1501" s="9">
        <f>SUM(Q1487:Q1500)</f>
        <v>0</v>
      </c>
      <c r="R1501" s="9">
        <f t="shared" ref="R1501:S1501" si="1456">SUM(R1487:R1500)</f>
        <v>0</v>
      </c>
      <c r="S1501" s="10">
        <f t="shared" si="1456"/>
        <v>0</v>
      </c>
      <c r="T1501" s="67"/>
      <c r="U1501" s="67"/>
      <c r="V1501" s="67"/>
      <c r="W1501" s="67"/>
      <c r="X1501" s="67"/>
      <c r="Y1501" s="67"/>
      <c r="Z1501" s="67"/>
      <c r="AA1501" s="67"/>
      <c r="AB1501" s="99"/>
    </row>
    <row r="1502" spans="1:28" ht="18" hidden="1" outlineLevel="1" x14ac:dyDescent="0.35">
      <c r="A1502" s="99"/>
      <c r="B1502" s="12"/>
      <c r="C1502" s="67"/>
      <c r="D1502" s="25" t="s">
        <v>150</v>
      </c>
      <c r="E1502" s="1"/>
      <c r="F1502" s="1"/>
      <c r="G1502" s="1"/>
      <c r="H1502" s="1"/>
      <c r="I1502" s="1"/>
      <c r="J1502" s="1"/>
      <c r="K1502" s="51" t="str">
        <f>IFERROR(K1501/$O1501,"-")</f>
        <v>-</v>
      </c>
      <c r="L1502" s="51" t="str">
        <f>IFERROR(L1501/$O1501,"-")</f>
        <v>-</v>
      </c>
      <c r="M1502" s="51" t="str">
        <f>IFERROR(M1501/$O1501,"-")</f>
        <v>-</v>
      </c>
      <c r="N1502" s="51" t="str">
        <f>IFERROR(N1501/$O1501,"-")</f>
        <v>-</v>
      </c>
      <c r="O1502" s="51" t="str">
        <f>IFERROR(O1501/$O1501,"-")</f>
        <v>-</v>
      </c>
      <c r="P1502" s="43"/>
      <c r="Q1502" s="2"/>
      <c r="R1502" s="2"/>
      <c r="S1502" s="44"/>
      <c r="T1502" s="67"/>
      <c r="U1502" s="67"/>
      <c r="V1502" s="67"/>
      <c r="W1502" s="67"/>
      <c r="X1502" s="67"/>
      <c r="Y1502" s="67"/>
      <c r="Z1502" s="67"/>
      <c r="AA1502" s="67"/>
      <c r="AB1502" s="99"/>
    </row>
    <row r="1503" spans="1:28" ht="18" hidden="1" outlineLevel="1" x14ac:dyDescent="0.35">
      <c r="A1503" s="99"/>
      <c r="B1503" s="12"/>
      <c r="C1503" s="67"/>
      <c r="D1503" s="67"/>
      <c r="E1503" s="67"/>
      <c r="F1503" s="67"/>
      <c r="G1503" s="67"/>
      <c r="H1503" s="67"/>
      <c r="I1503" s="67"/>
      <c r="J1503" s="67"/>
      <c r="K1503" s="67"/>
      <c r="L1503" s="67"/>
      <c r="M1503" s="67"/>
      <c r="N1503" s="67"/>
      <c r="O1503" s="67"/>
      <c r="P1503" s="67"/>
      <c r="Q1503" s="67"/>
      <c r="R1503" s="67"/>
      <c r="S1503" s="67"/>
      <c r="T1503" s="67"/>
      <c r="U1503" s="67"/>
      <c r="V1503" s="67"/>
      <c r="W1503" s="67"/>
      <c r="X1503" s="67"/>
      <c r="Y1503" s="67"/>
      <c r="Z1503" s="67"/>
      <c r="AA1503" s="67"/>
      <c r="AB1503" s="99"/>
    </row>
    <row r="1504" spans="1:28" ht="18" collapsed="1" x14ac:dyDescent="0.35">
      <c r="A1504" s="99"/>
      <c r="B1504" s="12"/>
      <c r="C1504" s="62" t="s">
        <v>165</v>
      </c>
      <c r="D1504" s="12"/>
      <c r="E1504" s="12"/>
      <c r="F1504" s="12"/>
      <c r="G1504" s="12"/>
      <c r="H1504" s="12"/>
      <c r="I1504" s="12"/>
      <c r="J1504" s="12"/>
      <c r="K1504" s="12"/>
      <c r="L1504" s="12"/>
      <c r="M1504" s="12"/>
      <c r="N1504" s="12"/>
      <c r="O1504" s="12"/>
      <c r="P1504" s="12"/>
      <c r="Q1504" s="12"/>
      <c r="R1504" s="12"/>
      <c r="S1504" s="12"/>
      <c r="T1504" s="12"/>
      <c r="U1504" s="12"/>
      <c r="V1504" s="12"/>
      <c r="W1504" s="12"/>
      <c r="X1504" s="12"/>
      <c r="Y1504" s="12"/>
      <c r="Z1504" s="12"/>
      <c r="AA1504" s="12"/>
      <c r="AB1504" s="99"/>
    </row>
    <row r="1505" spans="1:29" ht="9.6" hidden="1" customHeight="1" outlineLevel="1" x14ac:dyDescent="0.35">
      <c r="A1505" s="99"/>
      <c r="B1505" s="12"/>
      <c r="C1505" s="67"/>
      <c r="D1505" s="67"/>
      <c r="E1505" s="67"/>
      <c r="F1505" s="67"/>
      <c r="G1505" s="67"/>
      <c r="H1505" s="67"/>
      <c r="I1505" s="67"/>
      <c r="J1505" s="67"/>
      <c r="K1505" s="67"/>
      <c r="L1505" s="67"/>
      <c r="M1505" s="67"/>
      <c r="N1505" s="67"/>
      <c r="O1505" s="67"/>
      <c r="P1505" s="67"/>
      <c r="Q1505" s="67"/>
      <c r="R1505" s="67"/>
      <c r="S1505" s="67"/>
      <c r="T1505" s="67"/>
      <c r="U1505" s="67"/>
      <c r="V1505" s="67"/>
      <c r="W1505" s="67"/>
      <c r="X1505" s="67"/>
      <c r="Y1505" s="67"/>
      <c r="Z1505" s="67"/>
      <c r="AA1505" s="67"/>
      <c r="AB1505" s="99"/>
    </row>
    <row r="1506" spans="1:29" ht="18" hidden="1" outlineLevel="1" x14ac:dyDescent="0.35">
      <c r="A1506" s="99"/>
      <c r="B1506" s="12"/>
      <c r="C1506" s="67"/>
      <c r="D1506" s="163" t="s">
        <v>98</v>
      </c>
      <c r="E1506" s="164"/>
      <c r="F1506" s="164"/>
      <c r="G1506" s="164"/>
      <c r="H1506" s="67"/>
      <c r="I1506" s="161" t="s">
        <v>97</v>
      </c>
      <c r="J1506" s="162"/>
      <c r="K1506" s="162"/>
      <c r="L1506" s="67"/>
      <c r="M1506" s="67"/>
      <c r="N1506" s="67"/>
      <c r="O1506" s="67"/>
      <c r="P1506" s="67"/>
      <c r="Q1506" s="149" t="s">
        <v>152</v>
      </c>
      <c r="R1506" s="150"/>
      <c r="S1506" s="150"/>
      <c r="T1506" s="150"/>
      <c r="U1506" s="67"/>
      <c r="V1506" s="149" t="s">
        <v>153</v>
      </c>
      <c r="W1506" s="150"/>
      <c r="X1506" s="150"/>
      <c r="Y1506" s="67"/>
      <c r="Z1506" s="67"/>
      <c r="AA1506" s="67"/>
      <c r="AB1506" s="99"/>
      <c r="AC1506" s="67">
        <v>32</v>
      </c>
    </row>
    <row r="1507" spans="1:29" ht="18" hidden="1" outlineLevel="1" x14ac:dyDescent="0.35">
      <c r="A1507" s="99"/>
      <c r="B1507" s="12"/>
      <c r="C1507" s="67"/>
      <c r="D1507" s="1" t="s">
        <v>154</v>
      </c>
      <c r="E1507" s="200" t="s">
        <v>155</v>
      </c>
      <c r="F1507" s="167" t="s">
        <v>156</v>
      </c>
      <c r="G1507" s="165"/>
      <c r="H1507" s="67"/>
      <c r="I1507" s="152">
        <v>1</v>
      </c>
      <c r="J1507" s="421" t="s">
        <v>101</v>
      </c>
      <c r="K1507" s="422"/>
      <c r="L1507" s="67"/>
      <c r="M1507" s="67"/>
      <c r="N1507" s="67"/>
      <c r="O1507" s="67"/>
      <c r="P1507" s="67"/>
      <c r="Q1507" s="419" t="s">
        <v>106</v>
      </c>
      <c r="R1507" s="419"/>
      <c r="S1507" s="298" t="str">
        <f>IFERROR(S1529/Q1529,"-")</f>
        <v>-</v>
      </c>
      <c r="T1507" s="299" t="s">
        <v>107</v>
      </c>
      <c r="U1507" s="67"/>
      <c r="V1507" s="8" t="s">
        <v>108</v>
      </c>
      <c r="W1507" s="300">
        <f>IF(E1507="No n'hi ha",0,VLOOKUP(E1507,llistes!$L$5:$Q$11,5,0))</f>
        <v>0</v>
      </c>
      <c r="X1507" s="301" t="s">
        <v>109</v>
      </c>
      <c r="Y1507" s="67"/>
      <c r="Z1507" s="67"/>
      <c r="AA1507" s="67"/>
      <c r="AB1507" s="99"/>
    </row>
    <row r="1508" spans="1:29" ht="18" hidden="1" outlineLevel="1" x14ac:dyDescent="0.35">
      <c r="A1508" s="99"/>
      <c r="B1508" s="12"/>
      <c r="C1508" s="67"/>
      <c r="D1508" s="1" t="s">
        <v>157</v>
      </c>
      <c r="E1508" s="201" t="s">
        <v>145</v>
      </c>
      <c r="F1508" s="199" t="s">
        <v>158</v>
      </c>
      <c r="G1508" s="166"/>
      <c r="H1508" s="67"/>
      <c r="I1508" s="154">
        <v>2</v>
      </c>
      <c r="J1508" s="421" t="s">
        <v>101</v>
      </c>
      <c r="K1508" s="422"/>
      <c r="L1508" s="67"/>
      <c r="M1508" s="67"/>
      <c r="N1508" s="67"/>
      <c r="O1508" s="67"/>
      <c r="P1508" s="67"/>
      <c r="Q1508" s="415" t="s">
        <v>111</v>
      </c>
      <c r="R1508" s="415"/>
      <c r="S1508" s="47">
        <f>IFERROR(S1529/P1529,0)</f>
        <v>0</v>
      </c>
      <c r="T1508" t="s">
        <v>112</v>
      </c>
      <c r="U1508" s="67"/>
      <c r="V1508" s="1" t="s">
        <v>113</v>
      </c>
      <c r="W1508" s="5">
        <f>+W1507*Q1529</f>
        <v>0</v>
      </c>
      <c r="X1508" s="268" t="s">
        <v>114</v>
      </c>
      <c r="Y1508" s="67"/>
      <c r="Z1508" s="67"/>
      <c r="AA1508" s="67"/>
      <c r="AB1508" s="99"/>
    </row>
    <row r="1509" spans="1:29" ht="18" hidden="1" outlineLevel="1" x14ac:dyDescent="0.35">
      <c r="A1509" s="99"/>
      <c r="B1509" s="12"/>
      <c r="C1509" s="67"/>
      <c r="D1509" s="1" t="s">
        <v>159</v>
      </c>
      <c r="E1509" s="168">
        <f>IF(E1507="No n'hi ha",0,VLOOKUP(E1508,_xlfn.IFS(E1507="Gas Natural",llistes!$F$4:$H$4,E1507="Gasoil C",llistes!$F$7:$H$8,E1507="GLP",llistes!$F$11:$H$15,E1507="Biomassa",llistes!$F$18:$H$24,E1507="No n'hi ha",llistes!$F$26:$H$26),2,0))</f>
        <v>0</v>
      </c>
      <c r="F1509" s="67"/>
      <c r="G1509" s="67"/>
      <c r="H1509" s="67"/>
      <c r="I1509" s="154">
        <v>3</v>
      </c>
      <c r="J1509" s="421" t="s">
        <v>101</v>
      </c>
      <c r="K1509" s="422"/>
      <c r="L1509" s="67"/>
      <c r="M1509" s="67"/>
      <c r="N1509" s="67"/>
      <c r="O1509" s="67"/>
      <c r="P1509" s="67"/>
      <c r="Q1509" s="419" t="s">
        <v>116</v>
      </c>
      <c r="R1509" s="419"/>
      <c r="S1509" s="302" t="str" cm="1">
        <f t="array" aca="1" ref="S1509" ca="1">IFERROR(Q1529/INDIRECT("'Introducció dades Grals'!G"&amp;AC1506),"-")</f>
        <v>-</v>
      </c>
      <c r="T1509" s="303" t="s">
        <v>117</v>
      </c>
      <c r="U1509" s="67"/>
      <c r="V1509" s="1" t="s">
        <v>118</v>
      </c>
      <c r="W1509" s="7" t="str" cm="1">
        <f t="array" aca="1" ref="W1509" ca="1">IFERROR(W1508/INDIRECT("'Introducció dades Grals'!G"&amp;AC1506),"-")</f>
        <v>-</v>
      </c>
      <c r="X1509" s="268" t="s">
        <v>119</v>
      </c>
      <c r="Y1509" s="67"/>
      <c r="Z1509" s="67"/>
      <c r="AA1509" s="67"/>
      <c r="AB1509" s="99"/>
    </row>
    <row r="1510" spans="1:29" ht="18" hidden="1" outlineLevel="1" x14ac:dyDescent="0.35">
      <c r="A1510" s="99"/>
      <c r="B1510" s="12"/>
      <c r="C1510" s="67"/>
      <c r="D1510" s="67"/>
      <c r="E1510" s="67"/>
      <c r="F1510" s="67"/>
      <c r="G1510" s="67"/>
      <c r="H1510" s="67"/>
      <c r="I1510" s="152">
        <v>4</v>
      </c>
      <c r="J1510" s="416" t="s">
        <v>101</v>
      </c>
      <c r="K1510" s="417"/>
      <c r="L1510" s="67"/>
      <c r="M1510" s="67"/>
      <c r="N1510" s="67"/>
      <c r="O1510" s="67"/>
      <c r="P1510" s="67"/>
      <c r="Q1510" s="415" t="s">
        <v>121</v>
      </c>
      <c r="R1510" s="415"/>
      <c r="S1510" s="47" t="str" cm="1">
        <f t="array" aca="1" ref="S1510" ca="1">IFERROR(Q1529/INDIRECT("'Introducció dades Grals'!I"&amp;AC1506),"-")</f>
        <v>-</v>
      </c>
      <c r="T1510" s="11" t="s">
        <v>122</v>
      </c>
      <c r="U1510" s="67"/>
      <c r="V1510" s="67"/>
      <c r="W1510" s="67"/>
      <c r="X1510" s="67"/>
      <c r="Y1510" s="67"/>
      <c r="Z1510" s="67"/>
      <c r="AA1510" s="67"/>
      <c r="AB1510" s="99"/>
    </row>
    <row r="1511" spans="1:29" ht="18" hidden="1" outlineLevel="1" x14ac:dyDescent="0.35">
      <c r="A1511" s="99"/>
      <c r="B1511" s="12"/>
      <c r="C1511" s="67"/>
      <c r="D1511" s="67"/>
      <c r="E1511" s="67"/>
      <c r="F1511" s="67"/>
      <c r="G1511" s="67"/>
      <c r="H1511" s="67"/>
      <c r="I1511" s="67"/>
      <c r="J1511" s="67"/>
      <c r="K1511" s="67"/>
      <c r="L1511" s="67"/>
      <c r="M1511" s="67"/>
      <c r="N1511" s="67"/>
      <c r="O1511" s="67"/>
      <c r="P1511" s="67"/>
      <c r="Q1511" s="67"/>
      <c r="R1511" s="67"/>
      <c r="S1511" s="67"/>
      <c r="T1511" s="67"/>
      <c r="U1511" s="67"/>
      <c r="V1511" s="67"/>
      <c r="W1511" s="67"/>
      <c r="X1511" s="67"/>
      <c r="Y1511" s="67"/>
      <c r="Z1511" s="67"/>
      <c r="AA1511" s="67"/>
      <c r="AB1511" s="99"/>
    </row>
    <row r="1512" spans="1:29" ht="18" hidden="1" outlineLevel="1" x14ac:dyDescent="0.35">
      <c r="A1512" s="99"/>
      <c r="B1512" s="12"/>
      <c r="C1512" s="67"/>
      <c r="D1512" s="147" t="s">
        <v>126</v>
      </c>
      <c r="E1512" s="148"/>
      <c r="F1512" s="148"/>
      <c r="G1512" s="148"/>
      <c r="H1512" s="148"/>
      <c r="I1512" s="148"/>
      <c r="J1512" s="148"/>
      <c r="K1512" s="148"/>
      <c r="L1512" s="148"/>
      <c r="M1512" s="148"/>
      <c r="N1512" s="148"/>
      <c r="O1512" s="148"/>
      <c r="P1512" s="423" t="s">
        <v>166</v>
      </c>
      <c r="Q1512" s="423"/>
      <c r="R1512" s="423"/>
      <c r="S1512" s="423"/>
      <c r="T1512" s="67"/>
      <c r="U1512" s="67"/>
      <c r="V1512" s="67"/>
      <c r="W1512" s="67"/>
      <c r="X1512" s="67"/>
      <c r="Y1512" s="67"/>
      <c r="Z1512" s="67"/>
      <c r="AA1512" s="67"/>
      <c r="AB1512" s="99"/>
    </row>
    <row r="1513" spans="1:29" s="159" customFormat="1" ht="28.8" hidden="1" outlineLevel="1" x14ac:dyDescent="0.35">
      <c r="A1513" s="99"/>
      <c r="B1513" s="12"/>
      <c r="C1513" s="67"/>
      <c r="D1513" s="188" t="s">
        <v>128</v>
      </c>
      <c r="E1513" s="188" t="s">
        <v>129</v>
      </c>
      <c r="F1513" s="188" t="s">
        <v>130</v>
      </c>
      <c r="G1513" s="188" t="s">
        <v>131</v>
      </c>
      <c r="H1513" s="188" t="s">
        <v>160</v>
      </c>
      <c r="I1513" s="188" t="s">
        <v>161</v>
      </c>
      <c r="J1513" s="188"/>
      <c r="K1513" s="188" t="s">
        <v>106</v>
      </c>
      <c r="L1513" s="188" t="s">
        <v>162</v>
      </c>
      <c r="M1513" s="188" t="s">
        <v>137</v>
      </c>
      <c r="N1513" s="188" t="s">
        <v>138</v>
      </c>
      <c r="O1513" s="188" t="s">
        <v>139</v>
      </c>
      <c r="P1513" s="193" t="s">
        <v>163</v>
      </c>
      <c r="Q1513" s="193" t="s">
        <v>141</v>
      </c>
      <c r="R1513" s="193" t="s">
        <v>142</v>
      </c>
      <c r="S1513" s="193" t="s">
        <v>143</v>
      </c>
      <c r="U1513" s="159" t="e" vm="1">
        <v>#VALUE!</v>
      </c>
      <c r="V1513" s="426" t="s">
        <v>144</v>
      </c>
      <c r="W1513" s="426"/>
      <c r="X1513" s="426"/>
      <c r="Y1513" s="426"/>
      <c r="Z1513" s="426"/>
      <c r="AB1513" s="99"/>
    </row>
    <row r="1514" spans="1:29" s="160" customFormat="1" ht="18" hidden="1" outlineLevel="1" x14ac:dyDescent="0.35">
      <c r="A1514" s="99"/>
      <c r="B1514" s="12"/>
      <c r="C1514" s="67"/>
      <c r="D1514" s="194"/>
      <c r="E1514" s="195"/>
      <c r="F1514" s="195"/>
      <c r="G1514" s="194"/>
      <c r="H1514" s="188" t="str">
        <f>+E1508</f>
        <v>kWh</v>
      </c>
      <c r="I1514" s="196" t="s">
        <v>145</v>
      </c>
      <c r="J1514" s="196" t="s">
        <v>146</v>
      </c>
      <c r="K1514" s="196" t="s">
        <v>147</v>
      </c>
      <c r="L1514" s="196" t="s">
        <v>147</v>
      </c>
      <c r="M1514" s="196" t="s">
        <v>147</v>
      </c>
      <c r="N1514" s="196" t="s">
        <v>147</v>
      </c>
      <c r="O1514" s="196" t="s">
        <v>147</v>
      </c>
      <c r="P1514" s="197" t="s">
        <v>148</v>
      </c>
      <c r="Q1514" s="198" t="s">
        <v>145</v>
      </c>
      <c r="R1514" s="198" t="s">
        <v>147</v>
      </c>
      <c r="S1514" s="198" t="s">
        <v>147</v>
      </c>
      <c r="U1514" s="67"/>
      <c r="V1514" s="67"/>
      <c r="W1514" s="67"/>
      <c r="X1514" s="67"/>
      <c r="Y1514" s="67"/>
      <c r="Z1514" s="67"/>
      <c r="AB1514" s="99"/>
    </row>
    <row r="1515" spans="1:29" ht="18" hidden="1" outlineLevel="1" x14ac:dyDescent="0.35">
      <c r="A1515" s="99"/>
      <c r="B1515" s="12"/>
      <c r="C1515" s="67"/>
      <c r="D1515" s="2">
        <v>0</v>
      </c>
      <c r="E1515" s="145"/>
      <c r="F1515" s="145">
        <f>+E1515</f>
        <v>0</v>
      </c>
      <c r="G1515" s="49">
        <f>IF(F1515-E1515=0,0,F1515-E1515+1)</f>
        <v>0</v>
      </c>
      <c r="H1515" s="155"/>
      <c r="I1515" s="4">
        <f>+H1515*$E$1509</f>
        <v>0</v>
      </c>
      <c r="J1515" s="48" t="str">
        <f>IFERROR(I1515/G1515,"-")</f>
        <v>-</v>
      </c>
      <c r="K1515" s="157"/>
      <c r="L1515" s="157"/>
      <c r="M1515" s="157"/>
      <c r="N1515" s="157"/>
      <c r="O1515" s="6">
        <f t="shared" ref="O1515:O1516" si="1457">+SUM(K1515:N1515)</f>
        <v>0</v>
      </c>
      <c r="P1515" s="38">
        <f>IFERROR((_xlfn.DAYS(F1515,"1/1/"&amp;YEAR(F1515))+1)/G1515,0)</f>
        <v>0</v>
      </c>
      <c r="Q1515" s="4">
        <f t="shared" ref="Q1515:Q1516" si="1458">+I1515*P1515</f>
        <v>0</v>
      </c>
      <c r="R1515" s="4">
        <f t="shared" ref="R1515:R1516" si="1459">+K1515*P1515</f>
        <v>0</v>
      </c>
      <c r="S1515" s="39">
        <f t="shared" ref="S1515:S1516" si="1460">+O1515*P1515</f>
        <v>0</v>
      </c>
      <c r="T1515" s="160"/>
      <c r="U1515" s="67"/>
      <c r="V1515" s="67"/>
      <c r="W1515" s="67"/>
      <c r="X1515" s="67"/>
      <c r="Y1515" s="67"/>
      <c r="Z1515" s="67"/>
      <c r="AA1515" s="67"/>
      <c r="AB1515" s="99"/>
    </row>
    <row r="1516" spans="1:29" ht="18" hidden="1" outlineLevel="1" x14ac:dyDescent="0.35">
      <c r="A1516" s="99"/>
      <c r="B1516" s="12"/>
      <c r="C1516" s="67"/>
      <c r="D1516" s="2">
        <v>1</v>
      </c>
      <c r="E1516" s="3">
        <f>+F1515+1</f>
        <v>1</v>
      </c>
      <c r="F1516" s="145"/>
      <c r="G1516" s="49">
        <f t="shared" ref="G1516:G1528" si="1461">IF(F1516-E1516=0,0,F1516-E1516+1)</f>
        <v>0</v>
      </c>
      <c r="H1516" s="155"/>
      <c r="I1516" s="4">
        <f t="shared" ref="I1516:I1528" si="1462">+H1516*$E$1509</f>
        <v>0</v>
      </c>
      <c r="J1516" s="48" t="str">
        <f t="shared" ref="J1516" si="1463">IFERROR(I1516/G1516,"-")</f>
        <v>-</v>
      </c>
      <c r="K1516" s="157"/>
      <c r="L1516" s="157"/>
      <c r="M1516" s="157"/>
      <c r="N1516" s="157"/>
      <c r="O1516" s="6">
        <f t="shared" si="1457"/>
        <v>0</v>
      </c>
      <c r="P1516" s="38">
        <v>1</v>
      </c>
      <c r="Q1516" s="4">
        <f t="shared" si="1458"/>
        <v>0</v>
      </c>
      <c r="R1516" s="4">
        <f t="shared" si="1459"/>
        <v>0</v>
      </c>
      <c r="S1516" s="39">
        <f t="shared" si="1460"/>
        <v>0</v>
      </c>
      <c r="T1516" s="160"/>
      <c r="U1516" s="67"/>
      <c r="V1516" s="67"/>
      <c r="W1516" s="67"/>
      <c r="X1516" s="67"/>
      <c r="Y1516" s="67"/>
      <c r="Z1516" s="67"/>
      <c r="AA1516" s="67"/>
      <c r="AB1516" s="99"/>
    </row>
    <row r="1517" spans="1:29" ht="18" hidden="1" outlineLevel="1" x14ac:dyDescent="0.35">
      <c r="A1517" s="99"/>
      <c r="B1517" s="12"/>
      <c r="C1517" s="67"/>
      <c r="D1517" s="2">
        <v>2</v>
      </c>
      <c r="E1517" s="3">
        <f t="shared" ref="E1517:E1528" si="1464">+F1516+1</f>
        <v>1</v>
      </c>
      <c r="F1517" s="146"/>
      <c r="G1517" s="49">
        <f t="shared" si="1461"/>
        <v>0</v>
      </c>
      <c r="H1517" s="156"/>
      <c r="I1517" s="4">
        <f t="shared" si="1462"/>
        <v>0</v>
      </c>
      <c r="J1517" s="48" t="str">
        <f t="shared" ref="J1517" si="1465">IFERROR(I1517/G1517,"-")</f>
        <v>-</v>
      </c>
      <c r="K1517" s="158"/>
      <c r="L1517" s="158"/>
      <c r="M1517" s="158"/>
      <c r="N1517" s="158"/>
      <c r="O1517" s="6">
        <f t="shared" ref="O1517" si="1466">+SUM(K1517:N1517)</f>
        <v>0</v>
      </c>
      <c r="P1517" s="40">
        <v>1</v>
      </c>
      <c r="Q1517" s="4">
        <f t="shared" ref="Q1517" si="1467">+I1517*P1517</f>
        <v>0</v>
      </c>
      <c r="R1517" s="4">
        <f t="shared" ref="R1517" si="1468">+K1517*P1517</f>
        <v>0</v>
      </c>
      <c r="S1517" s="41">
        <f t="shared" ref="S1517" si="1469">+O1517*P1517</f>
        <v>0</v>
      </c>
      <c r="T1517" s="160"/>
      <c r="U1517" s="67"/>
      <c r="V1517" s="67"/>
      <c r="W1517" s="67"/>
      <c r="X1517" s="67"/>
      <c r="Y1517" s="67"/>
      <c r="Z1517" s="67"/>
      <c r="AA1517" s="67"/>
      <c r="AB1517" s="99"/>
    </row>
    <row r="1518" spans="1:29" ht="18" hidden="1" outlineLevel="1" x14ac:dyDescent="0.35">
      <c r="A1518" s="99"/>
      <c r="B1518" s="12"/>
      <c r="C1518" s="67"/>
      <c r="D1518" s="2">
        <v>3</v>
      </c>
      <c r="E1518" s="3">
        <f t="shared" si="1464"/>
        <v>1</v>
      </c>
      <c r="F1518" s="146"/>
      <c r="G1518" s="49">
        <f t="shared" si="1461"/>
        <v>0</v>
      </c>
      <c r="H1518" s="156"/>
      <c r="I1518" s="4">
        <f t="shared" si="1462"/>
        <v>0</v>
      </c>
      <c r="J1518" s="48" t="str">
        <f t="shared" ref="J1518" si="1470">IFERROR(I1518/G1518,"-")</f>
        <v>-</v>
      </c>
      <c r="K1518" s="158"/>
      <c r="L1518" s="158"/>
      <c r="M1518" s="158"/>
      <c r="N1518" s="158"/>
      <c r="O1518" s="6">
        <f t="shared" ref="O1518" si="1471">+SUM(K1518:N1518)</f>
        <v>0</v>
      </c>
      <c r="P1518" s="40">
        <v>1</v>
      </c>
      <c r="Q1518" s="4">
        <f t="shared" ref="Q1518" si="1472">+I1518*P1518</f>
        <v>0</v>
      </c>
      <c r="R1518" s="4">
        <f t="shared" ref="R1518" si="1473">+K1518*P1518</f>
        <v>0</v>
      </c>
      <c r="S1518" s="41">
        <f t="shared" ref="S1518" si="1474">+O1518*P1518</f>
        <v>0</v>
      </c>
      <c r="T1518" s="67"/>
      <c r="U1518" s="67"/>
      <c r="V1518" s="67"/>
      <c r="W1518" s="67"/>
      <c r="X1518" s="67"/>
      <c r="Y1518" s="67"/>
      <c r="Z1518" s="67"/>
      <c r="AA1518" s="67"/>
      <c r="AB1518" s="99"/>
    </row>
    <row r="1519" spans="1:29" ht="18" hidden="1" outlineLevel="1" x14ac:dyDescent="0.35">
      <c r="A1519" s="99"/>
      <c r="B1519" s="12"/>
      <c r="C1519" s="67"/>
      <c r="D1519" s="2">
        <v>4</v>
      </c>
      <c r="E1519" s="3">
        <f t="shared" si="1464"/>
        <v>1</v>
      </c>
      <c r="F1519" s="146"/>
      <c r="G1519" s="49">
        <f t="shared" si="1461"/>
        <v>0</v>
      </c>
      <c r="H1519" s="156"/>
      <c r="I1519" s="4">
        <f t="shared" si="1462"/>
        <v>0</v>
      </c>
      <c r="J1519" s="48" t="str">
        <f t="shared" ref="J1519" si="1475">IFERROR(I1519/G1519,"-")</f>
        <v>-</v>
      </c>
      <c r="K1519" s="158"/>
      <c r="L1519" s="158"/>
      <c r="M1519" s="158"/>
      <c r="N1519" s="158"/>
      <c r="O1519" s="6">
        <f t="shared" ref="O1519" si="1476">+SUM(K1519:N1519)</f>
        <v>0</v>
      </c>
      <c r="P1519" s="40">
        <v>1</v>
      </c>
      <c r="Q1519" s="4">
        <f t="shared" ref="Q1519" si="1477">+I1519*P1519</f>
        <v>0</v>
      </c>
      <c r="R1519" s="4">
        <f t="shared" ref="R1519" si="1478">+K1519*P1519</f>
        <v>0</v>
      </c>
      <c r="S1519" s="41">
        <f t="shared" ref="S1519" si="1479">+O1519*P1519</f>
        <v>0</v>
      </c>
      <c r="T1519" s="67"/>
      <c r="U1519" s="67"/>
      <c r="V1519" s="67"/>
      <c r="W1519" s="67"/>
      <c r="X1519" s="67"/>
      <c r="Y1519" s="67"/>
      <c r="Z1519" s="67"/>
      <c r="AA1519" s="67"/>
      <c r="AB1519" s="99"/>
    </row>
    <row r="1520" spans="1:29" ht="18" hidden="1" outlineLevel="1" x14ac:dyDescent="0.35">
      <c r="A1520" s="99"/>
      <c r="B1520" s="12"/>
      <c r="C1520" s="67"/>
      <c r="D1520" s="2">
        <v>5</v>
      </c>
      <c r="E1520" s="3">
        <f t="shared" si="1464"/>
        <v>1</v>
      </c>
      <c r="F1520" s="146"/>
      <c r="G1520" s="49">
        <f t="shared" si="1461"/>
        <v>0</v>
      </c>
      <c r="H1520" s="156"/>
      <c r="I1520" s="4">
        <f t="shared" si="1462"/>
        <v>0</v>
      </c>
      <c r="J1520" s="48" t="str">
        <f t="shared" ref="J1520" si="1480">IFERROR(I1520/G1520,"-")</f>
        <v>-</v>
      </c>
      <c r="K1520" s="158"/>
      <c r="L1520" s="158"/>
      <c r="M1520" s="158"/>
      <c r="N1520" s="158"/>
      <c r="O1520" s="6">
        <f t="shared" ref="O1520" si="1481">+SUM(K1520:N1520)</f>
        <v>0</v>
      </c>
      <c r="P1520" s="40">
        <v>1</v>
      </c>
      <c r="Q1520" s="4">
        <f t="shared" ref="Q1520" si="1482">+I1520*P1520</f>
        <v>0</v>
      </c>
      <c r="R1520" s="4">
        <f t="shared" ref="R1520" si="1483">+K1520*P1520</f>
        <v>0</v>
      </c>
      <c r="S1520" s="41">
        <f t="shared" ref="S1520" si="1484">+O1520*P1520</f>
        <v>0</v>
      </c>
      <c r="T1520" s="67"/>
      <c r="U1520" s="67"/>
      <c r="V1520" s="67"/>
      <c r="W1520" s="67"/>
      <c r="X1520" s="67"/>
      <c r="Y1520" s="67"/>
      <c r="Z1520" s="67"/>
      <c r="AA1520" s="67"/>
      <c r="AB1520" s="99"/>
    </row>
    <row r="1521" spans="1:29" ht="18" hidden="1" outlineLevel="1" x14ac:dyDescent="0.35">
      <c r="A1521" s="99"/>
      <c r="B1521" s="12"/>
      <c r="C1521" s="67"/>
      <c r="D1521" s="2">
        <v>6</v>
      </c>
      <c r="E1521" s="3">
        <f t="shared" si="1464"/>
        <v>1</v>
      </c>
      <c r="F1521" s="146"/>
      <c r="G1521" s="49">
        <f t="shared" si="1461"/>
        <v>0</v>
      </c>
      <c r="H1521" s="156"/>
      <c r="I1521" s="4">
        <f t="shared" si="1462"/>
        <v>0</v>
      </c>
      <c r="J1521" s="48" t="str">
        <f t="shared" ref="J1521" si="1485">IFERROR(I1521/G1521,"-")</f>
        <v>-</v>
      </c>
      <c r="K1521" s="158"/>
      <c r="L1521" s="158"/>
      <c r="M1521" s="158"/>
      <c r="N1521" s="158"/>
      <c r="O1521" s="6">
        <f t="shared" ref="O1521" si="1486">+SUM(K1521:N1521)</f>
        <v>0</v>
      </c>
      <c r="P1521" s="40">
        <v>1</v>
      </c>
      <c r="Q1521" s="4">
        <f t="shared" ref="Q1521" si="1487">+I1521*P1521</f>
        <v>0</v>
      </c>
      <c r="R1521" s="4">
        <f t="shared" ref="R1521" si="1488">+K1521*P1521</f>
        <v>0</v>
      </c>
      <c r="S1521" s="41">
        <f t="shared" ref="S1521" si="1489">+O1521*P1521</f>
        <v>0</v>
      </c>
      <c r="T1521" s="67"/>
      <c r="U1521" s="67"/>
      <c r="V1521" s="67"/>
      <c r="W1521" s="67"/>
      <c r="X1521" s="67"/>
      <c r="Y1521" s="67"/>
      <c r="Z1521" s="67"/>
      <c r="AA1521" s="67"/>
      <c r="AB1521" s="99"/>
    </row>
    <row r="1522" spans="1:29" ht="18" hidden="1" outlineLevel="1" x14ac:dyDescent="0.35">
      <c r="A1522" s="99"/>
      <c r="B1522" s="12"/>
      <c r="C1522" s="67"/>
      <c r="D1522" s="2">
        <v>7</v>
      </c>
      <c r="E1522" s="3">
        <f t="shared" si="1464"/>
        <v>1</v>
      </c>
      <c r="F1522" s="146"/>
      <c r="G1522" s="49">
        <f t="shared" si="1461"/>
        <v>0</v>
      </c>
      <c r="H1522" s="156"/>
      <c r="I1522" s="4">
        <f t="shared" si="1462"/>
        <v>0</v>
      </c>
      <c r="J1522" s="48" t="str">
        <f t="shared" ref="J1522" si="1490">IFERROR(I1522/G1522,"-")</f>
        <v>-</v>
      </c>
      <c r="K1522" s="158"/>
      <c r="L1522" s="158"/>
      <c r="M1522" s="158"/>
      <c r="N1522" s="158"/>
      <c r="O1522" s="6">
        <f t="shared" ref="O1522" si="1491">+SUM(K1522:N1522)</f>
        <v>0</v>
      </c>
      <c r="P1522" s="40">
        <v>1</v>
      </c>
      <c r="Q1522" s="4">
        <f t="shared" ref="Q1522" si="1492">+I1522*P1522</f>
        <v>0</v>
      </c>
      <c r="R1522" s="4">
        <f t="shared" ref="R1522" si="1493">+K1522*P1522</f>
        <v>0</v>
      </c>
      <c r="S1522" s="41">
        <f t="shared" ref="S1522" si="1494">+O1522*P1522</f>
        <v>0</v>
      </c>
      <c r="T1522" s="67"/>
      <c r="U1522" s="67"/>
      <c r="V1522" s="67"/>
      <c r="W1522" s="67"/>
      <c r="X1522" s="67"/>
      <c r="Y1522" s="67"/>
      <c r="Z1522" s="67"/>
      <c r="AA1522" s="67"/>
      <c r="AB1522" s="99"/>
    </row>
    <row r="1523" spans="1:29" ht="18" hidden="1" outlineLevel="1" x14ac:dyDescent="0.35">
      <c r="A1523" s="99"/>
      <c r="B1523" s="12"/>
      <c r="C1523" s="67"/>
      <c r="D1523" s="2">
        <v>8</v>
      </c>
      <c r="E1523" s="3">
        <f t="shared" si="1464"/>
        <v>1</v>
      </c>
      <c r="F1523" s="146"/>
      <c r="G1523" s="49">
        <f t="shared" si="1461"/>
        <v>0</v>
      </c>
      <c r="H1523" s="156"/>
      <c r="I1523" s="4">
        <f t="shared" si="1462"/>
        <v>0</v>
      </c>
      <c r="J1523" s="48" t="str">
        <f t="shared" ref="J1523" si="1495">IFERROR(I1523/G1523,"-")</f>
        <v>-</v>
      </c>
      <c r="K1523" s="158"/>
      <c r="L1523" s="158"/>
      <c r="M1523" s="158"/>
      <c r="N1523" s="158"/>
      <c r="O1523" s="6">
        <f t="shared" ref="O1523" si="1496">+SUM(K1523:N1523)</f>
        <v>0</v>
      </c>
      <c r="P1523" s="40">
        <v>1</v>
      </c>
      <c r="Q1523" s="4">
        <f t="shared" ref="Q1523" si="1497">+I1523*P1523</f>
        <v>0</v>
      </c>
      <c r="R1523" s="4">
        <f t="shared" ref="R1523" si="1498">+K1523*P1523</f>
        <v>0</v>
      </c>
      <c r="S1523" s="41">
        <f t="shared" ref="S1523" si="1499">+O1523*P1523</f>
        <v>0</v>
      </c>
      <c r="T1523" s="67"/>
      <c r="U1523" s="67"/>
      <c r="V1523" s="67"/>
      <c r="W1523" s="67"/>
      <c r="X1523" s="67"/>
      <c r="Y1523" s="67"/>
      <c r="Z1523" s="67"/>
      <c r="AA1523" s="67"/>
      <c r="AB1523" s="99"/>
    </row>
    <row r="1524" spans="1:29" ht="18" hidden="1" outlineLevel="1" x14ac:dyDescent="0.35">
      <c r="A1524" s="99"/>
      <c r="B1524" s="12"/>
      <c r="C1524" s="67"/>
      <c r="D1524" s="2">
        <v>9</v>
      </c>
      <c r="E1524" s="3">
        <f t="shared" si="1464"/>
        <v>1</v>
      </c>
      <c r="F1524" s="146"/>
      <c r="G1524" s="49">
        <f t="shared" si="1461"/>
        <v>0</v>
      </c>
      <c r="H1524" s="156"/>
      <c r="I1524" s="4">
        <f t="shared" si="1462"/>
        <v>0</v>
      </c>
      <c r="J1524" s="48" t="str">
        <f t="shared" ref="J1524" si="1500">IFERROR(I1524/G1524,"-")</f>
        <v>-</v>
      </c>
      <c r="K1524" s="158"/>
      <c r="L1524" s="158"/>
      <c r="M1524" s="158"/>
      <c r="N1524" s="158"/>
      <c r="O1524" s="6">
        <f t="shared" ref="O1524" si="1501">+SUM(K1524:N1524)</f>
        <v>0</v>
      </c>
      <c r="P1524" s="40">
        <v>1</v>
      </c>
      <c r="Q1524" s="4">
        <f t="shared" ref="Q1524" si="1502">+I1524*P1524</f>
        <v>0</v>
      </c>
      <c r="R1524" s="4">
        <f t="shared" ref="R1524" si="1503">+K1524*P1524</f>
        <v>0</v>
      </c>
      <c r="S1524" s="41">
        <f t="shared" ref="S1524" si="1504">+O1524*P1524</f>
        <v>0</v>
      </c>
      <c r="T1524" s="67"/>
      <c r="U1524" s="67"/>
      <c r="V1524" s="67"/>
      <c r="W1524" s="67"/>
      <c r="X1524" s="67"/>
      <c r="Y1524" s="67"/>
      <c r="Z1524" s="67"/>
      <c r="AA1524" s="67"/>
      <c r="AB1524" s="99"/>
    </row>
    <row r="1525" spans="1:29" ht="18" hidden="1" outlineLevel="1" x14ac:dyDescent="0.35">
      <c r="A1525" s="99"/>
      <c r="B1525" s="12"/>
      <c r="C1525" s="67"/>
      <c r="D1525" s="2">
        <v>10</v>
      </c>
      <c r="E1525" s="3">
        <f t="shared" si="1464"/>
        <v>1</v>
      </c>
      <c r="F1525" s="146"/>
      <c r="G1525" s="49">
        <f t="shared" si="1461"/>
        <v>0</v>
      </c>
      <c r="H1525" s="156"/>
      <c r="I1525" s="4">
        <f t="shared" si="1462"/>
        <v>0</v>
      </c>
      <c r="J1525" s="48" t="str">
        <f t="shared" ref="J1525:J1528" si="1505">IFERROR(I1525/G1525,"-")</f>
        <v>-</v>
      </c>
      <c r="K1525" s="158"/>
      <c r="L1525" s="158"/>
      <c r="M1525" s="158"/>
      <c r="N1525" s="158"/>
      <c r="O1525" s="6">
        <f t="shared" ref="O1525:O1528" si="1506">+SUM(K1525:N1525)</f>
        <v>0</v>
      </c>
      <c r="P1525" s="40">
        <v>1</v>
      </c>
      <c r="Q1525" s="4">
        <f t="shared" ref="Q1525:Q1528" si="1507">+I1525*P1525</f>
        <v>0</v>
      </c>
      <c r="R1525" s="4">
        <f t="shared" ref="R1525:R1528" si="1508">+K1525*P1525</f>
        <v>0</v>
      </c>
      <c r="S1525" s="41">
        <f t="shared" ref="S1525:S1528" si="1509">+O1525*P1525</f>
        <v>0</v>
      </c>
      <c r="T1525" s="67"/>
      <c r="U1525" s="67"/>
      <c r="V1525" s="67"/>
      <c r="W1525" s="67"/>
      <c r="X1525" s="67"/>
      <c r="Y1525" s="67"/>
      <c r="Z1525" s="67"/>
      <c r="AA1525" s="67"/>
      <c r="AB1525" s="99"/>
    </row>
    <row r="1526" spans="1:29" ht="18" hidden="1" outlineLevel="1" x14ac:dyDescent="0.35">
      <c r="A1526" s="99"/>
      <c r="B1526" s="12"/>
      <c r="C1526" s="67"/>
      <c r="D1526" s="2">
        <v>11</v>
      </c>
      <c r="E1526" s="3">
        <f t="shared" si="1464"/>
        <v>1</v>
      </c>
      <c r="F1526" s="146"/>
      <c r="G1526" s="49">
        <f t="shared" si="1461"/>
        <v>0</v>
      </c>
      <c r="H1526" s="156"/>
      <c r="I1526" s="4">
        <f t="shared" si="1462"/>
        <v>0</v>
      </c>
      <c r="J1526" s="48" t="str">
        <f t="shared" si="1505"/>
        <v>-</v>
      </c>
      <c r="K1526" s="158"/>
      <c r="L1526" s="158"/>
      <c r="M1526" s="158"/>
      <c r="N1526" s="158"/>
      <c r="O1526" s="6">
        <f t="shared" si="1506"/>
        <v>0</v>
      </c>
      <c r="P1526" s="40">
        <v>1</v>
      </c>
      <c r="Q1526" s="4">
        <f t="shared" si="1507"/>
        <v>0</v>
      </c>
      <c r="R1526" s="4">
        <f t="shared" si="1508"/>
        <v>0</v>
      </c>
      <c r="S1526" s="41">
        <f t="shared" si="1509"/>
        <v>0</v>
      </c>
      <c r="T1526" s="67"/>
      <c r="U1526" s="67"/>
      <c r="V1526" s="67"/>
      <c r="W1526" s="67"/>
      <c r="X1526" s="67"/>
      <c r="Y1526" s="67"/>
      <c r="Z1526" s="67"/>
      <c r="AA1526" s="67"/>
      <c r="AB1526" s="99"/>
    </row>
    <row r="1527" spans="1:29" ht="18" hidden="1" outlineLevel="1" x14ac:dyDescent="0.35">
      <c r="A1527" s="99"/>
      <c r="B1527" s="12"/>
      <c r="C1527" s="67"/>
      <c r="D1527" s="2">
        <v>12</v>
      </c>
      <c r="E1527" s="3">
        <f t="shared" si="1464"/>
        <v>1</v>
      </c>
      <c r="F1527" s="146"/>
      <c r="G1527" s="49">
        <f t="shared" si="1461"/>
        <v>0</v>
      </c>
      <c r="H1527" s="156"/>
      <c r="I1527" s="4">
        <f t="shared" si="1462"/>
        <v>0</v>
      </c>
      <c r="J1527" s="48" t="str">
        <f t="shared" si="1505"/>
        <v>-</v>
      </c>
      <c r="K1527" s="158"/>
      <c r="L1527" s="158"/>
      <c r="M1527" s="158"/>
      <c r="N1527" s="158"/>
      <c r="O1527" s="6">
        <f t="shared" si="1506"/>
        <v>0</v>
      </c>
      <c r="P1527" s="40">
        <v>1</v>
      </c>
      <c r="Q1527" s="4">
        <f t="shared" si="1507"/>
        <v>0</v>
      </c>
      <c r="R1527" s="4">
        <f t="shared" si="1508"/>
        <v>0</v>
      </c>
      <c r="S1527" s="41">
        <f t="shared" si="1509"/>
        <v>0</v>
      </c>
      <c r="T1527" s="67"/>
      <c r="U1527" s="67"/>
      <c r="V1527" s="67"/>
      <c r="W1527" s="67"/>
      <c r="X1527" s="67"/>
      <c r="Y1527" s="67"/>
      <c r="Z1527" s="67"/>
      <c r="AA1527" s="67"/>
      <c r="AB1527" s="99"/>
    </row>
    <row r="1528" spans="1:29" ht="18" hidden="1" outlineLevel="1" x14ac:dyDescent="0.35">
      <c r="A1528" s="99"/>
      <c r="B1528" s="12"/>
      <c r="C1528" s="67"/>
      <c r="D1528" s="2">
        <v>13</v>
      </c>
      <c r="E1528" s="3">
        <f t="shared" si="1464"/>
        <v>1</v>
      </c>
      <c r="F1528" s="146">
        <f>+E1528</f>
        <v>1</v>
      </c>
      <c r="G1528" s="49">
        <f t="shared" si="1461"/>
        <v>0</v>
      </c>
      <c r="H1528" s="156"/>
      <c r="I1528" s="4">
        <f t="shared" si="1462"/>
        <v>0</v>
      </c>
      <c r="J1528" s="48" t="str">
        <f t="shared" si="1505"/>
        <v>-</v>
      </c>
      <c r="K1528" s="158"/>
      <c r="L1528" s="158"/>
      <c r="M1528" s="158"/>
      <c r="N1528" s="158"/>
      <c r="O1528" s="6">
        <f t="shared" si="1506"/>
        <v>0</v>
      </c>
      <c r="P1528" s="38">
        <f>IFERROR((_xlfn.DAYS("31/12/"&amp;YEAR(E1528),E1528))/G1528,0)</f>
        <v>0</v>
      </c>
      <c r="Q1528" s="4">
        <f t="shared" si="1507"/>
        <v>0</v>
      </c>
      <c r="R1528" s="4">
        <f t="shared" si="1508"/>
        <v>0</v>
      </c>
      <c r="S1528" s="41">
        <f t="shared" si="1509"/>
        <v>0</v>
      </c>
      <c r="T1528" s="67"/>
      <c r="U1528" s="67"/>
      <c r="V1528" s="67"/>
      <c r="W1528" s="67"/>
      <c r="X1528" s="67"/>
      <c r="Y1528" s="67"/>
      <c r="Z1528" s="67"/>
      <c r="AA1528" s="67"/>
      <c r="AB1528" s="99"/>
    </row>
    <row r="1529" spans="1:29" ht="18" hidden="1" outlineLevel="1" x14ac:dyDescent="0.35">
      <c r="A1529" s="99"/>
      <c r="B1529" s="12"/>
      <c r="C1529" s="67"/>
      <c r="D1529" s="42" t="s">
        <v>164</v>
      </c>
      <c r="E1529" s="8"/>
      <c r="F1529" s="8"/>
      <c r="G1529" s="50">
        <f>SUM(G1515:G1528)</f>
        <v>0</v>
      </c>
      <c r="H1529" s="1"/>
      <c r="I1529" s="5">
        <f>SUM(I1515:I1528)</f>
        <v>0</v>
      </c>
      <c r="J1529" s="48" t="str">
        <f>IFERROR(I1529/G1529,"-")</f>
        <v>-</v>
      </c>
      <c r="K1529" s="5">
        <f>SUM(K1515:K1528)</f>
        <v>0</v>
      </c>
      <c r="L1529" s="5">
        <f t="shared" ref="L1529:O1529" si="1510">SUM(L1515:L1528)</f>
        <v>0</v>
      </c>
      <c r="M1529" s="5">
        <f t="shared" si="1510"/>
        <v>0</v>
      </c>
      <c r="N1529" s="5">
        <f t="shared" si="1510"/>
        <v>0</v>
      </c>
      <c r="O1529" s="5">
        <f t="shared" si="1510"/>
        <v>0</v>
      </c>
      <c r="P1529" s="42">
        <f>+SUMPRODUCT(G1515:G1528,P1515:P1528)</f>
        <v>0</v>
      </c>
      <c r="Q1529" s="9">
        <f>SUM(Q1515:Q1528)</f>
        <v>0</v>
      </c>
      <c r="R1529" s="9">
        <f t="shared" ref="R1529:S1529" si="1511">SUM(R1515:R1528)</f>
        <v>0</v>
      </c>
      <c r="S1529" s="10">
        <f t="shared" si="1511"/>
        <v>0</v>
      </c>
      <c r="T1529" s="67"/>
      <c r="U1529" s="67"/>
      <c r="V1529" s="67"/>
      <c r="W1529" s="67"/>
      <c r="X1529" s="67"/>
      <c r="Y1529" s="67"/>
      <c r="Z1529" s="67"/>
      <c r="AA1529" s="67"/>
      <c r="AB1529" s="99"/>
    </row>
    <row r="1530" spans="1:29" ht="18" hidden="1" outlineLevel="1" x14ac:dyDescent="0.35">
      <c r="A1530" s="99"/>
      <c r="B1530" s="12"/>
      <c r="C1530" s="67"/>
      <c r="D1530" s="25" t="s">
        <v>150</v>
      </c>
      <c r="E1530" s="1"/>
      <c r="F1530" s="1"/>
      <c r="G1530" s="1"/>
      <c r="H1530" s="1"/>
      <c r="I1530" s="1"/>
      <c r="J1530" s="1"/>
      <c r="K1530" s="51" t="str">
        <f>IFERROR(K1529/$O1529,"-")</f>
        <v>-</v>
      </c>
      <c r="L1530" s="51" t="str">
        <f>IFERROR(L1529/$O1529,"-")</f>
        <v>-</v>
      </c>
      <c r="M1530" s="51" t="str">
        <f>IFERROR(M1529/$O1529,"-")</f>
        <v>-</v>
      </c>
      <c r="N1530" s="51" t="str">
        <f>IFERROR(N1529/$O1529,"-")</f>
        <v>-</v>
      </c>
      <c r="O1530" s="51" t="str">
        <f>IFERROR(O1529/$O1529,"-")</f>
        <v>-</v>
      </c>
      <c r="P1530" s="43"/>
      <c r="Q1530" s="2"/>
      <c r="R1530" s="2"/>
      <c r="S1530" s="44"/>
      <c r="T1530" s="67"/>
      <c r="U1530" s="67"/>
      <c r="V1530" s="67"/>
      <c r="W1530" s="67"/>
      <c r="X1530" s="67"/>
      <c r="Y1530" s="67"/>
      <c r="Z1530" s="67"/>
      <c r="AA1530" s="67"/>
      <c r="AB1530" s="99"/>
    </row>
    <row r="1531" spans="1:29" ht="18" hidden="1" outlineLevel="1" x14ac:dyDescent="0.35">
      <c r="A1531" s="99"/>
      <c r="B1531" s="12"/>
      <c r="C1531" s="67"/>
      <c r="D1531" s="67"/>
      <c r="E1531" s="67"/>
      <c r="F1531" s="67"/>
      <c r="G1531" s="67"/>
      <c r="H1531" s="67"/>
      <c r="I1531" s="67"/>
      <c r="J1531" s="67"/>
      <c r="K1531" s="67"/>
      <c r="L1531" s="67"/>
      <c r="M1531" s="67"/>
      <c r="N1531" s="67"/>
      <c r="O1531" s="67"/>
      <c r="P1531" s="67"/>
      <c r="Q1531" s="67"/>
      <c r="R1531" s="67"/>
      <c r="S1531" s="67"/>
      <c r="T1531" s="67"/>
      <c r="U1531" s="67"/>
      <c r="V1531" s="67"/>
      <c r="W1531" s="67"/>
      <c r="X1531" s="67"/>
      <c r="Y1531" s="67"/>
      <c r="Z1531" s="67"/>
      <c r="AA1531" s="67"/>
      <c r="AB1531" s="99"/>
    </row>
    <row r="1532" spans="1:29" ht="18" collapsed="1" x14ac:dyDescent="0.35">
      <c r="A1532" s="99"/>
      <c r="B1532" s="12"/>
      <c r="C1532" s="62" t="s">
        <v>167</v>
      </c>
      <c r="D1532" s="12"/>
      <c r="E1532" s="12"/>
      <c r="F1532" s="12"/>
      <c r="G1532" s="12"/>
      <c r="H1532" s="12"/>
      <c r="I1532" s="12"/>
      <c r="J1532" s="12"/>
      <c r="K1532" s="12"/>
      <c r="L1532" s="12"/>
      <c r="M1532" s="12"/>
      <c r="N1532" s="12"/>
      <c r="O1532" s="12"/>
      <c r="P1532" s="12"/>
      <c r="Q1532" s="12"/>
      <c r="R1532" s="12"/>
      <c r="S1532" s="12"/>
      <c r="T1532" s="12"/>
      <c r="U1532" s="12"/>
      <c r="V1532" s="12"/>
      <c r="W1532" s="12"/>
      <c r="X1532" s="12"/>
      <c r="Y1532" s="12"/>
      <c r="Z1532" s="12"/>
      <c r="AA1532" s="12"/>
      <c r="AB1532" s="99"/>
    </row>
    <row r="1533" spans="1:29" ht="9.6" hidden="1" customHeight="1" outlineLevel="1" x14ac:dyDescent="0.35">
      <c r="A1533" s="99"/>
      <c r="B1533" s="12"/>
      <c r="C1533" s="67"/>
      <c r="D1533" s="67"/>
      <c r="E1533" s="67"/>
      <c r="F1533" s="67"/>
      <c r="G1533" s="67"/>
      <c r="H1533" s="67"/>
      <c r="I1533" s="67"/>
      <c r="J1533" s="67"/>
      <c r="K1533" s="67"/>
      <c r="L1533" s="67"/>
      <c r="M1533" s="67"/>
      <c r="N1533" s="67"/>
      <c r="O1533" s="67"/>
      <c r="P1533" s="67"/>
      <c r="Q1533" s="67"/>
      <c r="R1533" s="67"/>
      <c r="S1533" s="67"/>
      <c r="T1533" s="67"/>
      <c r="U1533" s="67"/>
      <c r="V1533" s="67"/>
      <c r="W1533" s="67"/>
      <c r="X1533" s="67"/>
      <c r="Y1533" s="67"/>
      <c r="Z1533" s="67"/>
      <c r="AA1533" s="67"/>
      <c r="AB1533" s="99"/>
    </row>
    <row r="1534" spans="1:29" ht="18" hidden="1" outlineLevel="1" x14ac:dyDescent="0.35">
      <c r="A1534" s="99"/>
      <c r="B1534" s="12"/>
      <c r="C1534" s="67"/>
      <c r="D1534" s="163" t="s">
        <v>98</v>
      </c>
      <c r="E1534" s="164"/>
      <c r="F1534" s="164"/>
      <c r="G1534" s="164"/>
      <c r="H1534" s="67"/>
      <c r="I1534" s="161" t="s">
        <v>97</v>
      </c>
      <c r="J1534" s="162"/>
      <c r="K1534" s="162"/>
      <c r="L1534" s="67"/>
      <c r="M1534" s="67"/>
      <c r="N1534" s="67"/>
      <c r="O1534" s="67"/>
      <c r="P1534" s="67"/>
      <c r="Q1534" s="149" t="s">
        <v>152</v>
      </c>
      <c r="R1534" s="150"/>
      <c r="S1534" s="150"/>
      <c r="T1534" s="150"/>
      <c r="U1534" s="67"/>
      <c r="V1534" s="149" t="s">
        <v>153</v>
      </c>
      <c r="W1534" s="150"/>
      <c r="X1534" s="150"/>
      <c r="Y1534" s="67"/>
      <c r="Z1534" s="67"/>
      <c r="AA1534" s="67"/>
      <c r="AB1534" s="99"/>
      <c r="AC1534" s="67">
        <v>32</v>
      </c>
    </row>
    <row r="1535" spans="1:29" ht="18" hidden="1" outlineLevel="1" x14ac:dyDescent="0.35">
      <c r="A1535" s="99"/>
      <c r="B1535" s="12"/>
      <c r="C1535" s="67"/>
      <c r="D1535" s="1" t="s">
        <v>154</v>
      </c>
      <c r="E1535" s="200" t="s">
        <v>155</v>
      </c>
      <c r="F1535" s="167" t="s">
        <v>156</v>
      </c>
      <c r="G1535" s="165"/>
      <c r="H1535" s="67"/>
      <c r="I1535" s="152">
        <v>1</v>
      </c>
      <c r="J1535" s="421" t="s">
        <v>101</v>
      </c>
      <c r="K1535" s="422"/>
      <c r="L1535" s="67"/>
      <c r="M1535" s="67"/>
      <c r="N1535" s="67"/>
      <c r="O1535" s="67"/>
      <c r="P1535" s="67"/>
      <c r="Q1535" s="419" t="s">
        <v>106</v>
      </c>
      <c r="R1535" s="419"/>
      <c r="S1535" s="298" t="str">
        <f>IFERROR(S1557/Q1557,"-")</f>
        <v>-</v>
      </c>
      <c r="T1535" s="299" t="s">
        <v>107</v>
      </c>
      <c r="U1535" s="67"/>
      <c r="V1535" s="8" t="s">
        <v>108</v>
      </c>
      <c r="W1535" s="300">
        <f>IF(E1535="No n'hi ha",0,VLOOKUP(E1535,llistes!$L$5:$Q$11,5,0))</f>
        <v>0</v>
      </c>
      <c r="X1535" s="301" t="s">
        <v>109</v>
      </c>
      <c r="Y1535" s="67"/>
      <c r="Z1535" s="67"/>
      <c r="AA1535" s="67"/>
      <c r="AB1535" s="99"/>
    </row>
    <row r="1536" spans="1:29" ht="18" hidden="1" outlineLevel="1" x14ac:dyDescent="0.35">
      <c r="A1536" s="99"/>
      <c r="B1536" s="12"/>
      <c r="C1536" s="67"/>
      <c r="D1536" s="1" t="s">
        <v>157</v>
      </c>
      <c r="E1536" s="201" t="s">
        <v>145</v>
      </c>
      <c r="F1536" s="199" t="s">
        <v>158</v>
      </c>
      <c r="G1536" s="166"/>
      <c r="H1536" s="67"/>
      <c r="I1536" s="154">
        <v>2</v>
      </c>
      <c r="J1536" s="421" t="s">
        <v>101</v>
      </c>
      <c r="K1536" s="422"/>
      <c r="L1536" s="67"/>
      <c r="M1536" s="67"/>
      <c r="N1536" s="67"/>
      <c r="O1536" s="67"/>
      <c r="P1536" s="67"/>
      <c r="Q1536" s="415" t="s">
        <v>111</v>
      </c>
      <c r="R1536" s="415"/>
      <c r="S1536" s="47">
        <f>IFERROR(S1557/P1557,0)</f>
        <v>0</v>
      </c>
      <c r="T1536" t="s">
        <v>112</v>
      </c>
      <c r="U1536" s="67"/>
      <c r="V1536" s="1" t="s">
        <v>113</v>
      </c>
      <c r="W1536" s="5">
        <f>+W1535*Q1557</f>
        <v>0</v>
      </c>
      <c r="X1536" s="268" t="s">
        <v>114</v>
      </c>
      <c r="Y1536" s="67"/>
      <c r="Z1536" s="67"/>
      <c r="AA1536" s="67"/>
      <c r="AB1536" s="99"/>
    </row>
    <row r="1537" spans="1:28" ht="18" hidden="1" outlineLevel="1" x14ac:dyDescent="0.35">
      <c r="A1537" s="99"/>
      <c r="B1537" s="12"/>
      <c r="C1537" s="67"/>
      <c r="D1537" s="1" t="s">
        <v>159</v>
      </c>
      <c r="E1537" s="168">
        <f>IF(E1535="No n'hi ha",0,VLOOKUP(E1536,_xlfn.IFS(E1535="Gas Natural",llistes!$F$4:$H$4,E1535="Gasoil C",llistes!$F$7:$H$8,E1535="GLP",llistes!$F$11:$H$15,E1535="Biomassa",llistes!$F$18:$H$24,E1535="No n'hi ha",llistes!$F$26:$H$26),2,0))</f>
        <v>0</v>
      </c>
      <c r="F1537" s="67"/>
      <c r="G1537" s="67"/>
      <c r="H1537" s="67"/>
      <c r="I1537" s="154">
        <v>3</v>
      </c>
      <c r="J1537" s="421" t="s">
        <v>101</v>
      </c>
      <c r="K1537" s="422"/>
      <c r="L1537" s="67"/>
      <c r="M1537" s="67"/>
      <c r="N1537" s="67"/>
      <c r="O1537" s="67"/>
      <c r="P1537" s="67"/>
      <c r="Q1537" s="419" t="s">
        <v>116</v>
      </c>
      <c r="R1537" s="419"/>
      <c r="S1537" s="302" t="str" cm="1">
        <f t="array" aca="1" ref="S1537" ca="1">IFERROR(Q1557/INDIRECT("'Introducció dades Grals'!G"&amp;AC1534),"-")</f>
        <v>-</v>
      </c>
      <c r="T1537" s="303" t="s">
        <v>117</v>
      </c>
      <c r="U1537" s="67"/>
      <c r="V1537" s="1" t="s">
        <v>118</v>
      </c>
      <c r="W1537" s="7" t="str" cm="1">
        <f t="array" aca="1" ref="W1537" ca="1">IFERROR(W1536/INDIRECT("'Introducció dades Grals'!G"&amp;AC1534),"-")</f>
        <v>-</v>
      </c>
      <c r="X1537" s="268" t="s">
        <v>119</v>
      </c>
      <c r="Y1537" s="67"/>
      <c r="Z1537" s="67"/>
      <c r="AA1537" s="67"/>
      <c r="AB1537" s="99"/>
    </row>
    <row r="1538" spans="1:28" ht="18" hidden="1" outlineLevel="1" x14ac:dyDescent="0.35">
      <c r="A1538" s="99"/>
      <c r="B1538" s="12"/>
      <c r="C1538" s="67"/>
      <c r="D1538" s="67"/>
      <c r="E1538" s="67"/>
      <c r="F1538" s="67"/>
      <c r="G1538" s="67"/>
      <c r="H1538" s="67"/>
      <c r="I1538" s="152">
        <v>4</v>
      </c>
      <c r="J1538" s="416" t="s">
        <v>101</v>
      </c>
      <c r="K1538" s="417"/>
      <c r="L1538" s="67"/>
      <c r="M1538" s="67"/>
      <c r="N1538" s="67"/>
      <c r="O1538" s="67"/>
      <c r="P1538" s="67"/>
      <c r="Q1538" s="415" t="s">
        <v>121</v>
      </c>
      <c r="R1538" s="415"/>
      <c r="S1538" s="47" t="str" cm="1">
        <f t="array" aca="1" ref="S1538" ca="1">IFERROR(Q1557/INDIRECT("'Introducció dades Grals'!I"&amp;AC1534),"-")</f>
        <v>-</v>
      </c>
      <c r="T1538" s="11" t="s">
        <v>122</v>
      </c>
      <c r="U1538" s="67"/>
      <c r="V1538" s="67"/>
      <c r="W1538" s="67"/>
      <c r="X1538" s="67"/>
      <c r="Y1538" s="67"/>
      <c r="Z1538" s="67"/>
      <c r="AA1538" s="67"/>
      <c r="AB1538" s="99"/>
    </row>
    <row r="1539" spans="1:28" ht="18" hidden="1" outlineLevel="1" x14ac:dyDescent="0.35">
      <c r="A1539" s="99"/>
      <c r="B1539" s="12"/>
      <c r="C1539" s="67"/>
      <c r="D1539" s="67"/>
      <c r="E1539" s="67"/>
      <c r="F1539" s="67"/>
      <c r="G1539" s="67"/>
      <c r="H1539" s="67"/>
      <c r="I1539" s="67"/>
      <c r="J1539" s="67"/>
      <c r="K1539" s="67"/>
      <c r="L1539" s="67"/>
      <c r="M1539" s="67"/>
      <c r="N1539" s="67"/>
      <c r="O1539" s="67"/>
      <c r="P1539" s="67"/>
      <c r="Q1539" s="67"/>
      <c r="R1539" s="67"/>
      <c r="S1539" s="67"/>
      <c r="T1539" s="67"/>
      <c r="U1539" s="67"/>
      <c r="V1539" s="67"/>
      <c r="W1539" s="67"/>
      <c r="X1539" s="67"/>
      <c r="Y1539" s="67"/>
      <c r="Z1539" s="67"/>
      <c r="AA1539" s="67"/>
      <c r="AB1539" s="99"/>
    </row>
    <row r="1540" spans="1:28" ht="18" hidden="1" outlineLevel="1" x14ac:dyDescent="0.35">
      <c r="A1540" s="99"/>
      <c r="B1540" s="12"/>
      <c r="C1540" s="67"/>
      <c r="D1540" s="147" t="s">
        <v>126</v>
      </c>
      <c r="E1540" s="148"/>
      <c r="F1540" s="148"/>
      <c r="G1540" s="148"/>
      <c r="H1540" s="148"/>
      <c r="I1540" s="148"/>
      <c r="J1540" s="148"/>
      <c r="K1540" s="148"/>
      <c r="L1540" s="148"/>
      <c r="M1540" s="148"/>
      <c r="N1540" s="148"/>
      <c r="O1540" s="148"/>
      <c r="P1540" s="423" t="s">
        <v>166</v>
      </c>
      <c r="Q1540" s="423"/>
      <c r="R1540" s="423"/>
      <c r="S1540" s="423"/>
      <c r="T1540" s="67"/>
      <c r="U1540" s="67"/>
      <c r="V1540" s="67"/>
      <c r="W1540" s="67"/>
      <c r="X1540" s="67"/>
      <c r="Y1540" s="67"/>
      <c r="Z1540" s="67"/>
      <c r="AA1540" s="67"/>
      <c r="AB1540" s="99"/>
    </row>
    <row r="1541" spans="1:28" s="159" customFormat="1" ht="28.8" hidden="1" outlineLevel="1" x14ac:dyDescent="0.35">
      <c r="A1541" s="99"/>
      <c r="B1541" s="12"/>
      <c r="C1541" s="67"/>
      <c r="D1541" s="188" t="s">
        <v>128</v>
      </c>
      <c r="E1541" s="188" t="s">
        <v>129</v>
      </c>
      <c r="F1541" s="188" t="s">
        <v>130</v>
      </c>
      <c r="G1541" s="188" t="s">
        <v>131</v>
      </c>
      <c r="H1541" s="188" t="s">
        <v>160</v>
      </c>
      <c r="I1541" s="188" t="s">
        <v>161</v>
      </c>
      <c r="J1541" s="188"/>
      <c r="K1541" s="188" t="s">
        <v>106</v>
      </c>
      <c r="L1541" s="188" t="s">
        <v>162</v>
      </c>
      <c r="M1541" s="188" t="s">
        <v>137</v>
      </c>
      <c r="N1541" s="188" t="s">
        <v>138</v>
      </c>
      <c r="O1541" s="188" t="s">
        <v>139</v>
      </c>
      <c r="P1541" s="193" t="s">
        <v>163</v>
      </c>
      <c r="Q1541" s="193" t="s">
        <v>141</v>
      </c>
      <c r="R1541" s="193" t="s">
        <v>142</v>
      </c>
      <c r="S1541" s="193" t="s">
        <v>143</v>
      </c>
      <c r="U1541" s="159" t="e" vm="1">
        <v>#VALUE!</v>
      </c>
      <c r="V1541" s="426" t="s">
        <v>144</v>
      </c>
      <c r="W1541" s="426"/>
      <c r="X1541" s="426"/>
      <c r="Y1541" s="426"/>
      <c r="Z1541" s="426"/>
      <c r="AB1541" s="99"/>
    </row>
    <row r="1542" spans="1:28" s="160" customFormat="1" ht="18" hidden="1" outlineLevel="1" x14ac:dyDescent="0.35">
      <c r="A1542" s="99"/>
      <c r="B1542" s="12"/>
      <c r="C1542" s="67"/>
      <c r="D1542" s="194"/>
      <c r="E1542" s="195"/>
      <c r="F1542" s="195"/>
      <c r="G1542" s="194"/>
      <c r="H1542" s="188" t="str">
        <f>+E1536</f>
        <v>kWh</v>
      </c>
      <c r="I1542" s="196" t="s">
        <v>145</v>
      </c>
      <c r="J1542" s="196" t="s">
        <v>146</v>
      </c>
      <c r="K1542" s="196" t="s">
        <v>147</v>
      </c>
      <c r="L1542" s="196" t="s">
        <v>147</v>
      </c>
      <c r="M1542" s="196" t="s">
        <v>147</v>
      </c>
      <c r="N1542" s="196" t="s">
        <v>147</v>
      </c>
      <c r="O1542" s="196" t="s">
        <v>147</v>
      </c>
      <c r="P1542" s="197" t="s">
        <v>148</v>
      </c>
      <c r="Q1542" s="198" t="s">
        <v>145</v>
      </c>
      <c r="R1542" s="198" t="s">
        <v>147</v>
      </c>
      <c r="S1542" s="198" t="s">
        <v>147</v>
      </c>
      <c r="U1542" s="67"/>
      <c r="V1542" s="67"/>
      <c r="W1542" s="67"/>
      <c r="X1542" s="67"/>
      <c r="Y1542" s="67"/>
      <c r="Z1542" s="67"/>
      <c r="AB1542" s="99"/>
    </row>
    <row r="1543" spans="1:28" ht="18" hidden="1" outlineLevel="1" x14ac:dyDescent="0.35">
      <c r="A1543" s="99"/>
      <c r="B1543" s="12"/>
      <c r="C1543" s="67"/>
      <c r="D1543" s="2">
        <v>0</v>
      </c>
      <c r="E1543" s="145"/>
      <c r="F1543" s="145">
        <f>+E1543</f>
        <v>0</v>
      </c>
      <c r="G1543" s="49">
        <f>IF(F1543-E1543=0,0,F1543-E1543+1)</f>
        <v>0</v>
      </c>
      <c r="H1543" s="155"/>
      <c r="I1543" s="4">
        <f>+H1543*$E$1537</f>
        <v>0</v>
      </c>
      <c r="J1543" s="48" t="str">
        <f>IFERROR(I1543/G1543,"-")</f>
        <v>-</v>
      </c>
      <c r="K1543" s="157"/>
      <c r="L1543" s="157"/>
      <c r="M1543" s="157"/>
      <c r="N1543" s="157"/>
      <c r="O1543" s="6">
        <f t="shared" ref="O1543:O1556" si="1512">+SUM(K1543:N1543)</f>
        <v>0</v>
      </c>
      <c r="P1543" s="38">
        <f>IFERROR((_xlfn.DAYS(F1543,"1/1/"&amp;YEAR(F1543))+1)/G1543,0)</f>
        <v>0</v>
      </c>
      <c r="Q1543" s="4">
        <f t="shared" ref="Q1543:Q1556" si="1513">+I1543*P1543</f>
        <v>0</v>
      </c>
      <c r="R1543" s="4">
        <f t="shared" ref="R1543:R1556" si="1514">+K1543*P1543</f>
        <v>0</v>
      </c>
      <c r="S1543" s="39">
        <f t="shared" ref="S1543:S1556" si="1515">+O1543*P1543</f>
        <v>0</v>
      </c>
      <c r="T1543" s="160"/>
      <c r="U1543" s="67"/>
      <c r="V1543" s="67"/>
      <c r="W1543" s="67"/>
      <c r="X1543" s="67"/>
      <c r="Y1543" s="67"/>
      <c r="Z1543" s="67"/>
      <c r="AA1543" s="67"/>
      <c r="AB1543" s="99"/>
    </row>
    <row r="1544" spans="1:28" ht="18" hidden="1" outlineLevel="1" x14ac:dyDescent="0.35">
      <c r="A1544" s="99"/>
      <c r="B1544" s="12"/>
      <c r="C1544" s="67"/>
      <c r="D1544" s="2">
        <v>1</v>
      </c>
      <c r="E1544" s="3">
        <f>+F1543+1</f>
        <v>1</v>
      </c>
      <c r="F1544" s="145"/>
      <c r="G1544" s="49">
        <f t="shared" ref="G1544:G1556" si="1516">IF(F1544-E1544=0,0,F1544-E1544+1)</f>
        <v>0</v>
      </c>
      <c r="H1544" s="155"/>
      <c r="I1544" s="4">
        <f t="shared" ref="I1544:I1556" si="1517">+H1544*$E$1537</f>
        <v>0</v>
      </c>
      <c r="J1544" s="48" t="str">
        <f t="shared" ref="J1544:J1556" si="1518">IFERROR(I1544/G1544,"-")</f>
        <v>-</v>
      </c>
      <c r="K1544" s="157"/>
      <c r="L1544" s="157"/>
      <c r="M1544" s="157"/>
      <c r="N1544" s="157"/>
      <c r="O1544" s="6">
        <f t="shared" si="1512"/>
        <v>0</v>
      </c>
      <c r="P1544" s="38">
        <v>1</v>
      </c>
      <c r="Q1544" s="4">
        <f t="shared" si="1513"/>
        <v>0</v>
      </c>
      <c r="R1544" s="4">
        <f t="shared" si="1514"/>
        <v>0</v>
      </c>
      <c r="S1544" s="39">
        <f t="shared" si="1515"/>
        <v>0</v>
      </c>
      <c r="T1544" s="160"/>
      <c r="U1544" s="67"/>
      <c r="V1544" s="67"/>
      <c r="W1544" s="67"/>
      <c r="X1544" s="67"/>
      <c r="Y1544" s="67"/>
      <c r="Z1544" s="67"/>
      <c r="AA1544" s="67"/>
      <c r="AB1544" s="99"/>
    </row>
    <row r="1545" spans="1:28" ht="18" hidden="1" outlineLevel="1" x14ac:dyDescent="0.35">
      <c r="A1545" s="99"/>
      <c r="B1545" s="12"/>
      <c r="C1545" s="67"/>
      <c r="D1545" s="2">
        <v>2</v>
      </c>
      <c r="E1545" s="3">
        <f t="shared" ref="E1545:E1556" si="1519">+F1544+1</f>
        <v>1</v>
      </c>
      <c r="F1545" s="146"/>
      <c r="G1545" s="49">
        <f t="shared" si="1516"/>
        <v>0</v>
      </c>
      <c r="H1545" s="156"/>
      <c r="I1545" s="4">
        <f t="shared" si="1517"/>
        <v>0</v>
      </c>
      <c r="J1545" s="48" t="str">
        <f t="shared" si="1518"/>
        <v>-</v>
      </c>
      <c r="K1545" s="158"/>
      <c r="L1545" s="158"/>
      <c r="M1545" s="158"/>
      <c r="N1545" s="158"/>
      <c r="O1545" s="6">
        <f t="shared" si="1512"/>
        <v>0</v>
      </c>
      <c r="P1545" s="40">
        <v>1</v>
      </c>
      <c r="Q1545" s="4">
        <f t="shared" si="1513"/>
        <v>0</v>
      </c>
      <c r="R1545" s="4">
        <f t="shared" si="1514"/>
        <v>0</v>
      </c>
      <c r="S1545" s="41">
        <f t="shared" si="1515"/>
        <v>0</v>
      </c>
      <c r="T1545" s="160"/>
      <c r="U1545" s="67"/>
      <c r="V1545" s="67"/>
      <c r="W1545" s="67"/>
      <c r="X1545" s="67"/>
      <c r="Y1545" s="67"/>
      <c r="Z1545" s="67"/>
      <c r="AA1545" s="67"/>
      <c r="AB1545" s="99"/>
    </row>
    <row r="1546" spans="1:28" ht="18" hidden="1" outlineLevel="1" x14ac:dyDescent="0.35">
      <c r="A1546" s="99"/>
      <c r="B1546" s="12"/>
      <c r="C1546" s="67"/>
      <c r="D1546" s="2">
        <v>3</v>
      </c>
      <c r="E1546" s="3">
        <f t="shared" si="1519"/>
        <v>1</v>
      </c>
      <c r="F1546" s="146"/>
      <c r="G1546" s="49">
        <f t="shared" si="1516"/>
        <v>0</v>
      </c>
      <c r="H1546" s="156"/>
      <c r="I1546" s="4">
        <f t="shared" si="1517"/>
        <v>0</v>
      </c>
      <c r="J1546" s="48" t="str">
        <f t="shared" si="1518"/>
        <v>-</v>
      </c>
      <c r="K1546" s="158"/>
      <c r="L1546" s="158"/>
      <c r="M1546" s="158"/>
      <c r="N1546" s="158"/>
      <c r="O1546" s="6">
        <f t="shared" si="1512"/>
        <v>0</v>
      </c>
      <c r="P1546" s="40">
        <v>1</v>
      </c>
      <c r="Q1546" s="4">
        <f t="shared" si="1513"/>
        <v>0</v>
      </c>
      <c r="R1546" s="4">
        <f t="shared" si="1514"/>
        <v>0</v>
      </c>
      <c r="S1546" s="41">
        <f t="shared" si="1515"/>
        <v>0</v>
      </c>
      <c r="T1546" s="67"/>
      <c r="U1546" s="67"/>
      <c r="V1546" s="67"/>
      <c r="W1546" s="67"/>
      <c r="X1546" s="67"/>
      <c r="Y1546" s="67"/>
      <c r="Z1546" s="67"/>
      <c r="AA1546" s="67"/>
      <c r="AB1546" s="99"/>
    </row>
    <row r="1547" spans="1:28" ht="18" hidden="1" outlineLevel="1" x14ac:dyDescent="0.35">
      <c r="A1547" s="99"/>
      <c r="B1547" s="12"/>
      <c r="C1547" s="67"/>
      <c r="D1547" s="2">
        <v>4</v>
      </c>
      <c r="E1547" s="3">
        <f t="shared" si="1519"/>
        <v>1</v>
      </c>
      <c r="F1547" s="146"/>
      <c r="G1547" s="49">
        <f t="shared" si="1516"/>
        <v>0</v>
      </c>
      <c r="H1547" s="156"/>
      <c r="I1547" s="4">
        <f t="shared" si="1517"/>
        <v>0</v>
      </c>
      <c r="J1547" s="48" t="str">
        <f t="shared" si="1518"/>
        <v>-</v>
      </c>
      <c r="K1547" s="158"/>
      <c r="L1547" s="158"/>
      <c r="M1547" s="158"/>
      <c r="N1547" s="158"/>
      <c r="O1547" s="6">
        <f t="shared" si="1512"/>
        <v>0</v>
      </c>
      <c r="P1547" s="40">
        <v>1</v>
      </c>
      <c r="Q1547" s="4">
        <f t="shared" si="1513"/>
        <v>0</v>
      </c>
      <c r="R1547" s="4">
        <f t="shared" si="1514"/>
        <v>0</v>
      </c>
      <c r="S1547" s="41">
        <f t="shared" si="1515"/>
        <v>0</v>
      </c>
      <c r="T1547" s="67"/>
      <c r="U1547" s="67"/>
      <c r="V1547" s="67"/>
      <c r="W1547" s="67"/>
      <c r="X1547" s="67"/>
      <c r="Y1547" s="67"/>
      <c r="Z1547" s="67"/>
      <c r="AA1547" s="67"/>
      <c r="AB1547" s="99"/>
    </row>
    <row r="1548" spans="1:28" ht="18" hidden="1" outlineLevel="1" x14ac:dyDescent="0.35">
      <c r="A1548" s="99"/>
      <c r="B1548" s="12"/>
      <c r="C1548" s="67"/>
      <c r="D1548" s="2">
        <v>5</v>
      </c>
      <c r="E1548" s="3">
        <f t="shared" si="1519"/>
        <v>1</v>
      </c>
      <c r="F1548" s="146"/>
      <c r="G1548" s="49">
        <f t="shared" si="1516"/>
        <v>0</v>
      </c>
      <c r="H1548" s="156"/>
      <c r="I1548" s="4">
        <f t="shared" si="1517"/>
        <v>0</v>
      </c>
      <c r="J1548" s="48" t="str">
        <f t="shared" si="1518"/>
        <v>-</v>
      </c>
      <c r="K1548" s="158"/>
      <c r="L1548" s="158"/>
      <c r="M1548" s="158"/>
      <c r="N1548" s="158"/>
      <c r="O1548" s="6">
        <f t="shared" si="1512"/>
        <v>0</v>
      </c>
      <c r="P1548" s="40">
        <v>1</v>
      </c>
      <c r="Q1548" s="4">
        <f t="shared" si="1513"/>
        <v>0</v>
      </c>
      <c r="R1548" s="4">
        <f t="shared" si="1514"/>
        <v>0</v>
      </c>
      <c r="S1548" s="41">
        <f t="shared" si="1515"/>
        <v>0</v>
      </c>
      <c r="T1548" s="67"/>
      <c r="U1548" s="67"/>
      <c r="V1548" s="67"/>
      <c r="W1548" s="67"/>
      <c r="X1548" s="67"/>
      <c r="Y1548" s="67"/>
      <c r="Z1548" s="67"/>
      <c r="AA1548" s="67"/>
      <c r="AB1548" s="99"/>
    </row>
    <row r="1549" spans="1:28" ht="18" hidden="1" outlineLevel="1" x14ac:dyDescent="0.35">
      <c r="A1549" s="99"/>
      <c r="B1549" s="12"/>
      <c r="C1549" s="67"/>
      <c r="D1549" s="2">
        <v>6</v>
      </c>
      <c r="E1549" s="3">
        <f t="shared" si="1519"/>
        <v>1</v>
      </c>
      <c r="F1549" s="146"/>
      <c r="G1549" s="49">
        <f t="shared" si="1516"/>
        <v>0</v>
      </c>
      <c r="H1549" s="156"/>
      <c r="I1549" s="4">
        <f t="shared" si="1517"/>
        <v>0</v>
      </c>
      <c r="J1549" s="48" t="str">
        <f t="shared" si="1518"/>
        <v>-</v>
      </c>
      <c r="K1549" s="158"/>
      <c r="L1549" s="158"/>
      <c r="M1549" s="158"/>
      <c r="N1549" s="158"/>
      <c r="O1549" s="6">
        <f t="shared" si="1512"/>
        <v>0</v>
      </c>
      <c r="P1549" s="40">
        <v>1</v>
      </c>
      <c r="Q1549" s="4">
        <f t="shared" si="1513"/>
        <v>0</v>
      </c>
      <c r="R1549" s="4">
        <f t="shared" si="1514"/>
        <v>0</v>
      </c>
      <c r="S1549" s="41">
        <f t="shared" si="1515"/>
        <v>0</v>
      </c>
      <c r="T1549" s="67"/>
      <c r="U1549" s="67"/>
      <c r="V1549" s="67"/>
      <c r="W1549" s="67"/>
      <c r="X1549" s="67"/>
      <c r="Y1549" s="67"/>
      <c r="Z1549" s="67"/>
      <c r="AA1549" s="67"/>
      <c r="AB1549" s="99"/>
    </row>
    <row r="1550" spans="1:28" ht="18" hidden="1" outlineLevel="1" x14ac:dyDescent="0.35">
      <c r="A1550" s="99"/>
      <c r="B1550" s="12"/>
      <c r="C1550" s="67"/>
      <c r="D1550" s="2">
        <v>7</v>
      </c>
      <c r="E1550" s="3">
        <f t="shared" si="1519"/>
        <v>1</v>
      </c>
      <c r="F1550" s="146"/>
      <c r="G1550" s="49">
        <f t="shared" si="1516"/>
        <v>0</v>
      </c>
      <c r="H1550" s="156"/>
      <c r="I1550" s="4">
        <f t="shared" si="1517"/>
        <v>0</v>
      </c>
      <c r="J1550" s="48" t="str">
        <f t="shared" si="1518"/>
        <v>-</v>
      </c>
      <c r="K1550" s="158"/>
      <c r="L1550" s="158"/>
      <c r="M1550" s="158"/>
      <c r="N1550" s="158"/>
      <c r="O1550" s="6">
        <f t="shared" si="1512"/>
        <v>0</v>
      </c>
      <c r="P1550" s="40">
        <v>1</v>
      </c>
      <c r="Q1550" s="4">
        <f t="shared" si="1513"/>
        <v>0</v>
      </c>
      <c r="R1550" s="4">
        <f t="shared" si="1514"/>
        <v>0</v>
      </c>
      <c r="S1550" s="41">
        <f t="shared" si="1515"/>
        <v>0</v>
      </c>
      <c r="T1550" s="67"/>
      <c r="U1550" s="67"/>
      <c r="V1550" s="67"/>
      <c r="W1550" s="67"/>
      <c r="X1550" s="67"/>
      <c r="Y1550" s="67"/>
      <c r="Z1550" s="67"/>
      <c r="AA1550" s="67"/>
      <c r="AB1550" s="99"/>
    </row>
    <row r="1551" spans="1:28" ht="18" hidden="1" outlineLevel="1" x14ac:dyDescent="0.35">
      <c r="A1551" s="99"/>
      <c r="B1551" s="12"/>
      <c r="C1551" s="67"/>
      <c r="D1551" s="2">
        <v>8</v>
      </c>
      <c r="E1551" s="3">
        <f t="shared" si="1519"/>
        <v>1</v>
      </c>
      <c r="F1551" s="146"/>
      <c r="G1551" s="49">
        <f t="shared" si="1516"/>
        <v>0</v>
      </c>
      <c r="H1551" s="156"/>
      <c r="I1551" s="4">
        <f t="shared" si="1517"/>
        <v>0</v>
      </c>
      <c r="J1551" s="48" t="str">
        <f t="shared" si="1518"/>
        <v>-</v>
      </c>
      <c r="K1551" s="158"/>
      <c r="L1551" s="158"/>
      <c r="M1551" s="158"/>
      <c r="N1551" s="158"/>
      <c r="O1551" s="6">
        <f t="shared" si="1512"/>
        <v>0</v>
      </c>
      <c r="P1551" s="40">
        <v>1</v>
      </c>
      <c r="Q1551" s="4">
        <f t="shared" si="1513"/>
        <v>0</v>
      </c>
      <c r="R1551" s="4">
        <f t="shared" si="1514"/>
        <v>0</v>
      </c>
      <c r="S1551" s="41">
        <f t="shared" si="1515"/>
        <v>0</v>
      </c>
      <c r="T1551" s="67"/>
      <c r="U1551" s="67"/>
      <c r="V1551" s="67"/>
      <c r="W1551" s="67"/>
      <c r="X1551" s="67"/>
      <c r="Y1551" s="67"/>
      <c r="Z1551" s="67"/>
      <c r="AA1551" s="67"/>
      <c r="AB1551" s="99"/>
    </row>
    <row r="1552" spans="1:28" ht="18" hidden="1" outlineLevel="1" x14ac:dyDescent="0.35">
      <c r="A1552" s="99"/>
      <c r="B1552" s="12"/>
      <c r="C1552" s="67"/>
      <c r="D1552" s="2">
        <v>9</v>
      </c>
      <c r="E1552" s="3">
        <f t="shared" si="1519"/>
        <v>1</v>
      </c>
      <c r="F1552" s="146"/>
      <c r="G1552" s="49">
        <f t="shared" si="1516"/>
        <v>0</v>
      </c>
      <c r="H1552" s="156"/>
      <c r="I1552" s="4">
        <f t="shared" si="1517"/>
        <v>0</v>
      </c>
      <c r="J1552" s="48" t="str">
        <f t="shared" si="1518"/>
        <v>-</v>
      </c>
      <c r="K1552" s="158"/>
      <c r="L1552" s="158"/>
      <c r="M1552" s="158"/>
      <c r="N1552" s="158"/>
      <c r="O1552" s="6">
        <f t="shared" si="1512"/>
        <v>0</v>
      </c>
      <c r="P1552" s="40">
        <v>1</v>
      </c>
      <c r="Q1552" s="4">
        <f t="shared" si="1513"/>
        <v>0</v>
      </c>
      <c r="R1552" s="4">
        <f t="shared" si="1514"/>
        <v>0</v>
      </c>
      <c r="S1552" s="41">
        <f t="shared" si="1515"/>
        <v>0</v>
      </c>
      <c r="T1552" s="67"/>
      <c r="U1552" s="67"/>
      <c r="V1552" s="67"/>
      <c r="W1552" s="67"/>
      <c r="X1552" s="67"/>
      <c r="Y1552" s="67"/>
      <c r="Z1552" s="67"/>
      <c r="AA1552" s="67"/>
      <c r="AB1552" s="99"/>
    </row>
    <row r="1553" spans="1:29" ht="18" hidden="1" outlineLevel="1" x14ac:dyDescent="0.35">
      <c r="A1553" s="99"/>
      <c r="B1553" s="12"/>
      <c r="C1553" s="67"/>
      <c r="D1553" s="2">
        <v>10</v>
      </c>
      <c r="E1553" s="3">
        <f t="shared" si="1519"/>
        <v>1</v>
      </c>
      <c r="F1553" s="146"/>
      <c r="G1553" s="49">
        <f t="shared" si="1516"/>
        <v>0</v>
      </c>
      <c r="H1553" s="156"/>
      <c r="I1553" s="4">
        <f t="shared" si="1517"/>
        <v>0</v>
      </c>
      <c r="J1553" s="48" t="str">
        <f t="shared" si="1518"/>
        <v>-</v>
      </c>
      <c r="K1553" s="158"/>
      <c r="L1553" s="158"/>
      <c r="M1553" s="158"/>
      <c r="N1553" s="158"/>
      <c r="O1553" s="6">
        <f t="shared" si="1512"/>
        <v>0</v>
      </c>
      <c r="P1553" s="40">
        <v>1</v>
      </c>
      <c r="Q1553" s="4">
        <f t="shared" si="1513"/>
        <v>0</v>
      </c>
      <c r="R1553" s="4">
        <f t="shared" si="1514"/>
        <v>0</v>
      </c>
      <c r="S1553" s="41">
        <f t="shared" si="1515"/>
        <v>0</v>
      </c>
      <c r="T1553" s="67"/>
      <c r="U1553" s="67"/>
      <c r="V1553" s="67"/>
      <c r="W1553" s="67"/>
      <c r="X1553" s="67"/>
      <c r="Y1553" s="67"/>
      <c r="Z1553" s="67"/>
      <c r="AA1553" s="67"/>
      <c r="AB1553" s="99"/>
    </row>
    <row r="1554" spans="1:29" ht="18" hidden="1" outlineLevel="1" x14ac:dyDescent="0.35">
      <c r="A1554" s="99"/>
      <c r="B1554" s="12"/>
      <c r="C1554" s="67"/>
      <c r="D1554" s="2">
        <v>11</v>
      </c>
      <c r="E1554" s="3">
        <f t="shared" si="1519"/>
        <v>1</v>
      </c>
      <c r="F1554" s="146"/>
      <c r="G1554" s="49">
        <f t="shared" si="1516"/>
        <v>0</v>
      </c>
      <c r="H1554" s="156"/>
      <c r="I1554" s="4">
        <f t="shared" si="1517"/>
        <v>0</v>
      </c>
      <c r="J1554" s="48" t="str">
        <f t="shared" si="1518"/>
        <v>-</v>
      </c>
      <c r="K1554" s="158"/>
      <c r="L1554" s="158"/>
      <c r="M1554" s="158"/>
      <c r="N1554" s="158"/>
      <c r="O1554" s="6">
        <f t="shared" si="1512"/>
        <v>0</v>
      </c>
      <c r="P1554" s="40">
        <v>1</v>
      </c>
      <c r="Q1554" s="4">
        <f t="shared" si="1513"/>
        <v>0</v>
      </c>
      <c r="R1554" s="4">
        <f t="shared" si="1514"/>
        <v>0</v>
      </c>
      <c r="S1554" s="41">
        <f t="shared" si="1515"/>
        <v>0</v>
      </c>
      <c r="T1554" s="67"/>
      <c r="U1554" s="67"/>
      <c r="V1554" s="67"/>
      <c r="W1554" s="67"/>
      <c r="X1554" s="67"/>
      <c r="Y1554" s="67"/>
      <c r="Z1554" s="67"/>
      <c r="AA1554" s="67"/>
      <c r="AB1554" s="99"/>
    </row>
    <row r="1555" spans="1:29" ht="18" hidden="1" outlineLevel="1" x14ac:dyDescent="0.35">
      <c r="A1555" s="99"/>
      <c r="B1555" s="12"/>
      <c r="C1555" s="67"/>
      <c r="D1555" s="2">
        <v>12</v>
      </c>
      <c r="E1555" s="3">
        <f t="shared" si="1519"/>
        <v>1</v>
      </c>
      <c r="F1555" s="146"/>
      <c r="G1555" s="49">
        <f t="shared" si="1516"/>
        <v>0</v>
      </c>
      <c r="H1555" s="156"/>
      <c r="I1555" s="4">
        <f t="shared" si="1517"/>
        <v>0</v>
      </c>
      <c r="J1555" s="48" t="str">
        <f t="shared" si="1518"/>
        <v>-</v>
      </c>
      <c r="K1555" s="158"/>
      <c r="L1555" s="158"/>
      <c r="M1555" s="158"/>
      <c r="N1555" s="158"/>
      <c r="O1555" s="6">
        <f t="shared" si="1512"/>
        <v>0</v>
      </c>
      <c r="P1555" s="40">
        <v>1</v>
      </c>
      <c r="Q1555" s="4">
        <f t="shared" si="1513"/>
        <v>0</v>
      </c>
      <c r="R1555" s="4">
        <f t="shared" si="1514"/>
        <v>0</v>
      </c>
      <c r="S1555" s="41">
        <f t="shared" si="1515"/>
        <v>0</v>
      </c>
      <c r="T1555" s="67"/>
      <c r="U1555" s="67"/>
      <c r="V1555" s="67"/>
      <c r="W1555" s="67"/>
      <c r="X1555" s="67"/>
      <c r="Y1555" s="67"/>
      <c r="Z1555" s="67"/>
      <c r="AA1555" s="67"/>
      <c r="AB1555" s="99"/>
    </row>
    <row r="1556" spans="1:29" ht="18" hidden="1" outlineLevel="1" x14ac:dyDescent="0.35">
      <c r="A1556" s="99"/>
      <c r="B1556" s="12"/>
      <c r="C1556" s="67"/>
      <c r="D1556" s="2">
        <v>13</v>
      </c>
      <c r="E1556" s="3">
        <f t="shared" si="1519"/>
        <v>1</v>
      </c>
      <c r="F1556" s="146">
        <f>+E1556</f>
        <v>1</v>
      </c>
      <c r="G1556" s="49">
        <f t="shared" si="1516"/>
        <v>0</v>
      </c>
      <c r="H1556" s="156"/>
      <c r="I1556" s="4">
        <f t="shared" si="1517"/>
        <v>0</v>
      </c>
      <c r="J1556" s="48" t="str">
        <f t="shared" si="1518"/>
        <v>-</v>
      </c>
      <c r="K1556" s="158"/>
      <c r="L1556" s="158"/>
      <c r="M1556" s="158"/>
      <c r="N1556" s="158"/>
      <c r="O1556" s="6">
        <f t="shared" si="1512"/>
        <v>0</v>
      </c>
      <c r="P1556" s="38">
        <f>IFERROR((_xlfn.DAYS("31/12/"&amp;YEAR(E1556),E1556))/G1556,0)</f>
        <v>0</v>
      </c>
      <c r="Q1556" s="4">
        <f t="shared" si="1513"/>
        <v>0</v>
      </c>
      <c r="R1556" s="4">
        <f t="shared" si="1514"/>
        <v>0</v>
      </c>
      <c r="S1556" s="41">
        <f t="shared" si="1515"/>
        <v>0</v>
      </c>
      <c r="T1556" s="67"/>
      <c r="U1556" s="67"/>
      <c r="V1556" s="67"/>
      <c r="W1556" s="67"/>
      <c r="X1556" s="67"/>
      <c r="Y1556" s="67"/>
      <c r="Z1556" s="67"/>
      <c r="AA1556" s="67"/>
      <c r="AB1556" s="99"/>
    </row>
    <row r="1557" spans="1:29" ht="18" hidden="1" outlineLevel="1" x14ac:dyDescent="0.35">
      <c r="A1557" s="99"/>
      <c r="B1557" s="12"/>
      <c r="C1557" s="67"/>
      <c r="D1557" s="42" t="s">
        <v>164</v>
      </c>
      <c r="E1557" s="8"/>
      <c r="F1557" s="8"/>
      <c r="G1557" s="50">
        <f>SUM(G1543:G1556)</f>
        <v>0</v>
      </c>
      <c r="H1557" s="1"/>
      <c r="I1557" s="5">
        <f>SUM(I1543:I1556)</f>
        <v>0</v>
      </c>
      <c r="J1557" s="48" t="str">
        <f>IFERROR(I1557/G1557,"-")</f>
        <v>-</v>
      </c>
      <c r="K1557" s="5">
        <f>SUM(K1543:K1556)</f>
        <v>0</v>
      </c>
      <c r="L1557" s="5">
        <f t="shared" ref="L1557:O1557" si="1520">SUM(L1543:L1556)</f>
        <v>0</v>
      </c>
      <c r="M1557" s="5">
        <f t="shared" si="1520"/>
        <v>0</v>
      </c>
      <c r="N1557" s="5">
        <f t="shared" si="1520"/>
        <v>0</v>
      </c>
      <c r="O1557" s="5">
        <f t="shared" si="1520"/>
        <v>0</v>
      </c>
      <c r="P1557" s="42">
        <f>+SUMPRODUCT(G1543:G1556,P1543:P1556)</f>
        <v>0</v>
      </c>
      <c r="Q1557" s="9">
        <f>SUM(Q1543:Q1556)</f>
        <v>0</v>
      </c>
      <c r="R1557" s="9">
        <f t="shared" ref="R1557:S1557" si="1521">SUM(R1543:R1556)</f>
        <v>0</v>
      </c>
      <c r="S1557" s="10">
        <f t="shared" si="1521"/>
        <v>0</v>
      </c>
      <c r="T1557" s="67"/>
      <c r="U1557" s="67"/>
      <c r="V1557" s="67"/>
      <c r="W1557" s="67"/>
      <c r="X1557" s="67"/>
      <c r="Y1557" s="67"/>
      <c r="Z1557" s="67"/>
      <c r="AA1557" s="67"/>
      <c r="AB1557" s="99"/>
    </row>
    <row r="1558" spans="1:29" ht="18" hidden="1" outlineLevel="1" x14ac:dyDescent="0.35">
      <c r="A1558" s="99"/>
      <c r="B1558" s="12"/>
      <c r="C1558" s="67"/>
      <c r="D1558" s="25" t="s">
        <v>150</v>
      </c>
      <c r="E1558" s="1"/>
      <c r="F1558" s="1"/>
      <c r="G1558" s="1"/>
      <c r="H1558" s="1"/>
      <c r="I1558" s="1"/>
      <c r="J1558" s="1"/>
      <c r="K1558" s="51" t="str">
        <f>IFERROR(K1557/$O1557,"-")</f>
        <v>-</v>
      </c>
      <c r="L1558" s="51" t="str">
        <f>IFERROR(L1557/$O1557,"-")</f>
        <v>-</v>
      </c>
      <c r="M1558" s="51" t="str">
        <f>IFERROR(M1557/$O1557,"-")</f>
        <v>-</v>
      </c>
      <c r="N1558" s="51" t="str">
        <f>IFERROR(N1557/$O1557,"-")</f>
        <v>-</v>
      </c>
      <c r="O1558" s="51" t="str">
        <f>IFERROR(O1557/$O1557,"-")</f>
        <v>-</v>
      </c>
      <c r="P1558" s="43"/>
      <c r="Q1558" s="2"/>
      <c r="R1558" s="2"/>
      <c r="S1558" s="44"/>
      <c r="T1558" s="67"/>
      <c r="U1558" s="67"/>
      <c r="V1558" s="67"/>
      <c r="W1558" s="67"/>
      <c r="X1558" s="67"/>
      <c r="Y1558" s="67"/>
      <c r="Z1558" s="67"/>
      <c r="AA1558" s="67"/>
      <c r="AB1558" s="99"/>
    </row>
    <row r="1559" spans="1:29" ht="18" hidden="1" outlineLevel="1" x14ac:dyDescent="0.35">
      <c r="A1559" s="99"/>
      <c r="B1559" s="12"/>
      <c r="C1559" s="67"/>
      <c r="D1559" s="67"/>
      <c r="E1559" s="67"/>
      <c r="F1559" s="67"/>
      <c r="G1559" s="67"/>
      <c r="H1559" s="67"/>
      <c r="I1559" s="67"/>
      <c r="J1559" s="67"/>
      <c r="K1559" s="67"/>
      <c r="L1559" s="67"/>
      <c r="M1559" s="67"/>
      <c r="N1559" s="67"/>
      <c r="O1559" s="67"/>
      <c r="P1559" s="67"/>
      <c r="Q1559" s="67"/>
      <c r="R1559" s="67"/>
      <c r="S1559" s="67"/>
      <c r="T1559" s="67"/>
      <c r="U1559" s="67"/>
      <c r="V1559" s="67"/>
      <c r="W1559" s="67"/>
      <c r="X1559" s="67"/>
      <c r="Y1559" s="67"/>
      <c r="Z1559" s="67"/>
      <c r="AA1559" s="67"/>
      <c r="AB1559" s="99"/>
    </row>
    <row r="1560" spans="1:29" ht="18" collapsed="1" x14ac:dyDescent="0.35">
      <c r="A1560" s="99"/>
      <c r="B1560" s="12"/>
      <c r="C1560" s="62" t="s">
        <v>168</v>
      </c>
      <c r="D1560" s="12"/>
      <c r="E1560" s="12"/>
      <c r="F1560" s="12"/>
      <c r="G1560" s="12"/>
      <c r="H1560" s="12"/>
      <c r="I1560" s="12"/>
      <c r="J1560" s="12"/>
      <c r="K1560" s="12"/>
      <c r="L1560" s="12"/>
      <c r="M1560" s="12"/>
      <c r="N1560" s="12"/>
      <c r="O1560" s="12"/>
      <c r="P1560" s="12"/>
      <c r="Q1560" s="12"/>
      <c r="R1560" s="12"/>
      <c r="S1560" s="12"/>
      <c r="T1560" s="12"/>
      <c r="U1560" s="12"/>
      <c r="V1560" s="12"/>
      <c r="W1560" s="12"/>
      <c r="X1560" s="12"/>
      <c r="Y1560" s="12"/>
      <c r="Z1560" s="12"/>
      <c r="AA1560" s="12"/>
      <c r="AB1560" s="99"/>
    </row>
    <row r="1561" spans="1:29" ht="9.6" hidden="1" customHeight="1" outlineLevel="1" x14ac:dyDescent="0.35">
      <c r="A1561" s="99"/>
      <c r="B1561" s="12"/>
      <c r="C1561" s="67"/>
      <c r="D1561" s="67"/>
      <c r="E1561" s="67"/>
      <c r="F1561" s="67"/>
      <c r="G1561" s="67"/>
      <c r="H1561" s="67"/>
      <c r="I1561" s="67"/>
      <c r="J1561" s="67"/>
      <c r="K1561" s="67"/>
      <c r="L1561" s="67"/>
      <c r="M1561" s="67"/>
      <c r="N1561" s="67"/>
      <c r="O1561" s="67"/>
      <c r="P1561" s="67"/>
      <c r="Q1561" s="67"/>
      <c r="R1561" s="67"/>
      <c r="S1561" s="67"/>
      <c r="T1561" s="67"/>
      <c r="U1561" s="67"/>
      <c r="V1561" s="67"/>
      <c r="W1561" s="67"/>
      <c r="X1561" s="67"/>
      <c r="Y1561" s="67"/>
      <c r="Z1561" s="67"/>
      <c r="AA1561" s="67"/>
      <c r="AB1561" s="99"/>
    </row>
    <row r="1562" spans="1:29" ht="18" hidden="1" outlineLevel="1" x14ac:dyDescent="0.35">
      <c r="A1562" s="99"/>
      <c r="B1562" s="12"/>
      <c r="C1562" s="67"/>
      <c r="D1562" s="163" t="s">
        <v>98</v>
      </c>
      <c r="E1562" s="164"/>
      <c r="F1562" s="164"/>
      <c r="G1562" s="164"/>
      <c r="H1562" s="67"/>
      <c r="I1562" s="161" t="s">
        <v>97</v>
      </c>
      <c r="J1562" s="162"/>
      <c r="K1562" s="162"/>
      <c r="L1562" s="67"/>
      <c r="M1562" s="67"/>
      <c r="N1562" s="67"/>
      <c r="O1562" s="67"/>
      <c r="P1562" s="67"/>
      <c r="Q1562" s="149" t="s">
        <v>152</v>
      </c>
      <c r="R1562" s="150"/>
      <c r="S1562" s="150"/>
      <c r="T1562" s="150"/>
      <c r="U1562" s="67"/>
      <c r="V1562" s="149" t="s">
        <v>153</v>
      </c>
      <c r="W1562" s="150"/>
      <c r="X1562" s="150"/>
      <c r="Y1562" s="67"/>
      <c r="Z1562" s="67"/>
      <c r="AA1562" s="67"/>
      <c r="AB1562" s="99"/>
      <c r="AC1562" s="67">
        <v>32</v>
      </c>
    </row>
    <row r="1563" spans="1:29" ht="18" hidden="1" outlineLevel="1" x14ac:dyDescent="0.35">
      <c r="A1563" s="99"/>
      <c r="B1563" s="12"/>
      <c r="C1563" s="67"/>
      <c r="D1563" s="1" t="s">
        <v>154</v>
      </c>
      <c r="E1563" s="200" t="s">
        <v>155</v>
      </c>
      <c r="F1563" s="167" t="s">
        <v>156</v>
      </c>
      <c r="G1563" s="165"/>
      <c r="H1563" s="67"/>
      <c r="I1563" s="152">
        <v>1</v>
      </c>
      <c r="J1563" s="421" t="s">
        <v>101</v>
      </c>
      <c r="K1563" s="422"/>
      <c r="L1563" s="67"/>
      <c r="M1563" s="67"/>
      <c r="N1563" s="67"/>
      <c r="O1563" s="67"/>
      <c r="P1563" s="67"/>
      <c r="Q1563" s="419" t="s">
        <v>106</v>
      </c>
      <c r="R1563" s="419"/>
      <c r="S1563" s="298" t="str">
        <f>IFERROR(S1585/Q1585,"-")</f>
        <v>-</v>
      </c>
      <c r="T1563" s="299" t="s">
        <v>107</v>
      </c>
      <c r="U1563" s="67"/>
      <c r="V1563" s="8" t="s">
        <v>108</v>
      </c>
      <c r="W1563" s="300">
        <f>IF(E1563="No n'hi ha",0,VLOOKUP(E1563,llistes!$L$5:$Q$11,5,0))</f>
        <v>0</v>
      </c>
      <c r="X1563" s="301" t="s">
        <v>109</v>
      </c>
      <c r="Y1563" s="67"/>
      <c r="Z1563" s="67"/>
      <c r="AA1563" s="67"/>
      <c r="AB1563" s="99"/>
    </row>
    <row r="1564" spans="1:29" ht="18" hidden="1" outlineLevel="1" x14ac:dyDescent="0.35">
      <c r="A1564" s="99"/>
      <c r="B1564" s="12"/>
      <c r="C1564" s="67"/>
      <c r="D1564" s="1" t="s">
        <v>157</v>
      </c>
      <c r="E1564" s="201" t="s">
        <v>145</v>
      </c>
      <c r="F1564" s="199" t="s">
        <v>158</v>
      </c>
      <c r="G1564" s="166"/>
      <c r="H1564" s="67"/>
      <c r="I1564" s="154">
        <v>2</v>
      </c>
      <c r="J1564" s="421" t="s">
        <v>101</v>
      </c>
      <c r="K1564" s="422"/>
      <c r="L1564" s="67"/>
      <c r="M1564" s="67"/>
      <c r="N1564" s="67"/>
      <c r="O1564" s="67"/>
      <c r="P1564" s="67"/>
      <c r="Q1564" s="415" t="s">
        <v>111</v>
      </c>
      <c r="R1564" s="415"/>
      <c r="S1564" s="47">
        <f>IFERROR(S1585/P1585,0)</f>
        <v>0</v>
      </c>
      <c r="T1564" t="s">
        <v>112</v>
      </c>
      <c r="U1564" s="67"/>
      <c r="V1564" s="1" t="s">
        <v>113</v>
      </c>
      <c r="W1564" s="5">
        <f>+W1563*Q1585</f>
        <v>0</v>
      </c>
      <c r="X1564" s="268" t="s">
        <v>114</v>
      </c>
      <c r="Y1564" s="67"/>
      <c r="Z1564" s="67"/>
      <c r="AA1564" s="67"/>
      <c r="AB1564" s="99"/>
    </row>
    <row r="1565" spans="1:29" ht="18" hidden="1" outlineLevel="1" x14ac:dyDescent="0.35">
      <c r="A1565" s="99"/>
      <c r="B1565" s="12"/>
      <c r="C1565" s="67"/>
      <c r="D1565" s="1" t="s">
        <v>159</v>
      </c>
      <c r="E1565" s="168">
        <f>IF(E1563="No n'hi ha",0,VLOOKUP(E1564,_xlfn.IFS(E1563="Gas Natural",llistes!$F$4:$H$4,E1563="Gasoil C",llistes!$F$7:$H$8,E1563="GLP",llistes!$F$11:$H$15,E1563="Biomassa",llistes!$F$18:$H$24,E1563="No n'hi ha",llistes!$F$26:$H$26),2,0))</f>
        <v>0</v>
      </c>
      <c r="F1565" s="67"/>
      <c r="G1565" s="67"/>
      <c r="H1565" s="67"/>
      <c r="I1565" s="154">
        <v>3</v>
      </c>
      <c r="J1565" s="421" t="s">
        <v>101</v>
      </c>
      <c r="K1565" s="422"/>
      <c r="L1565" s="67"/>
      <c r="M1565" s="67"/>
      <c r="N1565" s="67"/>
      <c r="O1565" s="67"/>
      <c r="P1565" s="67"/>
      <c r="Q1565" s="419" t="s">
        <v>116</v>
      </c>
      <c r="R1565" s="419"/>
      <c r="S1565" s="302" t="str" cm="1">
        <f t="array" aca="1" ref="S1565" ca="1">IFERROR(Q1585/INDIRECT("'Introducció dades Grals'!G"&amp;AC1562),"-")</f>
        <v>-</v>
      </c>
      <c r="T1565" s="303" t="s">
        <v>117</v>
      </c>
      <c r="U1565" s="67"/>
      <c r="V1565" s="1" t="s">
        <v>118</v>
      </c>
      <c r="W1565" s="7" t="str" cm="1">
        <f t="array" aca="1" ref="W1565" ca="1">IFERROR(W1564/INDIRECT("'Introducció dades Grals'!G"&amp;AC1562),"-")</f>
        <v>-</v>
      </c>
      <c r="X1565" s="268" t="s">
        <v>119</v>
      </c>
      <c r="Y1565" s="67"/>
      <c r="Z1565" s="67"/>
      <c r="AA1565" s="67"/>
      <c r="AB1565" s="99"/>
    </row>
    <row r="1566" spans="1:29" ht="18" hidden="1" outlineLevel="1" x14ac:dyDescent="0.35">
      <c r="A1566" s="99"/>
      <c r="B1566" s="12"/>
      <c r="C1566" s="67"/>
      <c r="D1566" s="67"/>
      <c r="E1566" s="67"/>
      <c r="F1566" s="67"/>
      <c r="G1566" s="67"/>
      <c r="H1566" s="67"/>
      <c r="I1566" s="152">
        <v>4</v>
      </c>
      <c r="J1566" s="416" t="s">
        <v>101</v>
      </c>
      <c r="K1566" s="417"/>
      <c r="L1566" s="67"/>
      <c r="M1566" s="67"/>
      <c r="N1566" s="67"/>
      <c r="O1566" s="67"/>
      <c r="P1566" s="67"/>
      <c r="Q1566" s="415" t="s">
        <v>121</v>
      </c>
      <c r="R1566" s="415"/>
      <c r="S1566" s="47" t="str" cm="1">
        <f t="array" aca="1" ref="S1566" ca="1">IFERROR(Q1585/INDIRECT("'Introducció dades Grals'!I"&amp;AC1562),"-")</f>
        <v>-</v>
      </c>
      <c r="T1566" s="11" t="s">
        <v>122</v>
      </c>
      <c r="U1566" s="67"/>
      <c r="V1566" s="67"/>
      <c r="W1566" s="67"/>
      <c r="X1566" s="67"/>
      <c r="Y1566" s="67"/>
      <c r="Z1566" s="67"/>
      <c r="AA1566" s="67"/>
      <c r="AB1566" s="99"/>
    </row>
    <row r="1567" spans="1:29" ht="18" hidden="1" outlineLevel="1" x14ac:dyDescent="0.35">
      <c r="A1567" s="99"/>
      <c r="B1567" s="12"/>
      <c r="C1567" s="67"/>
      <c r="D1567" s="67"/>
      <c r="E1567" s="67"/>
      <c r="F1567" s="67"/>
      <c r="G1567" s="67"/>
      <c r="H1567" s="67"/>
      <c r="I1567" s="67"/>
      <c r="J1567" s="67"/>
      <c r="K1567" s="67"/>
      <c r="L1567" s="67"/>
      <c r="M1567" s="67"/>
      <c r="N1567" s="67"/>
      <c r="O1567" s="67"/>
      <c r="P1567" s="67"/>
      <c r="Q1567" s="67"/>
      <c r="R1567" s="67"/>
      <c r="S1567" s="67"/>
      <c r="T1567" s="67"/>
      <c r="U1567" s="67"/>
      <c r="V1567" s="67"/>
      <c r="W1567" s="67"/>
      <c r="X1567" s="67"/>
      <c r="Y1567" s="67"/>
      <c r="Z1567" s="67"/>
      <c r="AA1567" s="67"/>
      <c r="AB1567" s="99"/>
    </row>
    <row r="1568" spans="1:29" ht="18" hidden="1" outlineLevel="1" x14ac:dyDescent="0.35">
      <c r="A1568" s="99"/>
      <c r="B1568" s="12"/>
      <c r="C1568" s="67"/>
      <c r="D1568" s="147" t="s">
        <v>126</v>
      </c>
      <c r="E1568" s="148"/>
      <c r="F1568" s="148"/>
      <c r="G1568" s="148"/>
      <c r="H1568" s="148"/>
      <c r="I1568" s="148"/>
      <c r="J1568" s="148"/>
      <c r="K1568" s="148"/>
      <c r="L1568" s="148"/>
      <c r="M1568" s="148"/>
      <c r="N1568" s="148"/>
      <c r="O1568" s="148"/>
      <c r="P1568" s="423" t="s">
        <v>166</v>
      </c>
      <c r="Q1568" s="423"/>
      <c r="R1568" s="423"/>
      <c r="S1568" s="423"/>
      <c r="T1568" s="67"/>
      <c r="U1568" s="67"/>
      <c r="V1568" s="67"/>
      <c r="W1568" s="67"/>
      <c r="X1568" s="67"/>
      <c r="Y1568" s="67"/>
      <c r="Z1568" s="67"/>
      <c r="AA1568" s="67"/>
      <c r="AB1568" s="99"/>
    </row>
    <row r="1569" spans="1:28" s="159" customFormat="1" ht="28.8" hidden="1" outlineLevel="1" x14ac:dyDescent="0.35">
      <c r="A1569" s="99"/>
      <c r="B1569" s="12"/>
      <c r="C1569" s="67"/>
      <c r="D1569" s="188" t="s">
        <v>128</v>
      </c>
      <c r="E1569" s="188" t="s">
        <v>129</v>
      </c>
      <c r="F1569" s="188" t="s">
        <v>130</v>
      </c>
      <c r="G1569" s="188" t="s">
        <v>131</v>
      </c>
      <c r="H1569" s="188" t="s">
        <v>160</v>
      </c>
      <c r="I1569" s="188" t="s">
        <v>161</v>
      </c>
      <c r="J1569" s="188"/>
      <c r="K1569" s="188" t="s">
        <v>106</v>
      </c>
      <c r="L1569" s="188" t="s">
        <v>162</v>
      </c>
      <c r="M1569" s="188" t="s">
        <v>137</v>
      </c>
      <c r="N1569" s="188" t="s">
        <v>138</v>
      </c>
      <c r="O1569" s="188" t="s">
        <v>139</v>
      </c>
      <c r="P1569" s="193" t="s">
        <v>163</v>
      </c>
      <c r="Q1569" s="193" t="s">
        <v>141</v>
      </c>
      <c r="R1569" s="193" t="s">
        <v>142</v>
      </c>
      <c r="S1569" s="193" t="s">
        <v>143</v>
      </c>
      <c r="T1569" s="67"/>
      <c r="U1569" s="159" t="e" vm="1">
        <v>#VALUE!</v>
      </c>
      <c r="V1569" s="426" t="s">
        <v>144</v>
      </c>
      <c r="W1569" s="426"/>
      <c r="X1569" s="426"/>
      <c r="Y1569" s="426"/>
      <c r="Z1569" s="426"/>
      <c r="AA1569" s="67"/>
      <c r="AB1569" s="99"/>
    </row>
    <row r="1570" spans="1:28" s="160" customFormat="1" ht="18" hidden="1" outlineLevel="1" x14ac:dyDescent="0.35">
      <c r="A1570" s="99"/>
      <c r="B1570" s="12"/>
      <c r="C1570" s="67"/>
      <c r="D1570" s="194"/>
      <c r="E1570" s="195"/>
      <c r="F1570" s="195"/>
      <c r="G1570" s="194"/>
      <c r="H1570" s="188" t="str">
        <f>+E1564</f>
        <v>kWh</v>
      </c>
      <c r="I1570" s="196" t="s">
        <v>145</v>
      </c>
      <c r="J1570" s="196" t="s">
        <v>146</v>
      </c>
      <c r="K1570" s="196" t="s">
        <v>147</v>
      </c>
      <c r="L1570" s="196" t="s">
        <v>147</v>
      </c>
      <c r="M1570" s="196" t="s">
        <v>147</v>
      </c>
      <c r="N1570" s="196" t="s">
        <v>147</v>
      </c>
      <c r="O1570" s="196" t="s">
        <v>147</v>
      </c>
      <c r="P1570" s="197" t="s">
        <v>148</v>
      </c>
      <c r="Q1570" s="198" t="s">
        <v>145</v>
      </c>
      <c r="R1570" s="198" t="s">
        <v>147</v>
      </c>
      <c r="S1570" s="198" t="s">
        <v>147</v>
      </c>
      <c r="T1570" s="67"/>
      <c r="U1570" s="67"/>
      <c r="V1570" s="67"/>
      <c r="W1570" s="67"/>
      <c r="X1570" s="67"/>
      <c r="Y1570" s="67"/>
      <c r="Z1570" s="67"/>
      <c r="AA1570" s="67"/>
      <c r="AB1570" s="99"/>
    </row>
    <row r="1571" spans="1:28" ht="18" hidden="1" outlineLevel="1" x14ac:dyDescent="0.35">
      <c r="A1571" s="99"/>
      <c r="B1571" s="12"/>
      <c r="C1571" s="67"/>
      <c r="D1571" s="2">
        <v>0</v>
      </c>
      <c r="E1571" s="145"/>
      <c r="F1571" s="145">
        <f>+E1571</f>
        <v>0</v>
      </c>
      <c r="G1571" s="49">
        <f>IF(F1571-E1571=0,0,F1571-E1571+1)</f>
        <v>0</v>
      </c>
      <c r="H1571" s="155"/>
      <c r="I1571" s="4">
        <f>+H1571*$E$1565</f>
        <v>0</v>
      </c>
      <c r="J1571" s="48" t="str">
        <f>IFERROR(I1571/G1571,"-")</f>
        <v>-</v>
      </c>
      <c r="K1571" s="157"/>
      <c r="L1571" s="157"/>
      <c r="M1571" s="157"/>
      <c r="N1571" s="157"/>
      <c r="O1571" s="6">
        <f t="shared" ref="O1571:O1584" si="1522">+SUM(K1571:N1571)</f>
        <v>0</v>
      </c>
      <c r="P1571" s="38">
        <f>IFERROR((_xlfn.DAYS(F1571,"1/1/"&amp;YEAR(F1571))+1)/G1571,0)</f>
        <v>0</v>
      </c>
      <c r="Q1571" s="4">
        <f t="shared" ref="Q1571:Q1584" si="1523">+I1571*P1571</f>
        <v>0</v>
      </c>
      <c r="R1571" s="4">
        <f t="shared" ref="R1571:R1584" si="1524">+K1571*P1571</f>
        <v>0</v>
      </c>
      <c r="S1571" s="39">
        <f t="shared" ref="S1571:S1584" si="1525">+O1571*P1571</f>
        <v>0</v>
      </c>
      <c r="T1571" s="67"/>
      <c r="U1571" s="67"/>
      <c r="V1571" s="67"/>
      <c r="W1571" s="67"/>
      <c r="X1571" s="67"/>
      <c r="Y1571" s="67"/>
      <c r="Z1571" s="67"/>
      <c r="AA1571" s="67"/>
      <c r="AB1571" s="99"/>
    </row>
    <row r="1572" spans="1:28" ht="18" hidden="1" outlineLevel="1" x14ac:dyDescent="0.35">
      <c r="A1572" s="99"/>
      <c r="B1572" s="12"/>
      <c r="C1572" s="67"/>
      <c r="D1572" s="2">
        <v>1</v>
      </c>
      <c r="E1572" s="3">
        <f>+F1571+1</f>
        <v>1</v>
      </c>
      <c r="F1572" s="145"/>
      <c r="G1572" s="49">
        <f t="shared" ref="G1572:G1584" si="1526">IF(F1572-E1572=0,0,F1572-E1572+1)</f>
        <v>0</v>
      </c>
      <c r="H1572" s="155"/>
      <c r="I1572" s="4">
        <f t="shared" ref="I1572:I1584" si="1527">+H1572*$E$1565</f>
        <v>0</v>
      </c>
      <c r="J1572" s="48" t="str">
        <f t="shared" ref="J1572:J1584" si="1528">IFERROR(I1572/G1572,"-")</f>
        <v>-</v>
      </c>
      <c r="K1572" s="157"/>
      <c r="L1572" s="157"/>
      <c r="M1572" s="157"/>
      <c r="N1572" s="157"/>
      <c r="O1572" s="6">
        <f t="shared" si="1522"/>
        <v>0</v>
      </c>
      <c r="P1572" s="38">
        <v>1</v>
      </c>
      <c r="Q1572" s="4">
        <f t="shared" si="1523"/>
        <v>0</v>
      </c>
      <c r="R1572" s="4">
        <f t="shared" si="1524"/>
        <v>0</v>
      </c>
      <c r="S1572" s="39">
        <f t="shared" si="1525"/>
        <v>0</v>
      </c>
      <c r="T1572" s="67"/>
      <c r="U1572" s="67"/>
      <c r="V1572" s="67"/>
      <c r="W1572" s="67"/>
      <c r="X1572" s="67"/>
      <c r="Y1572" s="67"/>
      <c r="Z1572" s="67"/>
      <c r="AA1572" s="67"/>
      <c r="AB1572" s="99"/>
    </row>
    <row r="1573" spans="1:28" ht="18" hidden="1" outlineLevel="1" x14ac:dyDescent="0.35">
      <c r="A1573" s="99"/>
      <c r="B1573" s="12"/>
      <c r="C1573" s="67"/>
      <c r="D1573" s="2">
        <v>2</v>
      </c>
      <c r="E1573" s="3">
        <f t="shared" ref="E1573:E1584" si="1529">+F1572+1</f>
        <v>1</v>
      </c>
      <c r="F1573" s="146"/>
      <c r="G1573" s="49">
        <f t="shared" si="1526"/>
        <v>0</v>
      </c>
      <c r="H1573" s="156"/>
      <c r="I1573" s="4">
        <f t="shared" si="1527"/>
        <v>0</v>
      </c>
      <c r="J1573" s="48" t="str">
        <f t="shared" si="1528"/>
        <v>-</v>
      </c>
      <c r="K1573" s="158"/>
      <c r="L1573" s="158"/>
      <c r="M1573" s="158"/>
      <c r="N1573" s="158"/>
      <c r="O1573" s="6">
        <f t="shared" si="1522"/>
        <v>0</v>
      </c>
      <c r="P1573" s="40">
        <v>1</v>
      </c>
      <c r="Q1573" s="4">
        <f t="shared" si="1523"/>
        <v>0</v>
      </c>
      <c r="R1573" s="4">
        <f t="shared" si="1524"/>
        <v>0</v>
      </c>
      <c r="S1573" s="41">
        <f t="shared" si="1525"/>
        <v>0</v>
      </c>
      <c r="T1573" s="67"/>
      <c r="U1573" s="67"/>
      <c r="V1573" s="67"/>
      <c r="W1573" s="67"/>
      <c r="X1573" s="67"/>
      <c r="Y1573" s="67"/>
      <c r="Z1573" s="67"/>
      <c r="AA1573" s="67"/>
      <c r="AB1573" s="99"/>
    </row>
    <row r="1574" spans="1:28" ht="18" hidden="1" outlineLevel="1" x14ac:dyDescent="0.35">
      <c r="A1574" s="99"/>
      <c r="B1574" s="12"/>
      <c r="C1574" s="67"/>
      <c r="D1574" s="2">
        <v>3</v>
      </c>
      <c r="E1574" s="3">
        <f t="shared" si="1529"/>
        <v>1</v>
      </c>
      <c r="F1574" s="146"/>
      <c r="G1574" s="49">
        <f t="shared" si="1526"/>
        <v>0</v>
      </c>
      <c r="H1574" s="156"/>
      <c r="I1574" s="4">
        <f t="shared" si="1527"/>
        <v>0</v>
      </c>
      <c r="J1574" s="48" t="str">
        <f t="shared" si="1528"/>
        <v>-</v>
      </c>
      <c r="K1574" s="158"/>
      <c r="L1574" s="158"/>
      <c r="M1574" s="158"/>
      <c r="N1574" s="158"/>
      <c r="O1574" s="6">
        <f t="shared" si="1522"/>
        <v>0</v>
      </c>
      <c r="P1574" s="40">
        <v>1</v>
      </c>
      <c r="Q1574" s="4">
        <f t="shared" si="1523"/>
        <v>0</v>
      </c>
      <c r="R1574" s="4">
        <f t="shared" si="1524"/>
        <v>0</v>
      </c>
      <c r="S1574" s="41">
        <f t="shared" si="1525"/>
        <v>0</v>
      </c>
      <c r="T1574" s="67"/>
      <c r="U1574" s="67"/>
      <c r="V1574" s="67"/>
      <c r="W1574" s="67"/>
      <c r="X1574" s="67"/>
      <c r="Y1574" s="67"/>
      <c r="Z1574" s="67"/>
      <c r="AA1574" s="67"/>
      <c r="AB1574" s="99"/>
    </row>
    <row r="1575" spans="1:28" ht="18" hidden="1" outlineLevel="1" x14ac:dyDescent="0.35">
      <c r="A1575" s="99"/>
      <c r="B1575" s="12"/>
      <c r="C1575" s="67"/>
      <c r="D1575" s="2">
        <v>4</v>
      </c>
      <c r="E1575" s="3">
        <f t="shared" si="1529"/>
        <v>1</v>
      </c>
      <c r="F1575" s="146"/>
      <c r="G1575" s="49">
        <f t="shared" si="1526"/>
        <v>0</v>
      </c>
      <c r="H1575" s="156"/>
      <c r="I1575" s="4">
        <f t="shared" si="1527"/>
        <v>0</v>
      </c>
      <c r="J1575" s="48" t="str">
        <f t="shared" si="1528"/>
        <v>-</v>
      </c>
      <c r="K1575" s="158"/>
      <c r="L1575" s="158"/>
      <c r="M1575" s="158"/>
      <c r="N1575" s="158"/>
      <c r="O1575" s="6">
        <f t="shared" si="1522"/>
        <v>0</v>
      </c>
      <c r="P1575" s="40">
        <v>1</v>
      </c>
      <c r="Q1575" s="4">
        <f t="shared" si="1523"/>
        <v>0</v>
      </c>
      <c r="R1575" s="4">
        <f t="shared" si="1524"/>
        <v>0</v>
      </c>
      <c r="S1575" s="41">
        <f t="shared" si="1525"/>
        <v>0</v>
      </c>
      <c r="T1575" s="67"/>
      <c r="U1575" s="67"/>
      <c r="V1575" s="67"/>
      <c r="W1575" s="67"/>
      <c r="X1575" s="67"/>
      <c r="Y1575" s="67"/>
      <c r="Z1575" s="67"/>
      <c r="AA1575" s="67"/>
      <c r="AB1575" s="99"/>
    </row>
    <row r="1576" spans="1:28" ht="18" hidden="1" outlineLevel="1" x14ac:dyDescent="0.35">
      <c r="A1576" s="99"/>
      <c r="B1576" s="12"/>
      <c r="C1576" s="67"/>
      <c r="D1576" s="2">
        <v>5</v>
      </c>
      <c r="E1576" s="3">
        <f t="shared" si="1529"/>
        <v>1</v>
      </c>
      <c r="F1576" s="146"/>
      <c r="G1576" s="49">
        <f t="shared" si="1526"/>
        <v>0</v>
      </c>
      <c r="H1576" s="156"/>
      <c r="I1576" s="4">
        <f t="shared" si="1527"/>
        <v>0</v>
      </c>
      <c r="J1576" s="48" t="str">
        <f t="shared" si="1528"/>
        <v>-</v>
      </c>
      <c r="K1576" s="158"/>
      <c r="L1576" s="158"/>
      <c r="M1576" s="158"/>
      <c r="N1576" s="158"/>
      <c r="O1576" s="6">
        <f t="shared" si="1522"/>
        <v>0</v>
      </c>
      <c r="P1576" s="40">
        <v>1</v>
      </c>
      <c r="Q1576" s="4">
        <f t="shared" si="1523"/>
        <v>0</v>
      </c>
      <c r="R1576" s="4">
        <f t="shared" si="1524"/>
        <v>0</v>
      </c>
      <c r="S1576" s="41">
        <f t="shared" si="1525"/>
        <v>0</v>
      </c>
      <c r="T1576" s="67"/>
      <c r="U1576" s="67"/>
      <c r="V1576" s="67"/>
      <c r="W1576" s="67"/>
      <c r="X1576" s="67"/>
      <c r="Y1576" s="67"/>
      <c r="Z1576" s="67"/>
      <c r="AA1576" s="67"/>
      <c r="AB1576" s="99"/>
    </row>
    <row r="1577" spans="1:28" ht="18" hidden="1" outlineLevel="1" x14ac:dyDescent="0.35">
      <c r="A1577" s="99"/>
      <c r="B1577" s="12"/>
      <c r="C1577" s="67"/>
      <c r="D1577" s="2">
        <v>6</v>
      </c>
      <c r="E1577" s="3">
        <f t="shared" si="1529"/>
        <v>1</v>
      </c>
      <c r="F1577" s="146"/>
      <c r="G1577" s="49">
        <f t="shared" si="1526"/>
        <v>0</v>
      </c>
      <c r="H1577" s="156"/>
      <c r="I1577" s="4">
        <f t="shared" si="1527"/>
        <v>0</v>
      </c>
      <c r="J1577" s="48" t="str">
        <f t="shared" si="1528"/>
        <v>-</v>
      </c>
      <c r="K1577" s="158"/>
      <c r="L1577" s="158"/>
      <c r="M1577" s="158"/>
      <c r="N1577" s="158"/>
      <c r="O1577" s="6">
        <f t="shared" si="1522"/>
        <v>0</v>
      </c>
      <c r="P1577" s="40">
        <v>1</v>
      </c>
      <c r="Q1577" s="4">
        <f t="shared" si="1523"/>
        <v>0</v>
      </c>
      <c r="R1577" s="4">
        <f t="shared" si="1524"/>
        <v>0</v>
      </c>
      <c r="S1577" s="41">
        <f t="shared" si="1525"/>
        <v>0</v>
      </c>
      <c r="T1577" s="67"/>
      <c r="U1577" s="67"/>
      <c r="V1577" s="67"/>
      <c r="W1577" s="67"/>
      <c r="X1577" s="67"/>
      <c r="Y1577" s="67"/>
      <c r="Z1577" s="67"/>
      <c r="AA1577" s="67"/>
      <c r="AB1577" s="99"/>
    </row>
    <row r="1578" spans="1:28" ht="18" hidden="1" outlineLevel="1" x14ac:dyDescent="0.35">
      <c r="A1578" s="99"/>
      <c r="B1578" s="12"/>
      <c r="C1578" s="67"/>
      <c r="D1578" s="2">
        <v>7</v>
      </c>
      <c r="E1578" s="3">
        <f t="shared" si="1529"/>
        <v>1</v>
      </c>
      <c r="F1578" s="146"/>
      <c r="G1578" s="49">
        <f t="shared" si="1526"/>
        <v>0</v>
      </c>
      <c r="H1578" s="156"/>
      <c r="I1578" s="4">
        <f t="shared" si="1527"/>
        <v>0</v>
      </c>
      <c r="J1578" s="48" t="str">
        <f t="shared" si="1528"/>
        <v>-</v>
      </c>
      <c r="K1578" s="158"/>
      <c r="L1578" s="158"/>
      <c r="M1578" s="158"/>
      <c r="N1578" s="158"/>
      <c r="O1578" s="6">
        <f t="shared" si="1522"/>
        <v>0</v>
      </c>
      <c r="P1578" s="40">
        <v>1</v>
      </c>
      <c r="Q1578" s="4">
        <f t="shared" si="1523"/>
        <v>0</v>
      </c>
      <c r="R1578" s="4">
        <f t="shared" si="1524"/>
        <v>0</v>
      </c>
      <c r="S1578" s="41">
        <f t="shared" si="1525"/>
        <v>0</v>
      </c>
      <c r="T1578" s="67"/>
      <c r="U1578" s="67"/>
      <c r="V1578" s="67"/>
      <c r="W1578" s="67"/>
      <c r="X1578" s="67"/>
      <c r="Y1578" s="67"/>
      <c r="Z1578" s="67"/>
      <c r="AA1578" s="67"/>
      <c r="AB1578" s="99"/>
    </row>
    <row r="1579" spans="1:28" ht="18" hidden="1" outlineLevel="1" x14ac:dyDescent="0.35">
      <c r="A1579" s="99"/>
      <c r="B1579" s="12"/>
      <c r="C1579" s="67"/>
      <c r="D1579" s="2">
        <v>8</v>
      </c>
      <c r="E1579" s="3">
        <f t="shared" si="1529"/>
        <v>1</v>
      </c>
      <c r="F1579" s="146"/>
      <c r="G1579" s="49">
        <f t="shared" si="1526"/>
        <v>0</v>
      </c>
      <c r="H1579" s="156"/>
      <c r="I1579" s="4">
        <f t="shared" si="1527"/>
        <v>0</v>
      </c>
      <c r="J1579" s="48" t="str">
        <f t="shared" si="1528"/>
        <v>-</v>
      </c>
      <c r="K1579" s="158"/>
      <c r="L1579" s="158"/>
      <c r="M1579" s="158"/>
      <c r="N1579" s="158"/>
      <c r="O1579" s="6">
        <f t="shared" si="1522"/>
        <v>0</v>
      </c>
      <c r="P1579" s="40">
        <v>1</v>
      </c>
      <c r="Q1579" s="4">
        <f t="shared" si="1523"/>
        <v>0</v>
      </c>
      <c r="R1579" s="4">
        <f t="shared" si="1524"/>
        <v>0</v>
      </c>
      <c r="S1579" s="41">
        <f t="shared" si="1525"/>
        <v>0</v>
      </c>
      <c r="T1579" s="67"/>
      <c r="U1579" s="67"/>
      <c r="V1579" s="67"/>
      <c r="W1579" s="67"/>
      <c r="X1579" s="67"/>
      <c r="Y1579" s="67"/>
      <c r="Z1579" s="67"/>
      <c r="AA1579" s="67"/>
      <c r="AB1579" s="99"/>
    </row>
    <row r="1580" spans="1:28" ht="18" hidden="1" outlineLevel="1" x14ac:dyDescent="0.35">
      <c r="A1580" s="99"/>
      <c r="B1580" s="12"/>
      <c r="C1580" s="67"/>
      <c r="D1580" s="2">
        <v>9</v>
      </c>
      <c r="E1580" s="3">
        <f t="shared" si="1529"/>
        <v>1</v>
      </c>
      <c r="F1580" s="146"/>
      <c r="G1580" s="49">
        <f t="shared" si="1526"/>
        <v>0</v>
      </c>
      <c r="H1580" s="156"/>
      <c r="I1580" s="4">
        <f t="shared" si="1527"/>
        <v>0</v>
      </c>
      <c r="J1580" s="48" t="str">
        <f t="shared" si="1528"/>
        <v>-</v>
      </c>
      <c r="K1580" s="158"/>
      <c r="L1580" s="158"/>
      <c r="M1580" s="158"/>
      <c r="N1580" s="158"/>
      <c r="O1580" s="6">
        <f t="shared" si="1522"/>
        <v>0</v>
      </c>
      <c r="P1580" s="40">
        <v>1</v>
      </c>
      <c r="Q1580" s="4">
        <f t="shared" si="1523"/>
        <v>0</v>
      </c>
      <c r="R1580" s="4">
        <f t="shared" si="1524"/>
        <v>0</v>
      </c>
      <c r="S1580" s="41">
        <f t="shared" si="1525"/>
        <v>0</v>
      </c>
      <c r="T1580" s="67"/>
      <c r="U1580" s="67"/>
      <c r="V1580" s="67"/>
      <c r="W1580" s="67"/>
      <c r="X1580" s="67"/>
      <c r="Y1580" s="67"/>
      <c r="Z1580" s="67"/>
      <c r="AA1580" s="67"/>
      <c r="AB1580" s="99"/>
    </row>
    <row r="1581" spans="1:28" ht="18" hidden="1" outlineLevel="1" x14ac:dyDescent="0.35">
      <c r="A1581" s="99"/>
      <c r="B1581" s="12"/>
      <c r="C1581" s="67"/>
      <c r="D1581" s="2">
        <v>10</v>
      </c>
      <c r="E1581" s="3">
        <f t="shared" si="1529"/>
        <v>1</v>
      </c>
      <c r="F1581" s="146"/>
      <c r="G1581" s="49">
        <f t="shared" si="1526"/>
        <v>0</v>
      </c>
      <c r="H1581" s="156"/>
      <c r="I1581" s="4">
        <f t="shared" si="1527"/>
        <v>0</v>
      </c>
      <c r="J1581" s="48" t="str">
        <f t="shared" si="1528"/>
        <v>-</v>
      </c>
      <c r="K1581" s="158"/>
      <c r="L1581" s="158"/>
      <c r="M1581" s="158"/>
      <c r="N1581" s="158"/>
      <c r="O1581" s="6">
        <f t="shared" si="1522"/>
        <v>0</v>
      </c>
      <c r="P1581" s="40">
        <v>1</v>
      </c>
      <c r="Q1581" s="4">
        <f t="shared" si="1523"/>
        <v>0</v>
      </c>
      <c r="R1581" s="4">
        <f t="shared" si="1524"/>
        <v>0</v>
      </c>
      <c r="S1581" s="41">
        <f t="shared" si="1525"/>
        <v>0</v>
      </c>
      <c r="T1581" s="67"/>
      <c r="U1581" s="67"/>
      <c r="V1581" s="67"/>
      <c r="W1581" s="67"/>
      <c r="X1581" s="67"/>
      <c r="Y1581" s="67"/>
      <c r="Z1581" s="67"/>
      <c r="AA1581" s="67"/>
      <c r="AB1581" s="99"/>
    </row>
    <row r="1582" spans="1:28" ht="18" hidden="1" outlineLevel="1" x14ac:dyDescent="0.35">
      <c r="A1582" s="99"/>
      <c r="B1582" s="12"/>
      <c r="C1582" s="67"/>
      <c r="D1582" s="2">
        <v>11</v>
      </c>
      <c r="E1582" s="3">
        <f t="shared" si="1529"/>
        <v>1</v>
      </c>
      <c r="F1582" s="146"/>
      <c r="G1582" s="49">
        <f t="shared" si="1526"/>
        <v>0</v>
      </c>
      <c r="H1582" s="156"/>
      <c r="I1582" s="4">
        <f t="shared" si="1527"/>
        <v>0</v>
      </c>
      <c r="J1582" s="48" t="str">
        <f t="shared" si="1528"/>
        <v>-</v>
      </c>
      <c r="K1582" s="158"/>
      <c r="L1582" s="158"/>
      <c r="M1582" s="158"/>
      <c r="N1582" s="158"/>
      <c r="O1582" s="6">
        <f t="shared" si="1522"/>
        <v>0</v>
      </c>
      <c r="P1582" s="40">
        <v>1</v>
      </c>
      <c r="Q1582" s="4">
        <f t="shared" si="1523"/>
        <v>0</v>
      </c>
      <c r="R1582" s="4">
        <f t="shared" si="1524"/>
        <v>0</v>
      </c>
      <c r="S1582" s="41">
        <f t="shared" si="1525"/>
        <v>0</v>
      </c>
      <c r="T1582" s="67"/>
      <c r="U1582" s="67"/>
      <c r="V1582" s="67"/>
      <c r="W1582" s="67"/>
      <c r="X1582" s="67"/>
      <c r="Y1582" s="67"/>
      <c r="Z1582" s="67"/>
      <c r="AA1582" s="67"/>
      <c r="AB1582" s="99"/>
    </row>
    <row r="1583" spans="1:28" ht="18" hidden="1" outlineLevel="1" x14ac:dyDescent="0.35">
      <c r="A1583" s="99"/>
      <c r="B1583" s="12"/>
      <c r="C1583" s="67"/>
      <c r="D1583" s="2">
        <v>12</v>
      </c>
      <c r="E1583" s="3">
        <f t="shared" si="1529"/>
        <v>1</v>
      </c>
      <c r="F1583" s="146"/>
      <c r="G1583" s="49">
        <f t="shared" si="1526"/>
        <v>0</v>
      </c>
      <c r="H1583" s="156"/>
      <c r="I1583" s="4">
        <f t="shared" si="1527"/>
        <v>0</v>
      </c>
      <c r="J1583" s="48" t="str">
        <f t="shared" si="1528"/>
        <v>-</v>
      </c>
      <c r="K1583" s="158"/>
      <c r="L1583" s="158"/>
      <c r="M1583" s="158"/>
      <c r="N1583" s="158"/>
      <c r="O1583" s="6">
        <f t="shared" si="1522"/>
        <v>0</v>
      </c>
      <c r="P1583" s="40">
        <v>1</v>
      </c>
      <c r="Q1583" s="4">
        <f t="shared" si="1523"/>
        <v>0</v>
      </c>
      <c r="R1583" s="4">
        <f t="shared" si="1524"/>
        <v>0</v>
      </c>
      <c r="S1583" s="41">
        <f t="shared" si="1525"/>
        <v>0</v>
      </c>
      <c r="T1583" s="67"/>
      <c r="U1583" s="67"/>
      <c r="V1583" s="67"/>
      <c r="W1583" s="67"/>
      <c r="X1583" s="67"/>
      <c r="Y1583" s="67"/>
      <c r="Z1583" s="67"/>
      <c r="AA1583" s="67"/>
      <c r="AB1583" s="99"/>
    </row>
    <row r="1584" spans="1:28" ht="18" hidden="1" outlineLevel="1" x14ac:dyDescent="0.35">
      <c r="A1584" s="99"/>
      <c r="B1584" s="12"/>
      <c r="C1584" s="67"/>
      <c r="D1584" s="2">
        <v>13</v>
      </c>
      <c r="E1584" s="3">
        <f t="shared" si="1529"/>
        <v>1</v>
      </c>
      <c r="F1584" s="146">
        <f>+E1584</f>
        <v>1</v>
      </c>
      <c r="G1584" s="49">
        <f t="shared" si="1526"/>
        <v>0</v>
      </c>
      <c r="H1584" s="156"/>
      <c r="I1584" s="4">
        <f t="shared" si="1527"/>
        <v>0</v>
      </c>
      <c r="J1584" s="48" t="str">
        <f t="shared" si="1528"/>
        <v>-</v>
      </c>
      <c r="K1584" s="158"/>
      <c r="L1584" s="158"/>
      <c r="M1584" s="158"/>
      <c r="N1584" s="158"/>
      <c r="O1584" s="6">
        <f t="shared" si="1522"/>
        <v>0</v>
      </c>
      <c r="P1584" s="38">
        <f>IFERROR((_xlfn.DAYS("31/12/"&amp;YEAR(E1584),E1584))/G1584,0)</f>
        <v>0</v>
      </c>
      <c r="Q1584" s="4">
        <f t="shared" si="1523"/>
        <v>0</v>
      </c>
      <c r="R1584" s="4">
        <f t="shared" si="1524"/>
        <v>0</v>
      </c>
      <c r="S1584" s="41">
        <f t="shared" si="1525"/>
        <v>0</v>
      </c>
      <c r="T1584" s="67"/>
      <c r="U1584" s="67"/>
      <c r="V1584" s="67"/>
      <c r="W1584" s="67"/>
      <c r="X1584" s="67"/>
      <c r="Y1584" s="67"/>
      <c r="Z1584" s="67"/>
      <c r="AA1584" s="67"/>
      <c r="AB1584" s="99"/>
    </row>
    <row r="1585" spans="1:29" ht="18" hidden="1" outlineLevel="1" x14ac:dyDescent="0.35">
      <c r="A1585" s="99"/>
      <c r="B1585" s="12"/>
      <c r="C1585" s="67"/>
      <c r="D1585" s="42" t="s">
        <v>164</v>
      </c>
      <c r="E1585" s="8"/>
      <c r="F1585" s="8"/>
      <c r="G1585" s="50">
        <f>SUM(G1571:G1584)</f>
        <v>0</v>
      </c>
      <c r="H1585" s="1"/>
      <c r="I1585" s="5">
        <f>SUM(I1571:I1584)</f>
        <v>0</v>
      </c>
      <c r="J1585" s="48" t="str">
        <f>IFERROR(I1585/G1585,"-")</f>
        <v>-</v>
      </c>
      <c r="K1585" s="5">
        <f>SUM(K1571:K1584)</f>
        <v>0</v>
      </c>
      <c r="L1585" s="5">
        <f t="shared" ref="L1585:O1585" si="1530">SUM(L1571:L1584)</f>
        <v>0</v>
      </c>
      <c r="M1585" s="5">
        <f t="shared" si="1530"/>
        <v>0</v>
      </c>
      <c r="N1585" s="5">
        <f t="shared" si="1530"/>
        <v>0</v>
      </c>
      <c r="O1585" s="5">
        <f t="shared" si="1530"/>
        <v>0</v>
      </c>
      <c r="P1585" s="42">
        <f>+SUMPRODUCT(G1571:G1584,P1571:P1584)</f>
        <v>0</v>
      </c>
      <c r="Q1585" s="9">
        <f>SUM(Q1571:Q1584)</f>
        <v>0</v>
      </c>
      <c r="R1585" s="9">
        <f t="shared" ref="R1585:S1585" si="1531">SUM(R1571:R1584)</f>
        <v>0</v>
      </c>
      <c r="S1585" s="10">
        <f t="shared" si="1531"/>
        <v>0</v>
      </c>
      <c r="T1585" s="67"/>
      <c r="U1585" s="67"/>
      <c r="V1585" s="67"/>
      <c r="W1585" s="67"/>
      <c r="X1585" s="67"/>
      <c r="Y1585" s="67"/>
      <c r="Z1585" s="67"/>
      <c r="AA1585" s="67"/>
      <c r="AB1585" s="99"/>
    </row>
    <row r="1586" spans="1:29" ht="18" hidden="1" outlineLevel="1" x14ac:dyDescent="0.35">
      <c r="A1586" s="99"/>
      <c r="B1586" s="12"/>
      <c r="C1586" s="67"/>
      <c r="D1586" s="25" t="s">
        <v>150</v>
      </c>
      <c r="E1586" s="1"/>
      <c r="F1586" s="1"/>
      <c r="G1586" s="1"/>
      <c r="H1586" s="1"/>
      <c r="I1586" s="1"/>
      <c r="J1586" s="1"/>
      <c r="K1586" s="51" t="str">
        <f>IFERROR(K1585/$O1585,"-")</f>
        <v>-</v>
      </c>
      <c r="L1586" s="51" t="str">
        <f>IFERROR(L1585/$O1585,"-")</f>
        <v>-</v>
      </c>
      <c r="M1586" s="51" t="str">
        <f>IFERROR(M1585/$O1585,"-")</f>
        <v>-</v>
      </c>
      <c r="N1586" s="51" t="str">
        <f>IFERROR(N1585/$O1585,"-")</f>
        <v>-</v>
      </c>
      <c r="O1586" s="51" t="str">
        <f>IFERROR(O1585/$O1585,"-")</f>
        <v>-</v>
      </c>
      <c r="P1586" s="43"/>
      <c r="Q1586" s="2"/>
      <c r="R1586" s="2"/>
      <c r="S1586" s="44"/>
      <c r="T1586" s="67"/>
      <c r="U1586" s="67"/>
      <c r="V1586" s="67"/>
      <c r="W1586" s="67"/>
      <c r="X1586" s="67"/>
      <c r="Y1586" s="67"/>
      <c r="Z1586" s="67"/>
      <c r="AA1586" s="67"/>
      <c r="AB1586" s="99"/>
    </row>
    <row r="1587" spans="1:29" ht="18" hidden="1" outlineLevel="1" x14ac:dyDescent="0.35">
      <c r="A1587" s="99"/>
      <c r="B1587" s="12"/>
      <c r="C1587" s="67"/>
      <c r="D1587" s="67"/>
      <c r="E1587" s="67"/>
      <c r="F1587" s="67"/>
      <c r="G1587" s="67"/>
      <c r="H1587" s="67"/>
      <c r="I1587" s="67"/>
      <c r="J1587" s="67"/>
      <c r="K1587" s="67"/>
      <c r="L1587" s="67"/>
      <c r="M1587" s="67"/>
      <c r="N1587" s="67"/>
      <c r="O1587" s="67"/>
      <c r="P1587" s="67"/>
      <c r="Q1587" s="67"/>
      <c r="R1587" s="67"/>
      <c r="S1587" s="67"/>
      <c r="T1587" s="67"/>
      <c r="U1587" s="67"/>
      <c r="V1587" s="67"/>
      <c r="W1587" s="67"/>
      <c r="X1587" s="67"/>
      <c r="Y1587" s="67"/>
      <c r="Z1587" s="67"/>
      <c r="AA1587" s="67"/>
      <c r="AB1587" s="99"/>
    </row>
    <row r="1588" spans="1:29" ht="28.95" customHeight="1" collapsed="1" x14ac:dyDescent="0.35">
      <c r="A1588" s="99"/>
      <c r="B1588" s="202" t="str">
        <f>'Introducció dades Grals'!$B$34</f>
        <v>Equipament 12</v>
      </c>
      <c r="C1588" s="202"/>
      <c r="D1588" s="203"/>
      <c r="E1588" s="204">
        <f>'Introducció dades Grals'!$C$34</f>
        <v>0</v>
      </c>
      <c r="F1588" s="142"/>
      <c r="G1588" s="142"/>
      <c r="H1588" s="142"/>
      <c r="I1588" s="142"/>
      <c r="J1588" s="142"/>
      <c r="K1588" s="142"/>
      <c r="L1588" s="142"/>
      <c r="M1588" s="142"/>
      <c r="N1588" s="142"/>
      <c r="O1588" s="142"/>
      <c r="P1588" s="142"/>
      <c r="Q1588" s="142"/>
      <c r="R1588" s="142"/>
      <c r="S1588" s="142"/>
      <c r="T1588" s="142"/>
      <c r="U1588" s="142"/>
      <c r="V1588" s="142"/>
      <c r="W1588" s="142"/>
      <c r="X1588" s="142"/>
      <c r="Y1588" s="142"/>
      <c r="Z1588" s="142"/>
      <c r="AA1588" s="142"/>
      <c r="AB1588" s="99"/>
    </row>
    <row r="1589" spans="1:29" ht="18" x14ac:dyDescent="0.35">
      <c r="A1589" s="99"/>
      <c r="B1589" s="141"/>
      <c r="C1589" s="205" t="s">
        <v>96</v>
      </c>
      <c r="D1589" s="141"/>
      <c r="E1589" s="141"/>
      <c r="F1589" s="141"/>
      <c r="G1589" s="141"/>
      <c r="H1589" s="141"/>
      <c r="I1589" s="141"/>
      <c r="J1589" s="141"/>
      <c r="K1589" s="141"/>
      <c r="L1589" s="141"/>
      <c r="M1589" s="141"/>
      <c r="N1589" s="141"/>
      <c r="O1589" s="141"/>
      <c r="P1589" s="141"/>
      <c r="Q1589" s="141"/>
      <c r="R1589" s="141"/>
      <c r="S1589" s="141"/>
      <c r="T1589" s="141"/>
      <c r="U1589" s="141"/>
      <c r="V1589" s="141"/>
      <c r="W1589" s="141"/>
      <c r="X1589" s="141"/>
      <c r="Y1589" s="141"/>
      <c r="Z1589" s="141"/>
      <c r="AA1589" s="141"/>
      <c r="AB1589" s="99"/>
    </row>
    <row r="1590" spans="1:29" ht="9" hidden="1" customHeight="1" outlineLevel="1" x14ac:dyDescent="0.35">
      <c r="A1590" s="99"/>
      <c r="B1590" s="141"/>
      <c r="C1590" s="67"/>
      <c r="D1590" s="187"/>
      <c r="E1590" s="67"/>
      <c r="F1590" s="67"/>
      <c r="G1590" s="67"/>
      <c r="H1590" s="67"/>
      <c r="I1590" s="67"/>
      <c r="J1590" s="67"/>
      <c r="K1590" s="67"/>
      <c r="L1590" s="67"/>
      <c r="M1590" s="67"/>
      <c r="N1590" s="67"/>
      <c r="O1590" s="67"/>
      <c r="P1590" s="67"/>
      <c r="Q1590" s="67"/>
      <c r="R1590" s="67"/>
      <c r="S1590" s="67"/>
      <c r="T1590" s="67"/>
      <c r="U1590" s="67"/>
      <c r="V1590" s="67"/>
      <c r="W1590" s="67"/>
      <c r="X1590" s="67"/>
      <c r="Y1590" s="67"/>
      <c r="Z1590" s="67"/>
      <c r="AA1590" s="67"/>
      <c r="AB1590" s="99"/>
    </row>
    <row r="1591" spans="1:29" ht="18" hidden="1" outlineLevel="1" x14ac:dyDescent="0.35">
      <c r="A1591" s="99"/>
      <c r="B1591" s="141"/>
      <c r="C1591" s="67"/>
      <c r="D1591" s="67"/>
      <c r="E1591" s="161" t="s">
        <v>97</v>
      </c>
      <c r="F1591" s="162"/>
      <c r="G1591" s="162"/>
      <c r="H1591" s="67"/>
      <c r="I1591" s="67"/>
      <c r="J1591" s="163" t="s">
        <v>98</v>
      </c>
      <c r="K1591" s="164"/>
      <c r="L1591" s="164"/>
      <c r="M1591" s="164"/>
      <c r="N1591" s="67"/>
      <c r="O1591" s="67"/>
      <c r="P1591" s="67"/>
      <c r="Q1591" s="149" t="s">
        <v>99</v>
      </c>
      <c r="R1591" s="150"/>
      <c r="S1591" s="150"/>
      <c r="T1591" s="150"/>
      <c r="U1591" s="67"/>
      <c r="V1591" s="149" t="s">
        <v>100</v>
      </c>
      <c r="W1591" s="150"/>
      <c r="X1591" s="150"/>
      <c r="Y1591" s="67"/>
      <c r="Z1591" s="67"/>
      <c r="AA1591" s="67"/>
      <c r="AB1591" s="99"/>
      <c r="AC1591" s="67">
        <v>34</v>
      </c>
    </row>
    <row r="1592" spans="1:29" ht="18" hidden="1" outlineLevel="1" x14ac:dyDescent="0.35">
      <c r="A1592" s="99"/>
      <c r="B1592" s="141"/>
      <c r="C1592" s="67"/>
      <c r="D1592" s="67"/>
      <c r="E1592" s="152">
        <v>1</v>
      </c>
      <c r="F1592" s="425" t="s">
        <v>101</v>
      </c>
      <c r="G1592" s="425"/>
      <c r="H1592" s="67"/>
      <c r="I1592" s="67"/>
      <c r="J1592" s="144" t="s">
        <v>102</v>
      </c>
      <c r="K1592" s="144" t="s">
        <v>103</v>
      </c>
      <c r="L1592" s="144" t="s">
        <v>104</v>
      </c>
      <c r="M1592" s="144" t="s">
        <v>105</v>
      </c>
      <c r="N1592" s="67"/>
      <c r="O1592" s="67"/>
      <c r="P1592" s="67"/>
      <c r="Q1592" s="419" t="s">
        <v>106</v>
      </c>
      <c r="R1592" s="419"/>
      <c r="S1592" s="298" t="str">
        <f>IFERROR(T1617/R1617,"-")</f>
        <v>-</v>
      </c>
      <c r="T1592" s="299" t="s">
        <v>107</v>
      </c>
      <c r="U1592" s="67"/>
      <c r="V1592" s="8" t="s">
        <v>108</v>
      </c>
      <c r="W1592" s="300">
        <f>+llistes!$P$5</f>
        <v>0.26</v>
      </c>
      <c r="X1592" s="301" t="s">
        <v>109</v>
      </c>
      <c r="Y1592" s="67"/>
      <c r="Z1592" s="67"/>
      <c r="AA1592" s="67"/>
      <c r="AB1592" s="99"/>
    </row>
    <row r="1593" spans="1:29" ht="18" hidden="1" outlineLevel="1" x14ac:dyDescent="0.35">
      <c r="A1593" s="99"/>
      <c r="B1593" s="141"/>
      <c r="C1593" s="67"/>
      <c r="D1593" s="67"/>
      <c r="E1593" s="153">
        <v>2</v>
      </c>
      <c r="F1593" s="424" t="s">
        <v>101</v>
      </c>
      <c r="G1593" s="424"/>
      <c r="H1593" s="67"/>
      <c r="I1593" s="67"/>
      <c r="J1593" s="1" t="s">
        <v>110</v>
      </c>
      <c r="K1593" s="143"/>
      <c r="L1593" s="143"/>
      <c r="M1593" s="52">
        <f>IFERROR(L1593/K1593,1)</f>
        <v>1</v>
      </c>
      <c r="N1593" s="151"/>
      <c r="O1593" s="67"/>
      <c r="P1593" s="67"/>
      <c r="Q1593" s="415" t="s">
        <v>111</v>
      </c>
      <c r="R1593" s="415"/>
      <c r="S1593" s="47" t="str">
        <f>IFERROR(T1617/Q1617,"-")</f>
        <v>-</v>
      </c>
      <c r="T1593" t="s">
        <v>112</v>
      </c>
      <c r="U1593" s="67"/>
      <c r="V1593" s="1" t="s">
        <v>113</v>
      </c>
      <c r="W1593" s="5">
        <f>+W1592*R1617</f>
        <v>0</v>
      </c>
      <c r="X1593" s="268" t="s">
        <v>114</v>
      </c>
      <c r="Y1593" s="67"/>
      <c r="Z1593" s="67"/>
      <c r="AA1593" s="67"/>
      <c r="AB1593" s="99"/>
    </row>
    <row r="1594" spans="1:29" ht="18" hidden="1" outlineLevel="1" x14ac:dyDescent="0.35">
      <c r="A1594" s="99"/>
      <c r="B1594" s="141"/>
      <c r="C1594" s="67"/>
      <c r="D1594" s="67"/>
      <c r="E1594" s="153">
        <v>3</v>
      </c>
      <c r="F1594" s="424" t="s">
        <v>101</v>
      </c>
      <c r="G1594" s="424"/>
      <c r="H1594" s="67"/>
      <c r="I1594" s="67"/>
      <c r="J1594" s="1" t="s">
        <v>115</v>
      </c>
      <c r="K1594" s="143"/>
      <c r="L1594" s="143"/>
      <c r="M1594" s="52">
        <f t="shared" ref="M1594:M1598" si="1532">IFERROR(L1594/K1594,1)</f>
        <v>1</v>
      </c>
      <c r="N1594" s="151"/>
      <c r="O1594" s="67"/>
      <c r="P1594" s="67"/>
      <c r="Q1594" s="419" t="s">
        <v>116</v>
      </c>
      <c r="R1594" s="419"/>
      <c r="S1594" s="302" t="str" cm="1">
        <f t="array" aca="1" ref="S1594" ca="1">IFERROR(R1617/INDIRECT("'Introducció dades Grals'!G"&amp;AC1591),"-")</f>
        <v>-</v>
      </c>
      <c r="T1594" s="303" t="s">
        <v>117</v>
      </c>
      <c r="U1594" s="67"/>
      <c r="V1594" s="8" t="s">
        <v>118</v>
      </c>
      <c r="W1594" s="7" t="str" cm="1">
        <f t="array" aca="1" ref="W1594" ca="1">IFERROR(W1593/INDIRECT("'Introducció dades Grals'!G"&amp;AC1591),"-")</f>
        <v>-</v>
      </c>
      <c r="X1594" s="304" t="s">
        <v>119</v>
      </c>
      <c r="Y1594" s="67"/>
      <c r="Z1594" s="67"/>
      <c r="AA1594" s="67"/>
      <c r="AB1594" s="99"/>
    </row>
    <row r="1595" spans="1:29" ht="18" hidden="1" outlineLevel="1" x14ac:dyDescent="0.35">
      <c r="A1595" s="99"/>
      <c r="B1595" s="141"/>
      <c r="C1595" s="67"/>
      <c r="D1595" s="67"/>
      <c r="E1595" s="153">
        <v>4</v>
      </c>
      <c r="F1595" s="424" t="s">
        <v>101</v>
      </c>
      <c r="G1595" s="424"/>
      <c r="H1595" s="67"/>
      <c r="I1595" s="67"/>
      <c r="J1595" s="1" t="s">
        <v>120</v>
      </c>
      <c r="K1595" s="143"/>
      <c r="L1595" s="143"/>
      <c r="M1595" s="52">
        <f t="shared" si="1532"/>
        <v>1</v>
      </c>
      <c r="N1595" s="151"/>
      <c r="O1595" s="67"/>
      <c r="P1595" s="67"/>
      <c r="Q1595" s="415" t="s">
        <v>121</v>
      </c>
      <c r="R1595" s="415"/>
      <c r="S1595" s="47" t="str" cm="1">
        <f t="array" aca="1" ref="S1595" ca="1">IFERROR(R1617/INDIRECT("'Introducció dades Grals'!I"&amp;AC1591),"-")</f>
        <v>-</v>
      </c>
      <c r="T1595" s="11" t="s">
        <v>122</v>
      </c>
      <c r="U1595" s="67"/>
      <c r="V1595" s="67"/>
      <c r="W1595" s="67"/>
      <c r="X1595" s="67"/>
      <c r="Y1595" s="67"/>
      <c r="Z1595" s="67"/>
      <c r="AA1595" s="67"/>
      <c r="AB1595" s="99"/>
    </row>
    <row r="1596" spans="1:29" ht="18" hidden="1" outlineLevel="1" x14ac:dyDescent="0.35">
      <c r="A1596" s="99"/>
      <c r="B1596" s="141"/>
      <c r="C1596" s="67"/>
      <c r="D1596" s="67"/>
      <c r="E1596" s="154">
        <v>5</v>
      </c>
      <c r="F1596" s="424" t="s">
        <v>101</v>
      </c>
      <c r="G1596" s="424"/>
      <c r="H1596" s="67"/>
      <c r="I1596" s="67"/>
      <c r="J1596" s="1" t="s">
        <v>123</v>
      </c>
      <c r="K1596" s="143"/>
      <c r="L1596" s="143"/>
      <c r="M1596" s="52">
        <f t="shared" si="1532"/>
        <v>1</v>
      </c>
      <c r="N1596" s="151"/>
      <c r="O1596" s="67"/>
      <c r="P1596" s="67"/>
      <c r="Q1596" s="67"/>
      <c r="R1596" s="67"/>
      <c r="S1596" s="67"/>
      <c r="T1596" s="67"/>
      <c r="U1596" s="67"/>
      <c r="V1596" s="67"/>
      <c r="W1596" s="67"/>
      <c r="X1596" s="67"/>
      <c r="Y1596" s="67"/>
      <c r="Z1596" s="67"/>
      <c r="AA1596" s="67"/>
      <c r="AB1596" s="99"/>
    </row>
    <row r="1597" spans="1:29" ht="18" hidden="1" outlineLevel="1" x14ac:dyDescent="0.35">
      <c r="A1597" s="99"/>
      <c r="B1597" s="141"/>
      <c r="C1597" s="67"/>
      <c r="D1597" s="67"/>
      <c r="E1597" s="153">
        <v>6</v>
      </c>
      <c r="F1597" s="424" t="s">
        <v>101</v>
      </c>
      <c r="G1597" s="424"/>
      <c r="H1597" s="67"/>
      <c r="I1597" s="67"/>
      <c r="J1597" s="1" t="s">
        <v>124</v>
      </c>
      <c r="K1597" s="143"/>
      <c r="L1597" s="143"/>
      <c r="M1597" s="52">
        <f t="shared" si="1532"/>
        <v>1</v>
      </c>
      <c r="N1597" s="151"/>
      <c r="O1597" s="67"/>
      <c r="P1597" s="67"/>
      <c r="Q1597" s="67"/>
      <c r="R1597" s="67"/>
      <c r="S1597" s="67"/>
      <c r="T1597" s="67"/>
      <c r="U1597" s="67"/>
      <c r="V1597" s="67"/>
      <c r="W1597" s="67"/>
      <c r="X1597" s="67"/>
      <c r="Y1597" s="67"/>
      <c r="Z1597" s="67"/>
      <c r="AA1597" s="67"/>
      <c r="AB1597" s="99"/>
    </row>
    <row r="1598" spans="1:29" ht="18" hidden="1" outlineLevel="1" x14ac:dyDescent="0.35">
      <c r="A1598" s="99"/>
      <c r="B1598" s="141"/>
      <c r="C1598" s="67"/>
      <c r="D1598" s="67"/>
      <c r="E1598" s="153">
        <v>7</v>
      </c>
      <c r="F1598" s="424" t="s">
        <v>101</v>
      </c>
      <c r="G1598" s="424"/>
      <c r="H1598" s="67"/>
      <c r="I1598" s="67"/>
      <c r="J1598" s="1" t="s">
        <v>125</v>
      </c>
      <c r="K1598" s="143"/>
      <c r="L1598" s="143"/>
      <c r="M1598" s="52">
        <f t="shared" si="1532"/>
        <v>1</v>
      </c>
      <c r="N1598" s="151"/>
      <c r="O1598" s="67"/>
      <c r="P1598" s="67"/>
      <c r="Q1598" s="67"/>
      <c r="R1598" s="67"/>
      <c r="S1598" s="67"/>
      <c r="T1598" s="67"/>
      <c r="U1598" s="67"/>
      <c r="V1598" s="67"/>
      <c r="W1598" s="67"/>
      <c r="X1598" s="67"/>
      <c r="Y1598" s="67"/>
      <c r="Z1598" s="67"/>
      <c r="AA1598" s="67"/>
      <c r="AB1598" s="99"/>
    </row>
    <row r="1599" spans="1:29" ht="18" hidden="1" outlineLevel="1" x14ac:dyDescent="0.35">
      <c r="A1599" s="99"/>
      <c r="B1599" s="141"/>
      <c r="C1599" s="67"/>
      <c r="D1599" s="67"/>
      <c r="E1599" s="67"/>
      <c r="F1599" s="67"/>
      <c r="G1599" s="67"/>
      <c r="H1599" s="67"/>
      <c r="I1599" s="67"/>
      <c r="J1599" s="67"/>
      <c r="K1599" s="67"/>
      <c r="L1599" s="67"/>
      <c r="M1599" s="67"/>
      <c r="N1599" s="67"/>
      <c r="O1599" s="67"/>
      <c r="P1599" s="67"/>
      <c r="Q1599" s="67"/>
      <c r="R1599" s="67"/>
      <c r="S1599" s="67"/>
      <c r="T1599" s="67"/>
      <c r="U1599" s="67"/>
      <c r="V1599" s="67"/>
      <c r="W1599" s="67"/>
      <c r="X1599" s="67"/>
      <c r="Y1599" s="67"/>
      <c r="Z1599" s="67"/>
      <c r="AA1599" s="67"/>
      <c r="AB1599" s="99"/>
    </row>
    <row r="1600" spans="1:29" ht="18" hidden="1" outlineLevel="1" x14ac:dyDescent="0.35">
      <c r="A1600" s="99"/>
      <c r="B1600" s="141"/>
      <c r="C1600" s="67"/>
      <c r="D1600" s="147" t="s">
        <v>126</v>
      </c>
      <c r="E1600" s="148"/>
      <c r="F1600" s="148"/>
      <c r="G1600" s="148"/>
      <c r="H1600" s="148"/>
      <c r="I1600" s="148"/>
      <c r="J1600" s="148"/>
      <c r="K1600" s="148"/>
      <c r="L1600" s="148"/>
      <c r="M1600" s="148"/>
      <c r="N1600" s="148"/>
      <c r="O1600" s="148"/>
      <c r="P1600" s="148"/>
      <c r="Q1600" s="420" t="s">
        <v>127</v>
      </c>
      <c r="R1600" s="420"/>
      <c r="S1600" s="420"/>
      <c r="T1600" s="420"/>
      <c r="U1600" s="67"/>
      <c r="V1600" s="67"/>
      <c r="W1600" s="67"/>
      <c r="X1600" s="67"/>
      <c r="Y1600" s="67"/>
      <c r="Z1600" s="67"/>
      <c r="AA1600" s="67"/>
      <c r="AB1600" s="99"/>
    </row>
    <row r="1601" spans="1:28" s="159" customFormat="1" ht="43.2" hidden="1" outlineLevel="1" x14ac:dyDescent="0.35">
      <c r="A1601" s="99"/>
      <c r="B1601" s="141"/>
      <c r="C1601" s="67"/>
      <c r="D1601" s="188" t="s">
        <v>128</v>
      </c>
      <c r="E1601" s="188" t="s">
        <v>129</v>
      </c>
      <c r="F1601" s="188" t="s">
        <v>130</v>
      </c>
      <c r="G1601" s="188" t="s">
        <v>131</v>
      </c>
      <c r="H1601" s="188" t="s">
        <v>132</v>
      </c>
      <c r="I1601" s="188"/>
      <c r="J1601" s="188" t="s">
        <v>133</v>
      </c>
      <c r="K1601" s="188" t="s">
        <v>134</v>
      </c>
      <c r="L1601" s="188" t="s">
        <v>135</v>
      </c>
      <c r="M1601" s="188" t="s">
        <v>136</v>
      </c>
      <c r="N1601" s="188" t="s">
        <v>137</v>
      </c>
      <c r="O1601" s="188" t="s">
        <v>138</v>
      </c>
      <c r="P1601" s="189" t="s">
        <v>139</v>
      </c>
      <c r="Q1601" s="183" t="s">
        <v>140</v>
      </c>
      <c r="R1601" s="184" t="s">
        <v>141</v>
      </c>
      <c r="S1601" s="184" t="s">
        <v>142</v>
      </c>
      <c r="T1601" s="184" t="s">
        <v>143</v>
      </c>
      <c r="U1601" s="159" t="e" vm="1">
        <v>#VALUE!</v>
      </c>
      <c r="V1601" s="426" t="s">
        <v>144</v>
      </c>
      <c r="W1601" s="426"/>
      <c r="X1601" s="426"/>
      <c r="Y1601" s="426"/>
      <c r="Z1601" s="426"/>
      <c r="AA1601" s="67"/>
      <c r="AB1601" s="99"/>
    </row>
    <row r="1602" spans="1:28" s="160" customFormat="1" ht="18" hidden="1" outlineLevel="1" x14ac:dyDescent="0.35">
      <c r="A1602" s="99"/>
      <c r="B1602" s="141"/>
      <c r="C1602" s="67"/>
      <c r="D1602" s="190"/>
      <c r="E1602" s="191"/>
      <c r="F1602" s="191"/>
      <c r="G1602" s="190"/>
      <c r="H1602" s="190" t="s">
        <v>145</v>
      </c>
      <c r="I1602" s="190" t="s">
        <v>146</v>
      </c>
      <c r="J1602" s="190" t="s">
        <v>147</v>
      </c>
      <c r="K1602" s="190" t="s">
        <v>147</v>
      </c>
      <c r="L1602" s="190" t="s">
        <v>147</v>
      </c>
      <c r="M1602" s="190" t="s">
        <v>147</v>
      </c>
      <c r="N1602" s="190" t="s">
        <v>147</v>
      </c>
      <c r="O1602" s="190" t="s">
        <v>147</v>
      </c>
      <c r="P1602" s="192" t="s">
        <v>147</v>
      </c>
      <c r="Q1602" s="185" t="s">
        <v>148</v>
      </c>
      <c r="R1602" s="186" t="s">
        <v>145</v>
      </c>
      <c r="S1602" s="186" t="s">
        <v>147</v>
      </c>
      <c r="T1602" s="186" t="s">
        <v>147</v>
      </c>
      <c r="U1602" s="67"/>
      <c r="V1602" s="67"/>
      <c r="W1602" s="67"/>
      <c r="X1602" s="67"/>
      <c r="Y1602" s="67"/>
      <c r="Z1602" s="67"/>
      <c r="AA1602" s="67"/>
      <c r="AB1602" s="99"/>
    </row>
    <row r="1603" spans="1:28" ht="18" hidden="1" outlineLevel="1" x14ac:dyDescent="0.35">
      <c r="A1603" s="99"/>
      <c r="B1603" s="141"/>
      <c r="C1603" s="67"/>
      <c r="D1603" s="2">
        <v>0</v>
      </c>
      <c r="E1603" s="145"/>
      <c r="F1603" s="145">
        <f>+E1603</f>
        <v>0</v>
      </c>
      <c r="G1603" s="49">
        <f>IF(F1603-E1603=0,0,F1603-E1603+1)</f>
        <v>0</v>
      </c>
      <c r="H1603" s="155"/>
      <c r="I1603" s="48" t="str">
        <f>IFERROR(H1603/G1603,"-")</f>
        <v>-</v>
      </c>
      <c r="J1603" s="157"/>
      <c r="K1603" s="157"/>
      <c r="L1603" s="157"/>
      <c r="M1603" s="157"/>
      <c r="N1603" s="157"/>
      <c r="O1603" s="157"/>
      <c r="P1603" s="45">
        <f t="shared" ref="P1603:P1604" si="1533">+SUM(J1603:O1603)</f>
        <v>0</v>
      </c>
      <c r="Q1603" s="179">
        <f>IFERROR((_xlfn.DAYS(F1603,"1/1/"&amp;YEAR(F1603))+1)/G1603,0)</f>
        <v>0</v>
      </c>
      <c r="R1603" s="180">
        <f>+H1603*Q1603</f>
        <v>0</v>
      </c>
      <c r="S1603" s="180">
        <f t="shared" ref="S1603" si="1534">+J1603*Q1603</f>
        <v>0</v>
      </c>
      <c r="T1603" s="180">
        <f t="shared" ref="T1603:T1604" si="1535">+P1603*Q1603</f>
        <v>0</v>
      </c>
      <c r="U1603" s="67"/>
      <c r="V1603" s="67"/>
      <c r="W1603" s="67"/>
      <c r="X1603" s="67"/>
      <c r="Y1603" s="67"/>
      <c r="Z1603" s="67"/>
      <c r="AA1603" s="67"/>
      <c r="AB1603" s="99"/>
    </row>
    <row r="1604" spans="1:28" ht="18" hidden="1" outlineLevel="1" x14ac:dyDescent="0.35">
      <c r="A1604" s="99"/>
      <c r="B1604" s="141"/>
      <c r="C1604" s="67"/>
      <c r="D1604" s="2">
        <v>1</v>
      </c>
      <c r="E1604" s="3">
        <f>+F1603+1</f>
        <v>1</v>
      </c>
      <c r="F1604" s="145"/>
      <c r="G1604" s="49">
        <f t="shared" ref="G1604:G1616" si="1536">IF(F1604-E1604=0,0,F1604-E1604+1)</f>
        <v>0</v>
      </c>
      <c r="H1604" s="155"/>
      <c r="I1604" s="48" t="str">
        <f t="shared" ref="I1604:I1605" si="1537">IFERROR(H1604/G1604,"-")</f>
        <v>-</v>
      </c>
      <c r="J1604" s="157"/>
      <c r="K1604" s="157"/>
      <c r="L1604" s="157"/>
      <c r="M1604" s="157"/>
      <c r="N1604" s="157"/>
      <c r="O1604" s="157"/>
      <c r="P1604" s="45">
        <f t="shared" si="1533"/>
        <v>0</v>
      </c>
      <c r="Q1604" s="179">
        <v>1</v>
      </c>
      <c r="R1604" s="180">
        <f t="shared" ref="R1604" si="1538">+H1604*Q1604</f>
        <v>0</v>
      </c>
      <c r="S1604" s="180">
        <f>+J1604*Q1604</f>
        <v>0</v>
      </c>
      <c r="T1604" s="180">
        <f t="shared" si="1535"/>
        <v>0</v>
      </c>
      <c r="U1604" s="67"/>
      <c r="V1604" s="67"/>
      <c r="W1604" s="67"/>
      <c r="X1604" s="67"/>
      <c r="Y1604" s="67"/>
      <c r="Z1604" s="67"/>
      <c r="AA1604" s="67"/>
      <c r="AB1604" s="99"/>
    </row>
    <row r="1605" spans="1:28" ht="18" hidden="1" outlineLevel="1" x14ac:dyDescent="0.35">
      <c r="A1605" s="99"/>
      <c r="B1605" s="141"/>
      <c r="C1605" s="67"/>
      <c r="D1605" s="2">
        <v>2</v>
      </c>
      <c r="E1605" s="3">
        <f t="shared" ref="E1605:E1616" si="1539">+F1604+1</f>
        <v>1</v>
      </c>
      <c r="F1605" s="146"/>
      <c r="G1605" s="49">
        <f t="shared" si="1536"/>
        <v>0</v>
      </c>
      <c r="H1605" s="156"/>
      <c r="I1605" s="48" t="str">
        <f t="shared" si="1537"/>
        <v>-</v>
      </c>
      <c r="J1605" s="158"/>
      <c r="K1605" s="158"/>
      <c r="L1605" s="158"/>
      <c r="M1605" s="158"/>
      <c r="N1605" s="158"/>
      <c r="O1605" s="158"/>
      <c r="P1605" s="45">
        <f t="shared" ref="P1605" si="1540">+SUM(J1605:O1605)</f>
        <v>0</v>
      </c>
      <c r="Q1605" s="181">
        <v>1</v>
      </c>
      <c r="R1605" s="182">
        <f t="shared" ref="R1605" si="1541">+H1605*Q1605</f>
        <v>0</v>
      </c>
      <c r="S1605" s="182">
        <f t="shared" ref="S1605" si="1542">+J1605*Q1605</f>
        <v>0</v>
      </c>
      <c r="T1605" s="182">
        <f t="shared" ref="T1605" si="1543">+P1605*Q1605</f>
        <v>0</v>
      </c>
      <c r="U1605" s="67"/>
      <c r="V1605" s="67"/>
      <c r="W1605" s="67"/>
      <c r="X1605" s="67"/>
      <c r="Y1605" s="67"/>
      <c r="Z1605" s="67"/>
      <c r="AA1605" s="67"/>
      <c r="AB1605" s="99"/>
    </row>
    <row r="1606" spans="1:28" ht="18" hidden="1" outlineLevel="1" x14ac:dyDescent="0.35">
      <c r="A1606" s="99"/>
      <c r="B1606" s="141"/>
      <c r="C1606" s="67"/>
      <c r="D1606" s="2">
        <v>3</v>
      </c>
      <c r="E1606" s="3">
        <f t="shared" si="1539"/>
        <v>1</v>
      </c>
      <c r="F1606" s="146"/>
      <c r="G1606" s="49">
        <f t="shared" si="1536"/>
        <v>0</v>
      </c>
      <c r="H1606" s="156"/>
      <c r="I1606" s="48" t="str">
        <f t="shared" ref="I1606" si="1544">IFERROR(H1606/G1606,"-")</f>
        <v>-</v>
      </c>
      <c r="J1606" s="158"/>
      <c r="K1606" s="158"/>
      <c r="L1606" s="158"/>
      <c r="M1606" s="158"/>
      <c r="N1606" s="158"/>
      <c r="O1606" s="158"/>
      <c r="P1606" s="45">
        <f t="shared" ref="P1606" si="1545">+SUM(J1606:O1606)</f>
        <v>0</v>
      </c>
      <c r="Q1606" s="181">
        <v>1</v>
      </c>
      <c r="R1606" s="182">
        <f t="shared" ref="R1606" si="1546">+H1606*Q1606</f>
        <v>0</v>
      </c>
      <c r="S1606" s="182">
        <f t="shared" ref="S1606" si="1547">+J1606*Q1606</f>
        <v>0</v>
      </c>
      <c r="T1606" s="182">
        <f t="shared" ref="T1606" si="1548">+P1606*Q1606</f>
        <v>0</v>
      </c>
      <c r="U1606" s="67"/>
      <c r="V1606" s="67"/>
      <c r="W1606" s="67"/>
      <c r="X1606" s="67"/>
      <c r="Y1606" s="67"/>
      <c r="Z1606" s="67"/>
      <c r="AA1606" s="67"/>
      <c r="AB1606" s="99"/>
    </row>
    <row r="1607" spans="1:28" ht="18" hidden="1" outlineLevel="1" x14ac:dyDescent="0.35">
      <c r="A1607" s="99"/>
      <c r="B1607" s="141"/>
      <c r="C1607" s="67"/>
      <c r="D1607" s="2">
        <v>4</v>
      </c>
      <c r="E1607" s="3">
        <f t="shared" si="1539"/>
        <v>1</v>
      </c>
      <c r="F1607" s="146"/>
      <c r="G1607" s="49">
        <f t="shared" si="1536"/>
        <v>0</v>
      </c>
      <c r="H1607" s="156"/>
      <c r="I1607" s="48" t="str">
        <f t="shared" ref="I1607" si="1549">IFERROR(H1607/G1607,"-")</f>
        <v>-</v>
      </c>
      <c r="J1607" s="158"/>
      <c r="K1607" s="158"/>
      <c r="L1607" s="158"/>
      <c r="M1607" s="158"/>
      <c r="N1607" s="158"/>
      <c r="O1607" s="158"/>
      <c r="P1607" s="45">
        <f t="shared" ref="P1607" si="1550">+SUM(J1607:O1607)</f>
        <v>0</v>
      </c>
      <c r="Q1607" s="181">
        <v>1</v>
      </c>
      <c r="R1607" s="182">
        <f t="shared" ref="R1607" si="1551">+H1607*Q1607</f>
        <v>0</v>
      </c>
      <c r="S1607" s="182">
        <f t="shared" ref="S1607" si="1552">+J1607*Q1607</f>
        <v>0</v>
      </c>
      <c r="T1607" s="182">
        <f t="shared" ref="T1607" si="1553">+P1607*Q1607</f>
        <v>0</v>
      </c>
      <c r="U1607" s="67"/>
      <c r="V1607" s="67"/>
      <c r="W1607" s="67"/>
      <c r="X1607" s="67"/>
      <c r="Y1607" s="67"/>
      <c r="Z1607" s="67"/>
      <c r="AA1607" s="67"/>
      <c r="AB1607" s="99"/>
    </row>
    <row r="1608" spans="1:28" ht="18" hidden="1" outlineLevel="1" x14ac:dyDescent="0.35">
      <c r="A1608" s="99"/>
      <c r="B1608" s="141"/>
      <c r="C1608" s="67"/>
      <c r="D1608" s="2">
        <v>5</v>
      </c>
      <c r="E1608" s="3">
        <f t="shared" si="1539"/>
        <v>1</v>
      </c>
      <c r="F1608" s="146"/>
      <c r="G1608" s="49">
        <f t="shared" si="1536"/>
        <v>0</v>
      </c>
      <c r="H1608" s="156"/>
      <c r="I1608" s="48" t="str">
        <f t="shared" ref="I1608" si="1554">IFERROR(H1608/G1608,"-")</f>
        <v>-</v>
      </c>
      <c r="J1608" s="158"/>
      <c r="K1608" s="158"/>
      <c r="L1608" s="158"/>
      <c r="M1608" s="158"/>
      <c r="N1608" s="158"/>
      <c r="O1608" s="158"/>
      <c r="P1608" s="45">
        <f t="shared" ref="P1608" si="1555">+SUM(J1608:O1608)</f>
        <v>0</v>
      </c>
      <c r="Q1608" s="181">
        <v>1</v>
      </c>
      <c r="R1608" s="182">
        <f t="shared" ref="R1608" si="1556">+H1608*Q1608</f>
        <v>0</v>
      </c>
      <c r="S1608" s="182">
        <f t="shared" ref="S1608" si="1557">+J1608*Q1608</f>
        <v>0</v>
      </c>
      <c r="T1608" s="182">
        <f t="shared" ref="T1608" si="1558">+P1608*Q1608</f>
        <v>0</v>
      </c>
      <c r="U1608" s="67"/>
      <c r="V1608" s="67"/>
      <c r="W1608" s="67"/>
      <c r="X1608" s="67"/>
      <c r="Y1608" s="67"/>
      <c r="Z1608" s="67"/>
      <c r="AA1608" s="67"/>
      <c r="AB1608" s="99"/>
    </row>
    <row r="1609" spans="1:28" ht="18" hidden="1" outlineLevel="1" x14ac:dyDescent="0.35">
      <c r="A1609" s="99"/>
      <c r="B1609" s="141"/>
      <c r="C1609" s="67"/>
      <c r="D1609" s="2">
        <v>6</v>
      </c>
      <c r="E1609" s="3">
        <f t="shared" si="1539"/>
        <v>1</v>
      </c>
      <c r="F1609" s="146"/>
      <c r="G1609" s="49">
        <f t="shared" si="1536"/>
        <v>0</v>
      </c>
      <c r="H1609" s="156"/>
      <c r="I1609" s="48" t="str">
        <f t="shared" ref="I1609" si="1559">IFERROR(H1609/G1609,"-")</f>
        <v>-</v>
      </c>
      <c r="J1609" s="158"/>
      <c r="K1609" s="158"/>
      <c r="L1609" s="158"/>
      <c r="M1609" s="158"/>
      <c r="N1609" s="158"/>
      <c r="O1609" s="158"/>
      <c r="P1609" s="45">
        <f t="shared" ref="P1609" si="1560">+SUM(J1609:O1609)</f>
        <v>0</v>
      </c>
      <c r="Q1609" s="181">
        <v>1</v>
      </c>
      <c r="R1609" s="182">
        <f t="shared" ref="R1609" si="1561">+H1609*Q1609</f>
        <v>0</v>
      </c>
      <c r="S1609" s="182">
        <f t="shared" ref="S1609" si="1562">+J1609*Q1609</f>
        <v>0</v>
      </c>
      <c r="T1609" s="182">
        <f t="shared" ref="T1609" si="1563">+P1609*Q1609</f>
        <v>0</v>
      </c>
      <c r="U1609" s="67"/>
      <c r="V1609" s="67"/>
      <c r="W1609" s="67"/>
      <c r="X1609" s="67"/>
      <c r="Y1609" s="67"/>
      <c r="Z1609" s="67"/>
      <c r="AA1609" s="67"/>
      <c r="AB1609" s="99"/>
    </row>
    <row r="1610" spans="1:28" ht="18" hidden="1" outlineLevel="1" x14ac:dyDescent="0.35">
      <c r="A1610" s="99"/>
      <c r="B1610" s="141"/>
      <c r="C1610" s="67"/>
      <c r="D1610" s="2">
        <v>7</v>
      </c>
      <c r="E1610" s="3">
        <f t="shared" si="1539"/>
        <v>1</v>
      </c>
      <c r="F1610" s="146"/>
      <c r="G1610" s="49">
        <f t="shared" si="1536"/>
        <v>0</v>
      </c>
      <c r="H1610" s="156"/>
      <c r="I1610" s="48" t="str">
        <f t="shared" ref="I1610" si="1564">IFERROR(H1610/G1610,"-")</f>
        <v>-</v>
      </c>
      <c r="J1610" s="158"/>
      <c r="K1610" s="158"/>
      <c r="L1610" s="158"/>
      <c r="M1610" s="158"/>
      <c r="N1610" s="158"/>
      <c r="O1610" s="158"/>
      <c r="P1610" s="45">
        <f t="shared" ref="P1610" si="1565">+SUM(J1610:O1610)</f>
        <v>0</v>
      </c>
      <c r="Q1610" s="181">
        <v>1</v>
      </c>
      <c r="R1610" s="182">
        <f t="shared" ref="R1610" si="1566">+H1610*Q1610</f>
        <v>0</v>
      </c>
      <c r="S1610" s="182">
        <f t="shared" ref="S1610" si="1567">+J1610*Q1610</f>
        <v>0</v>
      </c>
      <c r="T1610" s="182">
        <f t="shared" ref="T1610" si="1568">+P1610*Q1610</f>
        <v>0</v>
      </c>
      <c r="U1610" s="67"/>
      <c r="V1610" s="67"/>
      <c r="W1610" s="67"/>
      <c r="X1610" s="67"/>
      <c r="Y1610" s="67"/>
      <c r="Z1610" s="67"/>
      <c r="AA1610" s="67"/>
      <c r="AB1610" s="99"/>
    </row>
    <row r="1611" spans="1:28" ht="18" hidden="1" outlineLevel="1" x14ac:dyDescent="0.35">
      <c r="A1611" s="99"/>
      <c r="B1611" s="141"/>
      <c r="C1611" s="67"/>
      <c r="D1611" s="2">
        <v>8</v>
      </c>
      <c r="E1611" s="3">
        <f t="shared" si="1539"/>
        <v>1</v>
      </c>
      <c r="F1611" s="146"/>
      <c r="G1611" s="49">
        <f t="shared" si="1536"/>
        <v>0</v>
      </c>
      <c r="H1611" s="156"/>
      <c r="I1611" s="48" t="str">
        <f t="shared" ref="I1611" si="1569">IFERROR(H1611/G1611,"-")</f>
        <v>-</v>
      </c>
      <c r="J1611" s="158"/>
      <c r="K1611" s="158"/>
      <c r="L1611" s="158"/>
      <c r="M1611" s="158"/>
      <c r="N1611" s="158"/>
      <c r="O1611" s="158"/>
      <c r="P1611" s="45">
        <f t="shared" ref="P1611" si="1570">+SUM(J1611:O1611)</f>
        <v>0</v>
      </c>
      <c r="Q1611" s="181">
        <v>1</v>
      </c>
      <c r="R1611" s="182">
        <f t="shared" ref="R1611" si="1571">+H1611*Q1611</f>
        <v>0</v>
      </c>
      <c r="S1611" s="182">
        <f t="shared" ref="S1611" si="1572">+J1611*Q1611</f>
        <v>0</v>
      </c>
      <c r="T1611" s="182">
        <f t="shared" ref="T1611" si="1573">+P1611*Q1611</f>
        <v>0</v>
      </c>
      <c r="U1611" s="67"/>
      <c r="V1611" s="67"/>
      <c r="W1611" s="67"/>
      <c r="X1611" s="67"/>
      <c r="Y1611" s="67"/>
      <c r="Z1611" s="67"/>
      <c r="AA1611" s="67"/>
      <c r="AB1611" s="99"/>
    </row>
    <row r="1612" spans="1:28" ht="18" hidden="1" outlineLevel="1" x14ac:dyDescent="0.35">
      <c r="A1612" s="99"/>
      <c r="B1612" s="141"/>
      <c r="C1612" s="67"/>
      <c r="D1612" s="2">
        <v>9</v>
      </c>
      <c r="E1612" s="3">
        <f t="shared" si="1539"/>
        <v>1</v>
      </c>
      <c r="F1612" s="146"/>
      <c r="G1612" s="49">
        <f t="shared" si="1536"/>
        <v>0</v>
      </c>
      <c r="H1612" s="156"/>
      <c r="I1612" s="48" t="str">
        <f t="shared" ref="I1612" si="1574">IFERROR(H1612/G1612,"-")</f>
        <v>-</v>
      </c>
      <c r="J1612" s="158"/>
      <c r="K1612" s="158"/>
      <c r="L1612" s="158"/>
      <c r="M1612" s="158"/>
      <c r="N1612" s="158"/>
      <c r="O1612" s="158"/>
      <c r="P1612" s="45">
        <f t="shared" ref="P1612" si="1575">+SUM(J1612:O1612)</f>
        <v>0</v>
      </c>
      <c r="Q1612" s="181">
        <v>1</v>
      </c>
      <c r="R1612" s="182">
        <f t="shared" ref="R1612" si="1576">+H1612*Q1612</f>
        <v>0</v>
      </c>
      <c r="S1612" s="182">
        <f t="shared" ref="S1612" si="1577">+J1612*Q1612</f>
        <v>0</v>
      </c>
      <c r="T1612" s="182">
        <f t="shared" ref="T1612" si="1578">+P1612*Q1612</f>
        <v>0</v>
      </c>
      <c r="U1612" s="67"/>
      <c r="V1612" s="67"/>
      <c r="W1612" s="67"/>
      <c r="X1612" s="67"/>
      <c r="Y1612" s="67"/>
      <c r="Z1612" s="67"/>
      <c r="AA1612" s="67"/>
      <c r="AB1612" s="99"/>
    </row>
    <row r="1613" spans="1:28" ht="18" hidden="1" outlineLevel="1" x14ac:dyDescent="0.35">
      <c r="A1613" s="99"/>
      <c r="B1613" s="141"/>
      <c r="C1613" s="67"/>
      <c r="D1613" s="2">
        <v>10</v>
      </c>
      <c r="E1613" s="3">
        <f t="shared" si="1539"/>
        <v>1</v>
      </c>
      <c r="F1613" s="146"/>
      <c r="G1613" s="49">
        <f t="shared" si="1536"/>
        <v>0</v>
      </c>
      <c r="H1613" s="156"/>
      <c r="I1613" s="48" t="str">
        <f t="shared" ref="I1613" si="1579">IFERROR(H1613/G1613,"-")</f>
        <v>-</v>
      </c>
      <c r="J1613" s="158"/>
      <c r="K1613" s="158"/>
      <c r="L1613" s="158"/>
      <c r="M1613" s="158"/>
      <c r="N1613" s="158"/>
      <c r="O1613" s="158"/>
      <c r="P1613" s="45">
        <f t="shared" ref="P1613" si="1580">+SUM(J1613:O1613)</f>
        <v>0</v>
      </c>
      <c r="Q1613" s="181">
        <v>1</v>
      </c>
      <c r="R1613" s="182">
        <f t="shared" ref="R1613" si="1581">+H1613*Q1613</f>
        <v>0</v>
      </c>
      <c r="S1613" s="182">
        <f t="shared" ref="S1613" si="1582">+J1613*Q1613</f>
        <v>0</v>
      </c>
      <c r="T1613" s="182">
        <f t="shared" ref="T1613" si="1583">+P1613*Q1613</f>
        <v>0</v>
      </c>
      <c r="U1613" s="67"/>
      <c r="V1613" s="67"/>
      <c r="W1613" s="67"/>
      <c r="X1613" s="67"/>
      <c r="Y1613" s="67"/>
      <c r="Z1613" s="67"/>
      <c r="AA1613" s="67"/>
      <c r="AB1613" s="99"/>
    </row>
    <row r="1614" spans="1:28" ht="18" hidden="1" outlineLevel="1" x14ac:dyDescent="0.35">
      <c r="A1614" s="99"/>
      <c r="B1614" s="141"/>
      <c r="C1614" s="67"/>
      <c r="D1614" s="2">
        <v>11</v>
      </c>
      <c r="E1614" s="3">
        <f t="shared" si="1539"/>
        <v>1</v>
      </c>
      <c r="F1614" s="146"/>
      <c r="G1614" s="49">
        <f t="shared" si="1536"/>
        <v>0</v>
      </c>
      <c r="H1614" s="156"/>
      <c r="I1614" s="48" t="str">
        <f t="shared" ref="I1614" si="1584">IFERROR(H1614/G1614,"-")</f>
        <v>-</v>
      </c>
      <c r="J1614" s="158"/>
      <c r="K1614" s="158"/>
      <c r="L1614" s="158"/>
      <c r="M1614" s="158"/>
      <c r="N1614" s="158"/>
      <c r="O1614" s="158"/>
      <c r="P1614" s="45">
        <f t="shared" ref="P1614" si="1585">+SUM(J1614:O1614)</f>
        <v>0</v>
      </c>
      <c r="Q1614" s="181">
        <v>1</v>
      </c>
      <c r="R1614" s="182">
        <f t="shared" ref="R1614" si="1586">+H1614*Q1614</f>
        <v>0</v>
      </c>
      <c r="S1614" s="182">
        <f t="shared" ref="S1614" si="1587">+J1614*Q1614</f>
        <v>0</v>
      </c>
      <c r="T1614" s="182">
        <f t="shared" ref="T1614" si="1588">+P1614*Q1614</f>
        <v>0</v>
      </c>
      <c r="U1614" s="67"/>
      <c r="V1614" s="67"/>
      <c r="W1614" s="67"/>
      <c r="X1614" s="67"/>
      <c r="Y1614" s="67"/>
      <c r="Z1614" s="67"/>
      <c r="AA1614" s="67"/>
      <c r="AB1614" s="99"/>
    </row>
    <row r="1615" spans="1:28" ht="18" hidden="1" outlineLevel="1" x14ac:dyDescent="0.35">
      <c r="A1615" s="99"/>
      <c r="B1615" s="141"/>
      <c r="C1615" s="67"/>
      <c r="D1615" s="2">
        <v>12</v>
      </c>
      <c r="E1615" s="3">
        <f t="shared" si="1539"/>
        <v>1</v>
      </c>
      <c r="F1615" s="146"/>
      <c r="G1615" s="49">
        <f t="shared" si="1536"/>
        <v>0</v>
      </c>
      <c r="H1615" s="156"/>
      <c r="I1615" s="48" t="str">
        <f t="shared" ref="I1615" si="1589">IFERROR(H1615/G1615,"-")</f>
        <v>-</v>
      </c>
      <c r="J1615" s="158"/>
      <c r="K1615" s="158"/>
      <c r="L1615" s="158"/>
      <c r="M1615" s="158"/>
      <c r="N1615" s="158"/>
      <c r="O1615" s="158"/>
      <c r="P1615" s="46">
        <f t="shared" ref="P1615" si="1590">+SUM(J1615:O1615)</f>
        <v>0</v>
      </c>
      <c r="Q1615" s="181">
        <v>1</v>
      </c>
      <c r="R1615" s="182">
        <f t="shared" ref="R1615" si="1591">+H1615*Q1615</f>
        <v>0</v>
      </c>
      <c r="S1615" s="182">
        <f t="shared" ref="S1615" si="1592">+J1615*Q1615</f>
        <v>0</v>
      </c>
      <c r="T1615" s="182">
        <f t="shared" ref="T1615" si="1593">+P1615*Q1615</f>
        <v>0</v>
      </c>
      <c r="U1615" s="67"/>
      <c r="V1615" s="67"/>
      <c r="W1615" s="67"/>
      <c r="X1615" s="67"/>
      <c r="Y1615" s="67"/>
      <c r="Z1615" s="67"/>
      <c r="AA1615" s="67"/>
      <c r="AB1615" s="99"/>
    </row>
    <row r="1616" spans="1:28" ht="18" hidden="1" outlineLevel="1" x14ac:dyDescent="0.35">
      <c r="A1616" s="99"/>
      <c r="B1616" s="141"/>
      <c r="C1616" s="67"/>
      <c r="D1616" s="2">
        <v>13</v>
      </c>
      <c r="E1616" s="3">
        <f t="shared" si="1539"/>
        <v>1</v>
      </c>
      <c r="F1616" s="146">
        <f>+E1616</f>
        <v>1</v>
      </c>
      <c r="G1616" s="49">
        <f t="shared" si="1536"/>
        <v>0</v>
      </c>
      <c r="H1616" s="156"/>
      <c r="I1616" s="48" t="str">
        <f t="shared" ref="I1616" si="1594">IFERROR(H1616/G1616,"-")</f>
        <v>-</v>
      </c>
      <c r="J1616" s="158"/>
      <c r="K1616" s="158"/>
      <c r="L1616" s="158"/>
      <c r="M1616" s="158"/>
      <c r="N1616" s="158"/>
      <c r="O1616" s="158"/>
      <c r="P1616" s="46">
        <f t="shared" ref="P1616" si="1595">+SUM(J1616:O1616)</f>
        <v>0</v>
      </c>
      <c r="Q1616" s="179">
        <f>IFERROR((_xlfn.DAYS("31/12/"&amp;YEAR(E1616),E1616))/G1616,0)</f>
        <v>0</v>
      </c>
      <c r="R1616" s="182">
        <f t="shared" ref="R1616" si="1596">+H1616*Q1616</f>
        <v>0</v>
      </c>
      <c r="S1616" s="182">
        <f t="shared" ref="S1616" si="1597">+J1616*Q1616</f>
        <v>0</v>
      </c>
      <c r="T1616" s="182">
        <f t="shared" ref="T1616" si="1598">+P1616*Q1616</f>
        <v>0</v>
      </c>
      <c r="U1616" s="67"/>
      <c r="V1616" s="67"/>
      <c r="W1616" s="67"/>
      <c r="X1616" s="67"/>
      <c r="Y1616" s="67"/>
      <c r="Z1616" s="67"/>
      <c r="AA1616" s="67"/>
      <c r="AB1616" s="99"/>
    </row>
    <row r="1617" spans="1:29" ht="18" hidden="1" outlineLevel="1" x14ac:dyDescent="0.35">
      <c r="A1617" s="99"/>
      <c r="B1617" s="141"/>
      <c r="C1617" s="67"/>
      <c r="D1617" s="170" t="s">
        <v>149</v>
      </c>
      <c r="E1617" s="170"/>
      <c r="F1617" s="170"/>
      <c r="G1617" s="171">
        <f>SUM(G1603:G1616)</f>
        <v>0</v>
      </c>
      <c r="H1617" s="172">
        <f>SUM(H1603:H1616)</f>
        <v>0</v>
      </c>
      <c r="I1617" s="173" t="str">
        <f t="shared" ref="I1617" si="1599">IFERROR(H1617/G1617,"-")</f>
        <v>-</v>
      </c>
      <c r="J1617" s="172">
        <f t="shared" ref="J1617" si="1600">SUM(J1603:J1616)</f>
        <v>0</v>
      </c>
      <c r="K1617" s="172">
        <f t="shared" ref="K1617:L1617" si="1601">SUM(K1603:K1616)</f>
        <v>0</v>
      </c>
      <c r="L1617" s="172">
        <f t="shared" si="1601"/>
        <v>0</v>
      </c>
      <c r="M1617" s="172">
        <f t="shared" ref="M1617" si="1602">SUM(M1603:M1616)</f>
        <v>0</v>
      </c>
      <c r="N1617" s="172">
        <f t="shared" ref="N1617" si="1603">SUM(N1603:N1616)</f>
        <v>0</v>
      </c>
      <c r="O1617" s="172">
        <f t="shared" ref="O1617" si="1604">SUM(O1603:O1616)</f>
        <v>0</v>
      </c>
      <c r="P1617" s="174">
        <f t="shared" ref="P1617" si="1605">SUM(P1603:P1616)</f>
        <v>0</v>
      </c>
      <c r="Q1617" s="177">
        <f>+SUMPRODUCT(G1603:G1616,Q1603:Q1616)</f>
        <v>0</v>
      </c>
      <c r="R1617" s="178">
        <f>SUM(R1603:R1616)</f>
        <v>0</v>
      </c>
      <c r="S1617" s="178">
        <f t="shared" ref="S1617:T1617" si="1606">SUM(S1603:S1616)</f>
        <v>0</v>
      </c>
      <c r="T1617" s="178">
        <f t="shared" si="1606"/>
        <v>0</v>
      </c>
      <c r="U1617" s="67"/>
      <c r="V1617" s="67"/>
      <c r="W1617" s="67"/>
      <c r="X1617" s="67"/>
      <c r="Y1617" s="67"/>
      <c r="Z1617" s="67"/>
      <c r="AA1617" s="67"/>
      <c r="AB1617" s="99"/>
    </row>
    <row r="1618" spans="1:29" ht="18" hidden="1" outlineLevel="1" x14ac:dyDescent="0.35">
      <c r="A1618" s="99"/>
      <c r="B1618" s="141"/>
      <c r="C1618" s="67"/>
      <c r="D1618" s="175" t="s">
        <v>150</v>
      </c>
      <c r="E1618" s="175"/>
      <c r="F1618" s="175"/>
      <c r="G1618" s="175"/>
      <c r="H1618" s="175"/>
      <c r="I1618" s="175"/>
      <c r="J1618" s="176" t="str">
        <f t="shared" ref="J1618:P1618" si="1607">IFERROR(J1617/$P1617,"-")</f>
        <v>-</v>
      </c>
      <c r="K1618" s="176" t="str">
        <f t="shared" si="1607"/>
        <v>-</v>
      </c>
      <c r="L1618" s="176" t="str">
        <f t="shared" si="1607"/>
        <v>-</v>
      </c>
      <c r="M1618" s="176" t="str">
        <f t="shared" si="1607"/>
        <v>-</v>
      </c>
      <c r="N1618" s="176" t="str">
        <f t="shared" si="1607"/>
        <v>-</v>
      </c>
      <c r="O1618" s="176" t="str">
        <f t="shared" si="1607"/>
        <v>-</v>
      </c>
      <c r="P1618" s="176" t="str">
        <f t="shared" si="1607"/>
        <v>-</v>
      </c>
      <c r="Q1618" s="67"/>
      <c r="R1618" s="67"/>
      <c r="S1618" s="67"/>
      <c r="T1618" s="67"/>
      <c r="U1618" s="67"/>
      <c r="V1618" s="67"/>
      <c r="W1618" s="67"/>
      <c r="X1618" s="67"/>
      <c r="Y1618" s="67"/>
      <c r="Z1618" s="67"/>
      <c r="AA1618" s="67"/>
      <c r="AB1618" s="99"/>
    </row>
    <row r="1619" spans="1:29" ht="18" hidden="1" outlineLevel="1" x14ac:dyDescent="0.35">
      <c r="A1619" s="99"/>
      <c r="B1619" s="141"/>
      <c r="C1619" s="67"/>
      <c r="D1619" s="67"/>
      <c r="E1619" s="67"/>
      <c r="F1619" s="67"/>
      <c r="G1619" s="67"/>
      <c r="H1619" s="67"/>
      <c r="I1619" s="67"/>
      <c r="J1619" s="67"/>
      <c r="K1619" s="67"/>
      <c r="L1619" s="67"/>
      <c r="M1619" s="67"/>
      <c r="N1619" s="67"/>
      <c r="O1619" s="67"/>
      <c r="P1619" s="67"/>
      <c r="Q1619" s="67"/>
      <c r="R1619" s="67"/>
      <c r="S1619" s="67"/>
      <c r="T1619" s="67"/>
      <c r="U1619" s="67"/>
      <c r="V1619" s="67"/>
      <c r="W1619" s="67"/>
      <c r="X1619" s="67"/>
      <c r="Y1619" s="67"/>
      <c r="Z1619" s="67"/>
      <c r="AA1619" s="67"/>
      <c r="AB1619" s="99"/>
    </row>
    <row r="1620" spans="1:29" ht="18" collapsed="1" x14ac:dyDescent="0.35">
      <c r="A1620" s="99"/>
      <c r="B1620" s="12"/>
      <c r="C1620" s="62" t="s">
        <v>151</v>
      </c>
      <c r="D1620" s="12"/>
      <c r="E1620" s="12"/>
      <c r="F1620" s="12"/>
      <c r="G1620" s="12"/>
      <c r="H1620" s="12"/>
      <c r="I1620" s="12"/>
      <c r="J1620" s="12"/>
      <c r="K1620" s="12"/>
      <c r="L1620" s="12"/>
      <c r="M1620" s="12"/>
      <c r="N1620" s="12"/>
      <c r="O1620" s="12"/>
      <c r="P1620" s="12"/>
      <c r="Q1620" s="12"/>
      <c r="R1620" s="12"/>
      <c r="S1620" s="12"/>
      <c r="T1620" s="12"/>
      <c r="U1620" s="12"/>
      <c r="V1620" s="12"/>
      <c r="W1620" s="12"/>
      <c r="X1620" s="12"/>
      <c r="Y1620" s="12"/>
      <c r="Z1620" s="12"/>
      <c r="AA1620" s="12"/>
      <c r="AB1620" s="99"/>
    </row>
    <row r="1621" spans="1:29" ht="9.6" hidden="1" customHeight="1" outlineLevel="1" x14ac:dyDescent="0.35">
      <c r="A1621" s="99"/>
      <c r="B1621" s="12"/>
      <c r="C1621" s="67"/>
      <c r="D1621" s="67"/>
      <c r="E1621" s="67"/>
      <c r="F1621" s="67"/>
      <c r="G1621" s="67"/>
      <c r="H1621" s="67"/>
      <c r="I1621" s="67"/>
      <c r="J1621" s="67"/>
      <c r="K1621" s="67"/>
      <c r="L1621" s="67"/>
      <c r="M1621" s="67"/>
      <c r="N1621" s="67"/>
      <c r="O1621" s="67"/>
      <c r="P1621" s="67"/>
      <c r="Q1621" s="67"/>
      <c r="R1621" s="67"/>
      <c r="S1621" s="67"/>
      <c r="T1621" s="67"/>
      <c r="U1621" s="67"/>
      <c r="V1621" s="67"/>
      <c r="W1621" s="67"/>
      <c r="X1621" s="67"/>
      <c r="Y1621" s="67"/>
      <c r="Z1621" s="67"/>
      <c r="AA1621" s="67"/>
      <c r="AB1621" s="99"/>
    </row>
    <row r="1622" spans="1:29" ht="18" hidden="1" outlineLevel="1" x14ac:dyDescent="0.35">
      <c r="A1622" s="99"/>
      <c r="B1622" s="12"/>
      <c r="C1622" s="67"/>
      <c r="D1622" s="163" t="s">
        <v>98</v>
      </c>
      <c r="E1622" s="164"/>
      <c r="F1622" s="164"/>
      <c r="G1622" s="164"/>
      <c r="H1622" s="67"/>
      <c r="I1622" s="161" t="s">
        <v>97</v>
      </c>
      <c r="J1622" s="162"/>
      <c r="K1622" s="162"/>
      <c r="L1622" s="67"/>
      <c r="M1622" s="67"/>
      <c r="N1622" s="67"/>
      <c r="O1622" s="67"/>
      <c r="P1622" s="67"/>
      <c r="Q1622" s="149" t="s">
        <v>152</v>
      </c>
      <c r="R1622" s="150"/>
      <c r="S1622" s="150"/>
      <c r="T1622" s="150"/>
      <c r="U1622" s="67"/>
      <c r="V1622" s="149" t="s">
        <v>153</v>
      </c>
      <c r="W1622" s="150"/>
      <c r="X1622" s="150"/>
      <c r="Y1622" s="67"/>
      <c r="Z1622" s="67"/>
      <c r="AA1622" s="67"/>
      <c r="AB1622" s="99"/>
      <c r="AC1622" s="67">
        <v>34</v>
      </c>
    </row>
    <row r="1623" spans="1:29" ht="18" hidden="1" outlineLevel="1" x14ac:dyDescent="0.35">
      <c r="A1623" s="99"/>
      <c r="B1623" s="12"/>
      <c r="C1623" s="67"/>
      <c r="D1623" s="1" t="s">
        <v>154</v>
      </c>
      <c r="E1623" s="200" t="s">
        <v>155</v>
      </c>
      <c r="F1623" s="167" t="s">
        <v>156</v>
      </c>
      <c r="G1623" s="165"/>
      <c r="H1623" s="67"/>
      <c r="I1623" s="152">
        <v>1</v>
      </c>
      <c r="J1623" s="421" t="s">
        <v>101</v>
      </c>
      <c r="K1623" s="422"/>
      <c r="L1623" s="67"/>
      <c r="M1623" s="67"/>
      <c r="N1623" s="67"/>
      <c r="O1623" s="67"/>
      <c r="P1623" s="67"/>
      <c r="Q1623" s="419" t="s">
        <v>106</v>
      </c>
      <c r="R1623" s="419"/>
      <c r="S1623" s="298" t="str">
        <f>IFERROR(S1645/Q1645,"-")</f>
        <v>-</v>
      </c>
      <c r="T1623" s="299" t="s">
        <v>107</v>
      </c>
      <c r="U1623" s="67"/>
      <c r="V1623" s="8" t="s">
        <v>108</v>
      </c>
      <c r="W1623" s="300">
        <f>IF(E1623="No n'hi ha",0,VLOOKUP(E1623,llistes!$L$5:$Q$11,5,0))</f>
        <v>0</v>
      </c>
      <c r="X1623" s="301" t="s">
        <v>109</v>
      </c>
      <c r="Y1623" s="67"/>
      <c r="Z1623" s="67"/>
      <c r="AA1623" s="67"/>
      <c r="AB1623" s="99"/>
    </row>
    <row r="1624" spans="1:29" ht="18" hidden="1" outlineLevel="1" x14ac:dyDescent="0.35">
      <c r="A1624" s="99"/>
      <c r="B1624" s="12"/>
      <c r="C1624" s="67"/>
      <c r="D1624" s="1" t="s">
        <v>157</v>
      </c>
      <c r="E1624" s="201" t="s">
        <v>145</v>
      </c>
      <c r="F1624" s="199" t="s">
        <v>158</v>
      </c>
      <c r="G1624" s="166"/>
      <c r="H1624" s="67"/>
      <c r="I1624" s="154">
        <v>2</v>
      </c>
      <c r="J1624" s="421" t="s">
        <v>101</v>
      </c>
      <c r="K1624" s="422"/>
      <c r="L1624" s="67"/>
      <c r="M1624" s="67"/>
      <c r="N1624" s="67"/>
      <c r="O1624" s="67"/>
      <c r="P1624" s="67"/>
      <c r="Q1624" s="415" t="s">
        <v>111</v>
      </c>
      <c r="R1624" s="415"/>
      <c r="S1624" s="47">
        <f>IFERROR(S1645/P1645,0)</f>
        <v>0</v>
      </c>
      <c r="T1624" t="s">
        <v>112</v>
      </c>
      <c r="U1624" s="67"/>
      <c r="V1624" s="1" t="s">
        <v>113</v>
      </c>
      <c r="W1624" s="5">
        <f>+W1623*Q1645</f>
        <v>0</v>
      </c>
      <c r="X1624" s="268" t="s">
        <v>114</v>
      </c>
      <c r="Y1624" s="67"/>
      <c r="Z1624" s="67"/>
      <c r="AA1624" s="67"/>
      <c r="AB1624" s="99"/>
    </row>
    <row r="1625" spans="1:29" ht="18" hidden="1" outlineLevel="1" x14ac:dyDescent="0.35">
      <c r="A1625" s="99"/>
      <c r="B1625" s="12"/>
      <c r="C1625" s="67"/>
      <c r="D1625" s="1" t="s">
        <v>159</v>
      </c>
      <c r="E1625" s="168">
        <f>IF(E1623="No n'hi ha",0,VLOOKUP(E1624,_xlfn.IFS(E1623="Gas Natural",llistes!$F$4:$H$4,E1623="Gasoil C",llistes!$F$7:$H$8,E1623="GLP",llistes!$F$11:$H$15,E1623="Biomassa",llistes!$F$18:$H$24,E1623="No n'hi ha",llistes!$F$26:$H$26),2,0))</f>
        <v>0</v>
      </c>
      <c r="F1625" s="67"/>
      <c r="G1625" s="67"/>
      <c r="H1625" s="67"/>
      <c r="I1625" s="154">
        <v>3</v>
      </c>
      <c r="J1625" s="421" t="s">
        <v>101</v>
      </c>
      <c r="K1625" s="422"/>
      <c r="L1625" s="67"/>
      <c r="M1625" s="67"/>
      <c r="N1625" s="67"/>
      <c r="O1625" s="67"/>
      <c r="P1625" s="67"/>
      <c r="Q1625" s="419" t="s">
        <v>116</v>
      </c>
      <c r="R1625" s="419"/>
      <c r="S1625" s="302" t="str" cm="1">
        <f t="array" aca="1" ref="S1625" ca="1">IFERROR(Q1645/INDIRECT("'Introducció dades Grals'!G"&amp;AC1622),"-")</f>
        <v>-</v>
      </c>
      <c r="T1625" s="303" t="s">
        <v>117</v>
      </c>
      <c r="U1625" s="67"/>
      <c r="V1625" s="1" t="s">
        <v>118</v>
      </c>
      <c r="W1625" s="7" t="str" cm="1">
        <f t="array" aca="1" ref="W1625" ca="1">IFERROR(W1624/INDIRECT("'Introducció dades Grals'!G"&amp;AC1622),"-")</f>
        <v>-</v>
      </c>
      <c r="X1625" s="268" t="s">
        <v>119</v>
      </c>
      <c r="Y1625" s="67"/>
      <c r="Z1625" s="67"/>
      <c r="AA1625" s="67"/>
      <c r="AB1625" s="99"/>
    </row>
    <row r="1626" spans="1:29" ht="18" hidden="1" outlineLevel="1" x14ac:dyDescent="0.35">
      <c r="A1626" s="99"/>
      <c r="B1626" s="12"/>
      <c r="C1626" s="67"/>
      <c r="D1626" s="67"/>
      <c r="E1626" s="67"/>
      <c r="F1626" s="67"/>
      <c r="G1626" s="67"/>
      <c r="H1626" s="67"/>
      <c r="I1626" s="152">
        <v>4</v>
      </c>
      <c r="J1626" s="416" t="s">
        <v>101</v>
      </c>
      <c r="K1626" s="417"/>
      <c r="L1626" s="67"/>
      <c r="M1626" s="67"/>
      <c r="N1626" s="67"/>
      <c r="O1626" s="67"/>
      <c r="P1626" s="67"/>
      <c r="Q1626" s="415" t="s">
        <v>121</v>
      </c>
      <c r="R1626" s="415"/>
      <c r="S1626" s="47" t="str" cm="1">
        <f t="array" aca="1" ref="S1626" ca="1">IFERROR(Q1645/INDIRECT("'Introducció dades Grals'!I"&amp;AC1622),"-")</f>
        <v>-</v>
      </c>
      <c r="T1626" s="11" t="s">
        <v>122</v>
      </c>
      <c r="U1626" s="67"/>
      <c r="V1626" s="67"/>
      <c r="W1626" s="67"/>
      <c r="X1626" s="67"/>
      <c r="Y1626" s="67"/>
      <c r="Z1626" s="67"/>
      <c r="AA1626" s="67"/>
      <c r="AB1626" s="99"/>
    </row>
    <row r="1627" spans="1:29" ht="18" hidden="1" outlineLevel="1" x14ac:dyDescent="0.35">
      <c r="A1627" s="99"/>
      <c r="B1627" s="12"/>
      <c r="C1627" s="67"/>
      <c r="D1627" s="67"/>
      <c r="E1627" s="67"/>
      <c r="F1627" s="67"/>
      <c r="G1627" s="67"/>
      <c r="H1627" s="67"/>
      <c r="I1627" s="67"/>
      <c r="J1627" s="67"/>
      <c r="K1627" s="67"/>
      <c r="L1627" s="67"/>
      <c r="M1627" s="67"/>
      <c r="N1627" s="67"/>
      <c r="O1627" s="67"/>
      <c r="P1627" s="67"/>
      <c r="Q1627" s="67"/>
      <c r="R1627" s="67"/>
      <c r="S1627" s="67"/>
      <c r="T1627" s="67"/>
      <c r="U1627" s="67"/>
      <c r="V1627" s="67"/>
      <c r="W1627" s="67"/>
      <c r="X1627" s="67"/>
      <c r="Y1627" s="67"/>
      <c r="Z1627" s="67"/>
      <c r="AA1627" s="67"/>
      <c r="AB1627" s="99"/>
    </row>
    <row r="1628" spans="1:29" ht="18" hidden="1" outlineLevel="1" x14ac:dyDescent="0.35">
      <c r="A1628" s="99"/>
      <c r="B1628" s="12"/>
      <c r="C1628" s="67"/>
      <c r="D1628" s="147" t="s">
        <v>126</v>
      </c>
      <c r="E1628" s="148"/>
      <c r="F1628" s="148"/>
      <c r="G1628" s="148"/>
      <c r="H1628" s="148"/>
      <c r="I1628" s="148"/>
      <c r="J1628" s="148"/>
      <c r="K1628" s="148"/>
      <c r="L1628" s="148"/>
      <c r="M1628" s="148"/>
      <c r="N1628" s="148"/>
      <c r="O1628" s="148"/>
      <c r="P1628" s="423" t="s">
        <v>127</v>
      </c>
      <c r="Q1628" s="423"/>
      <c r="R1628" s="423"/>
      <c r="S1628" s="423"/>
      <c r="T1628" s="67"/>
      <c r="U1628" s="67"/>
      <c r="V1628" s="67"/>
      <c r="W1628" s="67"/>
      <c r="X1628" s="67"/>
      <c r="Y1628" s="67"/>
      <c r="Z1628" s="67"/>
      <c r="AA1628" s="67"/>
      <c r="AB1628" s="99"/>
    </row>
    <row r="1629" spans="1:29" s="159" customFormat="1" ht="28.8" hidden="1" outlineLevel="1" x14ac:dyDescent="0.35">
      <c r="A1629" s="99"/>
      <c r="B1629" s="12"/>
      <c r="C1629" s="67"/>
      <c r="D1629" s="188" t="s">
        <v>128</v>
      </c>
      <c r="E1629" s="188" t="s">
        <v>129</v>
      </c>
      <c r="F1629" s="188" t="s">
        <v>130</v>
      </c>
      <c r="G1629" s="188" t="s">
        <v>131</v>
      </c>
      <c r="H1629" s="188" t="s">
        <v>160</v>
      </c>
      <c r="I1629" s="188" t="s">
        <v>161</v>
      </c>
      <c r="J1629" s="188"/>
      <c r="K1629" s="188" t="s">
        <v>106</v>
      </c>
      <c r="L1629" s="188" t="s">
        <v>162</v>
      </c>
      <c r="M1629" s="188" t="s">
        <v>137</v>
      </c>
      <c r="N1629" s="188" t="s">
        <v>138</v>
      </c>
      <c r="O1629" s="188" t="s">
        <v>139</v>
      </c>
      <c r="P1629" s="193" t="s">
        <v>163</v>
      </c>
      <c r="Q1629" s="193" t="s">
        <v>141</v>
      </c>
      <c r="R1629" s="193" t="s">
        <v>142</v>
      </c>
      <c r="S1629" s="193" t="s">
        <v>143</v>
      </c>
      <c r="T1629" s="67"/>
      <c r="U1629" s="159" t="e" vm="1">
        <v>#VALUE!</v>
      </c>
      <c r="V1629" s="426" t="s">
        <v>144</v>
      </c>
      <c r="W1629" s="426"/>
      <c r="X1629" s="426"/>
      <c r="Y1629" s="426"/>
      <c r="Z1629" s="426"/>
      <c r="AA1629" s="67"/>
      <c r="AB1629" s="99"/>
    </row>
    <row r="1630" spans="1:29" s="160" customFormat="1" ht="18" hidden="1" outlineLevel="1" x14ac:dyDescent="0.35">
      <c r="A1630" s="99"/>
      <c r="B1630" s="12"/>
      <c r="C1630" s="67"/>
      <c r="D1630" s="194"/>
      <c r="E1630" s="195"/>
      <c r="F1630" s="195"/>
      <c r="G1630" s="194"/>
      <c r="H1630" s="188" t="str">
        <f>+E1624</f>
        <v>kWh</v>
      </c>
      <c r="I1630" s="196" t="s">
        <v>145</v>
      </c>
      <c r="J1630" s="196" t="s">
        <v>146</v>
      </c>
      <c r="K1630" s="196" t="s">
        <v>147</v>
      </c>
      <c r="L1630" s="196" t="s">
        <v>147</v>
      </c>
      <c r="M1630" s="196" t="s">
        <v>147</v>
      </c>
      <c r="N1630" s="196" t="s">
        <v>147</v>
      </c>
      <c r="O1630" s="196" t="s">
        <v>147</v>
      </c>
      <c r="P1630" s="197" t="s">
        <v>148</v>
      </c>
      <c r="Q1630" s="198" t="s">
        <v>145</v>
      </c>
      <c r="R1630" s="198" t="s">
        <v>147</v>
      </c>
      <c r="S1630" s="198" t="s">
        <v>147</v>
      </c>
      <c r="T1630" s="67"/>
      <c r="U1630" s="67"/>
      <c r="V1630" s="67"/>
      <c r="W1630" s="67"/>
      <c r="X1630" s="67"/>
      <c r="Y1630" s="67"/>
      <c r="Z1630" s="67"/>
      <c r="AA1630" s="67"/>
      <c r="AB1630" s="99"/>
    </row>
    <row r="1631" spans="1:29" ht="18" hidden="1" outlineLevel="1" x14ac:dyDescent="0.35">
      <c r="A1631" s="99"/>
      <c r="B1631" s="12"/>
      <c r="C1631" s="67"/>
      <c r="D1631" s="2">
        <v>0</v>
      </c>
      <c r="E1631" s="145"/>
      <c r="F1631" s="145">
        <f>+E1631</f>
        <v>0</v>
      </c>
      <c r="G1631" s="49">
        <f>IF(F1631-E1631=0,0,F1631-E1631+1)</f>
        <v>0</v>
      </c>
      <c r="H1631" s="155"/>
      <c r="I1631" s="4">
        <f>+H1631*$E$1625</f>
        <v>0</v>
      </c>
      <c r="J1631" s="48" t="str">
        <f>IFERROR(I1631/G1631,"-")</f>
        <v>-</v>
      </c>
      <c r="K1631" s="157"/>
      <c r="L1631" s="157"/>
      <c r="M1631" s="157"/>
      <c r="N1631" s="157"/>
      <c r="O1631" s="6">
        <f t="shared" ref="O1631:O1632" si="1608">+SUM(K1631:N1631)</f>
        <v>0</v>
      </c>
      <c r="P1631" s="38">
        <f>IFERROR((_xlfn.DAYS(F1631,"1/1/"&amp;YEAR(F1631))+1)/G1631,0)</f>
        <v>0</v>
      </c>
      <c r="Q1631" s="4">
        <f t="shared" ref="Q1631:Q1632" si="1609">+I1631*P1631</f>
        <v>0</v>
      </c>
      <c r="R1631" s="4">
        <f t="shared" ref="R1631:R1632" si="1610">+K1631*P1631</f>
        <v>0</v>
      </c>
      <c r="S1631" s="39">
        <f t="shared" ref="S1631:S1632" si="1611">+O1631*P1631</f>
        <v>0</v>
      </c>
      <c r="T1631" s="67"/>
      <c r="U1631" s="67"/>
      <c r="V1631" s="67"/>
      <c r="W1631" s="67"/>
      <c r="X1631" s="67"/>
      <c r="Y1631" s="67"/>
      <c r="Z1631" s="67"/>
      <c r="AA1631" s="67"/>
      <c r="AB1631" s="99"/>
    </row>
    <row r="1632" spans="1:29" ht="18" hidden="1" outlineLevel="1" x14ac:dyDescent="0.35">
      <c r="A1632" s="99"/>
      <c r="B1632" s="12"/>
      <c r="C1632" s="67"/>
      <c r="D1632" s="2">
        <v>1</v>
      </c>
      <c r="E1632" s="3">
        <f>+F1631+1</f>
        <v>1</v>
      </c>
      <c r="F1632" s="145"/>
      <c r="G1632" s="49">
        <f t="shared" ref="G1632:G1644" si="1612">IF(F1632-E1632=0,0,F1632-E1632+1)</f>
        <v>0</v>
      </c>
      <c r="H1632" s="155"/>
      <c r="I1632" s="4">
        <f t="shared" ref="I1632:I1644" si="1613">+H1632*$E$1625</f>
        <v>0</v>
      </c>
      <c r="J1632" s="48" t="str">
        <f t="shared" ref="J1632" si="1614">IFERROR(I1632/G1632,"-")</f>
        <v>-</v>
      </c>
      <c r="K1632" s="157"/>
      <c r="L1632" s="157"/>
      <c r="M1632" s="157"/>
      <c r="N1632" s="157"/>
      <c r="O1632" s="6">
        <f t="shared" si="1608"/>
        <v>0</v>
      </c>
      <c r="P1632" s="38">
        <v>1</v>
      </c>
      <c r="Q1632" s="4">
        <f t="shared" si="1609"/>
        <v>0</v>
      </c>
      <c r="R1632" s="4">
        <f t="shared" si="1610"/>
        <v>0</v>
      </c>
      <c r="S1632" s="39">
        <f t="shared" si="1611"/>
        <v>0</v>
      </c>
      <c r="T1632" s="67"/>
      <c r="U1632" s="67"/>
      <c r="V1632" s="67"/>
      <c r="W1632" s="67"/>
      <c r="X1632" s="67"/>
      <c r="Y1632" s="67"/>
      <c r="Z1632" s="67"/>
      <c r="AA1632" s="67"/>
      <c r="AB1632" s="99"/>
    </row>
    <row r="1633" spans="1:28" ht="18" hidden="1" outlineLevel="1" x14ac:dyDescent="0.35">
      <c r="A1633" s="99"/>
      <c r="B1633" s="12"/>
      <c r="C1633" s="67"/>
      <c r="D1633" s="2">
        <v>2</v>
      </c>
      <c r="E1633" s="3">
        <f t="shared" ref="E1633:E1644" si="1615">+F1632+1</f>
        <v>1</v>
      </c>
      <c r="F1633" s="146"/>
      <c r="G1633" s="49">
        <f t="shared" si="1612"/>
        <v>0</v>
      </c>
      <c r="H1633" s="155"/>
      <c r="I1633" s="4">
        <f t="shared" si="1613"/>
        <v>0</v>
      </c>
      <c r="J1633" s="48" t="str">
        <f t="shared" ref="J1633" si="1616">IFERROR(I1633/G1633,"-")</f>
        <v>-</v>
      </c>
      <c r="K1633" s="157"/>
      <c r="L1633" s="158"/>
      <c r="M1633" s="158"/>
      <c r="N1633" s="158"/>
      <c r="O1633" s="6">
        <f t="shared" ref="O1633" si="1617">+SUM(K1633:N1633)</f>
        <v>0</v>
      </c>
      <c r="P1633" s="40">
        <v>1</v>
      </c>
      <c r="Q1633" s="4">
        <f t="shared" ref="Q1633" si="1618">+I1633*P1633</f>
        <v>0</v>
      </c>
      <c r="R1633" s="4">
        <f t="shared" ref="R1633" si="1619">+K1633*P1633</f>
        <v>0</v>
      </c>
      <c r="S1633" s="41">
        <f t="shared" ref="S1633" si="1620">+O1633*P1633</f>
        <v>0</v>
      </c>
      <c r="T1633" s="67"/>
      <c r="U1633" s="67"/>
      <c r="V1633" s="67"/>
      <c r="W1633" s="67"/>
      <c r="X1633" s="67"/>
      <c r="Y1633" s="67"/>
      <c r="Z1633" s="67"/>
      <c r="AA1633" s="67"/>
      <c r="AB1633" s="99"/>
    </row>
    <row r="1634" spans="1:28" ht="18" hidden="1" outlineLevel="1" x14ac:dyDescent="0.35">
      <c r="A1634" s="99"/>
      <c r="B1634" s="12"/>
      <c r="C1634" s="67"/>
      <c r="D1634" s="2">
        <v>3</v>
      </c>
      <c r="E1634" s="3">
        <f t="shared" si="1615"/>
        <v>1</v>
      </c>
      <c r="F1634" s="146"/>
      <c r="G1634" s="49">
        <f t="shared" si="1612"/>
        <v>0</v>
      </c>
      <c r="H1634" s="155"/>
      <c r="I1634" s="4">
        <f t="shared" si="1613"/>
        <v>0</v>
      </c>
      <c r="J1634" s="48" t="str">
        <f t="shared" ref="J1634" si="1621">IFERROR(I1634/G1634,"-")</f>
        <v>-</v>
      </c>
      <c r="K1634" s="157"/>
      <c r="L1634" s="158"/>
      <c r="M1634" s="158"/>
      <c r="N1634" s="158"/>
      <c r="O1634" s="6">
        <f t="shared" ref="O1634" si="1622">+SUM(K1634:N1634)</f>
        <v>0</v>
      </c>
      <c r="P1634" s="40">
        <v>1</v>
      </c>
      <c r="Q1634" s="4">
        <f t="shared" ref="Q1634" si="1623">+I1634*P1634</f>
        <v>0</v>
      </c>
      <c r="R1634" s="4">
        <f t="shared" ref="R1634" si="1624">+K1634*P1634</f>
        <v>0</v>
      </c>
      <c r="S1634" s="41">
        <f t="shared" ref="S1634" si="1625">+O1634*P1634</f>
        <v>0</v>
      </c>
      <c r="T1634" s="67"/>
      <c r="U1634" s="67"/>
      <c r="V1634" s="67"/>
      <c r="W1634" s="67"/>
      <c r="X1634" s="67"/>
      <c r="Y1634" s="67"/>
      <c r="Z1634" s="67"/>
      <c r="AA1634" s="67"/>
      <c r="AB1634" s="99"/>
    </row>
    <row r="1635" spans="1:28" ht="18" hidden="1" outlineLevel="1" x14ac:dyDescent="0.35">
      <c r="A1635" s="99"/>
      <c r="B1635" s="12"/>
      <c r="C1635" s="67"/>
      <c r="D1635" s="2">
        <v>4</v>
      </c>
      <c r="E1635" s="3">
        <f t="shared" si="1615"/>
        <v>1</v>
      </c>
      <c r="F1635" s="146"/>
      <c r="G1635" s="49">
        <f t="shared" si="1612"/>
        <v>0</v>
      </c>
      <c r="H1635" s="155"/>
      <c r="I1635" s="4">
        <f t="shared" si="1613"/>
        <v>0</v>
      </c>
      <c r="J1635" s="48" t="str">
        <f t="shared" ref="J1635" si="1626">IFERROR(I1635/G1635,"-")</f>
        <v>-</v>
      </c>
      <c r="K1635" s="157"/>
      <c r="L1635" s="158"/>
      <c r="M1635" s="158"/>
      <c r="N1635" s="158"/>
      <c r="O1635" s="6">
        <f t="shared" ref="O1635" si="1627">+SUM(K1635:N1635)</f>
        <v>0</v>
      </c>
      <c r="P1635" s="40">
        <v>1</v>
      </c>
      <c r="Q1635" s="4">
        <f t="shared" ref="Q1635" si="1628">+I1635*P1635</f>
        <v>0</v>
      </c>
      <c r="R1635" s="4">
        <f t="shared" ref="R1635" si="1629">+K1635*P1635</f>
        <v>0</v>
      </c>
      <c r="S1635" s="41">
        <f t="shared" ref="S1635" si="1630">+O1635*P1635</f>
        <v>0</v>
      </c>
      <c r="T1635" s="67"/>
      <c r="U1635" s="67"/>
      <c r="V1635" s="67"/>
      <c r="W1635" s="67"/>
      <c r="X1635" s="67"/>
      <c r="Y1635" s="67"/>
      <c r="Z1635" s="67"/>
      <c r="AA1635" s="67"/>
      <c r="AB1635" s="99"/>
    </row>
    <row r="1636" spans="1:28" ht="18" hidden="1" outlineLevel="1" x14ac:dyDescent="0.35">
      <c r="A1636" s="99"/>
      <c r="B1636" s="12"/>
      <c r="C1636" s="67"/>
      <c r="D1636" s="2">
        <v>5</v>
      </c>
      <c r="E1636" s="3">
        <f t="shared" si="1615"/>
        <v>1</v>
      </c>
      <c r="F1636" s="146"/>
      <c r="G1636" s="49">
        <f t="shared" si="1612"/>
        <v>0</v>
      </c>
      <c r="H1636" s="155"/>
      <c r="I1636" s="4">
        <f t="shared" si="1613"/>
        <v>0</v>
      </c>
      <c r="J1636" s="48" t="str">
        <f t="shared" ref="J1636" si="1631">IFERROR(I1636/G1636,"-")</f>
        <v>-</v>
      </c>
      <c r="K1636" s="157"/>
      <c r="L1636" s="158"/>
      <c r="M1636" s="158"/>
      <c r="N1636" s="158"/>
      <c r="O1636" s="6">
        <f t="shared" ref="O1636" si="1632">+SUM(K1636:N1636)</f>
        <v>0</v>
      </c>
      <c r="P1636" s="40">
        <v>1</v>
      </c>
      <c r="Q1636" s="4">
        <f t="shared" ref="Q1636" si="1633">+I1636*P1636</f>
        <v>0</v>
      </c>
      <c r="R1636" s="4">
        <f t="shared" ref="R1636" si="1634">+K1636*P1636</f>
        <v>0</v>
      </c>
      <c r="S1636" s="41">
        <f t="shared" ref="S1636" si="1635">+O1636*P1636</f>
        <v>0</v>
      </c>
      <c r="T1636" s="67"/>
      <c r="U1636" s="67"/>
      <c r="V1636" s="67"/>
      <c r="W1636" s="67"/>
      <c r="X1636" s="67"/>
      <c r="Y1636" s="67"/>
      <c r="Z1636" s="67"/>
      <c r="AA1636" s="67"/>
      <c r="AB1636" s="99"/>
    </row>
    <row r="1637" spans="1:28" ht="18" hidden="1" outlineLevel="1" x14ac:dyDescent="0.35">
      <c r="A1637" s="99"/>
      <c r="B1637" s="12"/>
      <c r="C1637" s="67"/>
      <c r="D1637" s="2">
        <v>6</v>
      </c>
      <c r="E1637" s="3">
        <f t="shared" si="1615"/>
        <v>1</v>
      </c>
      <c r="F1637" s="146"/>
      <c r="G1637" s="49">
        <f t="shared" si="1612"/>
        <v>0</v>
      </c>
      <c r="H1637" s="155"/>
      <c r="I1637" s="4">
        <f t="shared" si="1613"/>
        <v>0</v>
      </c>
      <c r="J1637" s="48" t="str">
        <f t="shared" ref="J1637" si="1636">IFERROR(I1637/G1637,"-")</f>
        <v>-</v>
      </c>
      <c r="K1637" s="157"/>
      <c r="L1637" s="158"/>
      <c r="M1637" s="158"/>
      <c r="N1637" s="158"/>
      <c r="O1637" s="6">
        <f t="shared" ref="O1637" si="1637">+SUM(K1637:N1637)</f>
        <v>0</v>
      </c>
      <c r="P1637" s="40">
        <v>1</v>
      </c>
      <c r="Q1637" s="4">
        <f t="shared" ref="Q1637" si="1638">+I1637*P1637</f>
        <v>0</v>
      </c>
      <c r="R1637" s="4">
        <f t="shared" ref="R1637" si="1639">+K1637*P1637</f>
        <v>0</v>
      </c>
      <c r="S1637" s="41">
        <f t="shared" ref="S1637" si="1640">+O1637*P1637</f>
        <v>0</v>
      </c>
      <c r="T1637" s="67"/>
      <c r="U1637" s="67"/>
      <c r="V1637" s="67"/>
      <c r="W1637" s="67"/>
      <c r="X1637" s="67"/>
      <c r="Y1637" s="67"/>
      <c r="Z1637" s="67"/>
      <c r="AA1637" s="67"/>
      <c r="AB1637" s="99"/>
    </row>
    <row r="1638" spans="1:28" ht="18" hidden="1" outlineLevel="1" x14ac:dyDescent="0.35">
      <c r="A1638" s="99"/>
      <c r="B1638" s="12"/>
      <c r="C1638" s="67"/>
      <c r="D1638" s="2">
        <v>7</v>
      </c>
      <c r="E1638" s="3">
        <f t="shared" si="1615"/>
        <v>1</v>
      </c>
      <c r="F1638" s="146"/>
      <c r="G1638" s="49">
        <f t="shared" si="1612"/>
        <v>0</v>
      </c>
      <c r="H1638" s="155"/>
      <c r="I1638" s="4">
        <f t="shared" si="1613"/>
        <v>0</v>
      </c>
      <c r="J1638" s="48" t="str">
        <f t="shared" ref="J1638" si="1641">IFERROR(I1638/G1638,"-")</f>
        <v>-</v>
      </c>
      <c r="K1638" s="157"/>
      <c r="L1638" s="158"/>
      <c r="M1638" s="158"/>
      <c r="N1638" s="158"/>
      <c r="O1638" s="6">
        <f t="shared" ref="O1638" si="1642">+SUM(K1638:N1638)</f>
        <v>0</v>
      </c>
      <c r="P1638" s="40">
        <v>1</v>
      </c>
      <c r="Q1638" s="4">
        <f t="shared" ref="Q1638" si="1643">+I1638*P1638</f>
        <v>0</v>
      </c>
      <c r="R1638" s="4">
        <f t="shared" ref="R1638" si="1644">+K1638*P1638</f>
        <v>0</v>
      </c>
      <c r="S1638" s="41">
        <f t="shared" ref="S1638" si="1645">+O1638*P1638</f>
        <v>0</v>
      </c>
      <c r="T1638" s="67"/>
      <c r="U1638" s="67"/>
      <c r="V1638" s="67"/>
      <c r="W1638" s="67"/>
      <c r="X1638" s="67"/>
      <c r="Y1638" s="67"/>
      <c r="Z1638" s="67"/>
      <c r="AA1638" s="67"/>
      <c r="AB1638" s="99"/>
    </row>
    <row r="1639" spans="1:28" ht="18" hidden="1" outlineLevel="1" x14ac:dyDescent="0.35">
      <c r="A1639" s="99"/>
      <c r="B1639" s="12"/>
      <c r="C1639" s="67"/>
      <c r="D1639" s="2">
        <v>8</v>
      </c>
      <c r="E1639" s="3">
        <f t="shared" si="1615"/>
        <v>1</v>
      </c>
      <c r="F1639" s="146"/>
      <c r="G1639" s="49">
        <f t="shared" si="1612"/>
        <v>0</v>
      </c>
      <c r="H1639" s="155"/>
      <c r="I1639" s="4">
        <f t="shared" si="1613"/>
        <v>0</v>
      </c>
      <c r="J1639" s="48" t="str">
        <f t="shared" ref="J1639" si="1646">IFERROR(I1639/G1639,"-")</f>
        <v>-</v>
      </c>
      <c r="K1639" s="157"/>
      <c r="L1639" s="158"/>
      <c r="M1639" s="158"/>
      <c r="N1639" s="158"/>
      <c r="O1639" s="6">
        <f t="shared" ref="O1639" si="1647">+SUM(K1639:N1639)</f>
        <v>0</v>
      </c>
      <c r="P1639" s="40">
        <v>1</v>
      </c>
      <c r="Q1639" s="4">
        <f t="shared" ref="Q1639" si="1648">+I1639*P1639</f>
        <v>0</v>
      </c>
      <c r="R1639" s="4">
        <f t="shared" ref="R1639" si="1649">+K1639*P1639</f>
        <v>0</v>
      </c>
      <c r="S1639" s="41">
        <f t="shared" ref="S1639" si="1650">+O1639*P1639</f>
        <v>0</v>
      </c>
      <c r="T1639" s="67"/>
      <c r="U1639" s="67"/>
      <c r="V1639" s="67"/>
      <c r="W1639" s="67"/>
      <c r="X1639" s="67"/>
      <c r="Y1639" s="67"/>
      <c r="Z1639" s="67"/>
      <c r="AA1639" s="67"/>
      <c r="AB1639" s="99"/>
    </row>
    <row r="1640" spans="1:28" ht="18" hidden="1" outlineLevel="1" x14ac:dyDescent="0.35">
      <c r="A1640" s="99"/>
      <c r="B1640" s="12"/>
      <c r="C1640" s="67"/>
      <c r="D1640" s="2">
        <v>9</v>
      </c>
      <c r="E1640" s="3">
        <f t="shared" si="1615"/>
        <v>1</v>
      </c>
      <c r="F1640" s="146"/>
      <c r="G1640" s="49">
        <f t="shared" si="1612"/>
        <v>0</v>
      </c>
      <c r="H1640" s="155"/>
      <c r="I1640" s="4">
        <f t="shared" si="1613"/>
        <v>0</v>
      </c>
      <c r="J1640" s="48" t="str">
        <f t="shared" ref="J1640" si="1651">IFERROR(I1640/G1640,"-")</f>
        <v>-</v>
      </c>
      <c r="K1640" s="157"/>
      <c r="L1640" s="158"/>
      <c r="M1640" s="158"/>
      <c r="N1640" s="158"/>
      <c r="O1640" s="6">
        <f t="shared" ref="O1640" si="1652">+SUM(K1640:N1640)</f>
        <v>0</v>
      </c>
      <c r="P1640" s="40">
        <v>1</v>
      </c>
      <c r="Q1640" s="4">
        <f t="shared" ref="Q1640" si="1653">+I1640*P1640</f>
        <v>0</v>
      </c>
      <c r="R1640" s="4">
        <f t="shared" ref="R1640" si="1654">+K1640*P1640</f>
        <v>0</v>
      </c>
      <c r="S1640" s="41">
        <f t="shared" ref="S1640" si="1655">+O1640*P1640</f>
        <v>0</v>
      </c>
      <c r="T1640" s="67"/>
      <c r="U1640" s="67"/>
      <c r="V1640" s="67"/>
      <c r="W1640" s="67"/>
      <c r="X1640" s="67"/>
      <c r="Y1640" s="67"/>
      <c r="Z1640" s="67"/>
      <c r="AA1640" s="67"/>
      <c r="AB1640" s="99"/>
    </row>
    <row r="1641" spans="1:28" ht="18" hidden="1" outlineLevel="1" x14ac:dyDescent="0.35">
      <c r="A1641" s="99"/>
      <c r="B1641" s="12"/>
      <c r="C1641" s="67"/>
      <c r="D1641" s="2">
        <v>10</v>
      </c>
      <c r="E1641" s="3">
        <f t="shared" si="1615"/>
        <v>1</v>
      </c>
      <c r="F1641" s="146"/>
      <c r="G1641" s="49">
        <f t="shared" si="1612"/>
        <v>0</v>
      </c>
      <c r="H1641" s="155"/>
      <c r="I1641" s="4">
        <f t="shared" si="1613"/>
        <v>0</v>
      </c>
      <c r="J1641" s="48" t="str">
        <f t="shared" ref="J1641" si="1656">IFERROR(I1641/G1641,"-")</f>
        <v>-</v>
      </c>
      <c r="K1641" s="157"/>
      <c r="L1641" s="158"/>
      <c r="M1641" s="158"/>
      <c r="N1641" s="158"/>
      <c r="O1641" s="6">
        <f t="shared" ref="O1641" si="1657">+SUM(K1641:N1641)</f>
        <v>0</v>
      </c>
      <c r="P1641" s="40">
        <v>1</v>
      </c>
      <c r="Q1641" s="4">
        <f t="shared" ref="Q1641" si="1658">+I1641*P1641</f>
        <v>0</v>
      </c>
      <c r="R1641" s="4">
        <f t="shared" ref="R1641" si="1659">+K1641*P1641</f>
        <v>0</v>
      </c>
      <c r="S1641" s="41">
        <f t="shared" ref="S1641" si="1660">+O1641*P1641</f>
        <v>0</v>
      </c>
      <c r="T1641" s="67"/>
      <c r="U1641" s="67"/>
      <c r="V1641" s="67"/>
      <c r="W1641" s="67"/>
      <c r="X1641" s="67"/>
      <c r="Y1641" s="67"/>
      <c r="Z1641" s="67"/>
      <c r="AA1641" s="67"/>
      <c r="AB1641" s="99"/>
    </row>
    <row r="1642" spans="1:28" ht="18" hidden="1" outlineLevel="1" x14ac:dyDescent="0.35">
      <c r="A1642" s="99"/>
      <c r="B1642" s="12"/>
      <c r="C1642" s="67"/>
      <c r="D1642" s="2">
        <v>11</v>
      </c>
      <c r="E1642" s="3">
        <f t="shared" si="1615"/>
        <v>1</v>
      </c>
      <c r="F1642" s="146"/>
      <c r="G1642" s="49">
        <f t="shared" si="1612"/>
        <v>0</v>
      </c>
      <c r="H1642" s="155"/>
      <c r="I1642" s="4">
        <f t="shared" si="1613"/>
        <v>0</v>
      </c>
      <c r="J1642" s="48" t="str">
        <f t="shared" ref="J1642" si="1661">IFERROR(I1642/G1642,"-")</f>
        <v>-</v>
      </c>
      <c r="K1642" s="157"/>
      <c r="L1642" s="158"/>
      <c r="M1642" s="158"/>
      <c r="N1642" s="158"/>
      <c r="O1642" s="6">
        <f t="shared" ref="O1642" si="1662">+SUM(K1642:N1642)</f>
        <v>0</v>
      </c>
      <c r="P1642" s="40">
        <v>1</v>
      </c>
      <c r="Q1642" s="4">
        <f t="shared" ref="Q1642" si="1663">+I1642*P1642</f>
        <v>0</v>
      </c>
      <c r="R1642" s="4">
        <f t="shared" ref="R1642" si="1664">+K1642*P1642</f>
        <v>0</v>
      </c>
      <c r="S1642" s="41">
        <f t="shared" ref="S1642" si="1665">+O1642*P1642</f>
        <v>0</v>
      </c>
      <c r="T1642" s="67"/>
      <c r="U1642" s="67"/>
      <c r="V1642" s="67"/>
      <c r="W1642" s="67"/>
      <c r="X1642" s="67"/>
      <c r="Y1642" s="67"/>
      <c r="Z1642" s="67"/>
      <c r="AA1642" s="67"/>
      <c r="AB1642" s="99"/>
    </row>
    <row r="1643" spans="1:28" ht="18" hidden="1" outlineLevel="1" x14ac:dyDescent="0.35">
      <c r="A1643" s="99"/>
      <c r="B1643" s="12"/>
      <c r="C1643" s="67"/>
      <c r="D1643" s="2">
        <v>12</v>
      </c>
      <c r="E1643" s="3">
        <f t="shared" si="1615"/>
        <v>1</v>
      </c>
      <c r="F1643" s="146"/>
      <c r="G1643" s="49">
        <f t="shared" si="1612"/>
        <v>0</v>
      </c>
      <c r="H1643" s="155"/>
      <c r="I1643" s="4">
        <f t="shared" si="1613"/>
        <v>0</v>
      </c>
      <c r="J1643" s="48" t="str">
        <f t="shared" ref="J1643" si="1666">IFERROR(I1643/G1643,"-")</f>
        <v>-</v>
      </c>
      <c r="K1643" s="157"/>
      <c r="L1643" s="158"/>
      <c r="M1643" s="158"/>
      <c r="N1643" s="158"/>
      <c r="O1643" s="6">
        <f t="shared" ref="O1643" si="1667">+SUM(K1643:N1643)</f>
        <v>0</v>
      </c>
      <c r="P1643" s="40">
        <v>1</v>
      </c>
      <c r="Q1643" s="4">
        <f t="shared" ref="Q1643" si="1668">+I1643*P1643</f>
        <v>0</v>
      </c>
      <c r="R1643" s="4">
        <f t="shared" ref="R1643" si="1669">+K1643*P1643</f>
        <v>0</v>
      </c>
      <c r="S1643" s="41">
        <f t="shared" ref="S1643" si="1670">+O1643*P1643</f>
        <v>0</v>
      </c>
      <c r="T1643" s="67"/>
      <c r="U1643" s="67"/>
      <c r="V1643" s="67"/>
      <c r="W1643" s="67"/>
      <c r="X1643" s="67"/>
      <c r="Y1643" s="67"/>
      <c r="Z1643" s="67"/>
      <c r="AA1643" s="67"/>
      <c r="AB1643" s="99"/>
    </row>
    <row r="1644" spans="1:28" ht="18" hidden="1" outlineLevel="1" x14ac:dyDescent="0.35">
      <c r="A1644" s="99"/>
      <c r="B1644" s="12"/>
      <c r="C1644" s="67"/>
      <c r="D1644" s="2">
        <v>13</v>
      </c>
      <c r="E1644" s="3">
        <f t="shared" si="1615"/>
        <v>1</v>
      </c>
      <c r="F1644" s="146">
        <f>+E1644</f>
        <v>1</v>
      </c>
      <c r="G1644" s="49">
        <f t="shared" si="1612"/>
        <v>0</v>
      </c>
      <c r="H1644" s="156"/>
      <c r="I1644" s="4">
        <f t="shared" si="1613"/>
        <v>0</v>
      </c>
      <c r="J1644" s="48" t="str">
        <f t="shared" ref="J1644" si="1671">IFERROR(I1644/G1644,"-")</f>
        <v>-</v>
      </c>
      <c r="K1644" s="157"/>
      <c r="L1644" s="158"/>
      <c r="M1644" s="158"/>
      <c r="N1644" s="158"/>
      <c r="O1644" s="6">
        <f t="shared" ref="O1644" si="1672">+SUM(K1644:N1644)</f>
        <v>0</v>
      </c>
      <c r="P1644" s="38">
        <f>IFERROR((_xlfn.DAYS("31/12/"&amp;YEAR(E1644),E1644))/G1644,0)</f>
        <v>0</v>
      </c>
      <c r="Q1644" s="4">
        <f t="shared" ref="Q1644" si="1673">+I1644*P1644</f>
        <v>0</v>
      </c>
      <c r="R1644" s="4">
        <f t="shared" ref="R1644" si="1674">+K1644*P1644</f>
        <v>0</v>
      </c>
      <c r="S1644" s="41">
        <f t="shared" ref="S1644" si="1675">+O1644*P1644</f>
        <v>0</v>
      </c>
      <c r="T1644" s="67"/>
      <c r="U1644" s="67"/>
      <c r="V1644" s="67"/>
      <c r="W1644" s="67"/>
      <c r="X1644" s="67"/>
      <c r="Y1644" s="67"/>
      <c r="Z1644" s="67"/>
      <c r="AA1644" s="67"/>
      <c r="AB1644" s="99"/>
    </row>
    <row r="1645" spans="1:28" ht="18" hidden="1" outlineLevel="1" x14ac:dyDescent="0.35">
      <c r="A1645" s="99"/>
      <c r="B1645" s="12"/>
      <c r="C1645" s="67"/>
      <c r="D1645" s="42" t="s">
        <v>164</v>
      </c>
      <c r="E1645" s="8"/>
      <c r="F1645" s="8"/>
      <c r="G1645" s="50">
        <f>SUM(G1631:G1644)</f>
        <v>0</v>
      </c>
      <c r="H1645" s="5"/>
      <c r="I1645" s="5">
        <f>SUM(I1631:I1644)</f>
        <v>0</v>
      </c>
      <c r="J1645" s="48" t="str">
        <f>IFERROR(I1645/G1645,"-")</f>
        <v>-</v>
      </c>
      <c r="K1645" s="5">
        <f>SUM(K1631:K1644)</f>
        <v>0</v>
      </c>
      <c r="L1645" s="5">
        <f t="shared" ref="L1645:O1645" si="1676">SUM(L1631:L1644)</f>
        <v>0</v>
      </c>
      <c r="M1645" s="5">
        <f t="shared" si="1676"/>
        <v>0</v>
      </c>
      <c r="N1645" s="5">
        <f t="shared" si="1676"/>
        <v>0</v>
      </c>
      <c r="O1645" s="5">
        <f t="shared" si="1676"/>
        <v>0</v>
      </c>
      <c r="P1645" s="42">
        <f>+SUMPRODUCT(G1631:G1644,P1631:P1644)</f>
        <v>0</v>
      </c>
      <c r="Q1645" s="9">
        <f>SUM(Q1631:Q1644)</f>
        <v>0</v>
      </c>
      <c r="R1645" s="9">
        <f t="shared" ref="R1645:S1645" si="1677">SUM(R1631:R1644)</f>
        <v>0</v>
      </c>
      <c r="S1645" s="10">
        <f t="shared" si="1677"/>
        <v>0</v>
      </c>
      <c r="T1645" s="67"/>
      <c r="U1645" s="67"/>
      <c r="V1645" s="67"/>
      <c r="W1645" s="67"/>
      <c r="X1645" s="67"/>
      <c r="Y1645" s="67"/>
      <c r="Z1645" s="67"/>
      <c r="AA1645" s="67"/>
      <c r="AB1645" s="99"/>
    </row>
    <row r="1646" spans="1:28" ht="18" hidden="1" outlineLevel="1" x14ac:dyDescent="0.35">
      <c r="A1646" s="99"/>
      <c r="B1646" s="12"/>
      <c r="C1646" s="67"/>
      <c r="D1646" s="25" t="s">
        <v>150</v>
      </c>
      <c r="E1646" s="1"/>
      <c r="F1646" s="1"/>
      <c r="G1646" s="1"/>
      <c r="H1646" s="1"/>
      <c r="I1646" s="1"/>
      <c r="J1646" s="1"/>
      <c r="K1646" s="51" t="str">
        <f>IFERROR(K1645/$O1645,"-")</f>
        <v>-</v>
      </c>
      <c r="L1646" s="51" t="str">
        <f>IFERROR(L1645/$O1645,"-")</f>
        <v>-</v>
      </c>
      <c r="M1646" s="51" t="str">
        <f>IFERROR(M1645/$O1645,"-")</f>
        <v>-</v>
      </c>
      <c r="N1646" s="51" t="str">
        <f>IFERROR(N1645/$O1645,"-")</f>
        <v>-</v>
      </c>
      <c r="O1646" s="51" t="str">
        <f>IFERROR(O1645/$O1645,"-")</f>
        <v>-</v>
      </c>
      <c r="P1646" s="43"/>
      <c r="Q1646" s="2"/>
      <c r="R1646" s="2"/>
      <c r="S1646" s="44"/>
      <c r="T1646" s="67"/>
      <c r="U1646" s="67"/>
      <c r="V1646" s="67"/>
      <c r="W1646" s="67"/>
      <c r="X1646" s="67"/>
      <c r="Y1646" s="67"/>
      <c r="Z1646" s="67"/>
      <c r="AA1646" s="67"/>
      <c r="AB1646" s="99"/>
    </row>
    <row r="1647" spans="1:28" ht="18" hidden="1" outlineLevel="1" x14ac:dyDescent="0.35">
      <c r="A1647" s="99"/>
      <c r="B1647" s="12"/>
      <c r="C1647" s="67"/>
      <c r="D1647" s="67"/>
      <c r="E1647" s="67"/>
      <c r="F1647" s="67"/>
      <c r="G1647" s="67"/>
      <c r="H1647" s="67"/>
      <c r="I1647" s="67"/>
      <c r="J1647" s="67"/>
      <c r="K1647" s="67"/>
      <c r="L1647" s="67"/>
      <c r="M1647" s="67"/>
      <c r="N1647" s="67"/>
      <c r="O1647" s="67"/>
      <c r="P1647" s="67"/>
      <c r="Q1647" s="67"/>
      <c r="R1647" s="67"/>
      <c r="S1647" s="67"/>
      <c r="T1647" s="67"/>
      <c r="U1647" s="67"/>
      <c r="V1647" s="67"/>
      <c r="W1647" s="67"/>
      <c r="X1647" s="67"/>
      <c r="Y1647" s="67"/>
      <c r="Z1647" s="67"/>
      <c r="AA1647" s="67"/>
      <c r="AB1647" s="99"/>
    </row>
    <row r="1648" spans="1:28" ht="18" collapsed="1" x14ac:dyDescent="0.35">
      <c r="A1648" s="99"/>
      <c r="B1648" s="12"/>
      <c r="C1648" s="62" t="s">
        <v>165</v>
      </c>
      <c r="D1648" s="12"/>
      <c r="E1648" s="12"/>
      <c r="F1648" s="12"/>
      <c r="G1648" s="12"/>
      <c r="H1648" s="12"/>
      <c r="I1648" s="12"/>
      <c r="J1648" s="12"/>
      <c r="K1648" s="12"/>
      <c r="L1648" s="12"/>
      <c r="M1648" s="12"/>
      <c r="N1648" s="12"/>
      <c r="O1648" s="12"/>
      <c r="P1648" s="12"/>
      <c r="Q1648" s="12"/>
      <c r="R1648" s="12"/>
      <c r="S1648" s="12"/>
      <c r="T1648" s="12"/>
      <c r="U1648" s="12"/>
      <c r="V1648" s="12"/>
      <c r="W1648" s="12"/>
      <c r="X1648" s="12"/>
      <c r="Y1648" s="12"/>
      <c r="Z1648" s="12"/>
      <c r="AA1648" s="12"/>
      <c r="AB1648" s="99"/>
    </row>
    <row r="1649" spans="1:29" ht="9.6" hidden="1" customHeight="1" outlineLevel="1" x14ac:dyDescent="0.35">
      <c r="A1649" s="99"/>
      <c r="B1649" s="12"/>
      <c r="C1649" s="67"/>
      <c r="D1649" s="67"/>
      <c r="E1649" s="67"/>
      <c r="F1649" s="67"/>
      <c r="G1649" s="67"/>
      <c r="H1649" s="67"/>
      <c r="I1649" s="67"/>
      <c r="J1649" s="67"/>
      <c r="K1649" s="67"/>
      <c r="L1649" s="67"/>
      <c r="M1649" s="67"/>
      <c r="N1649" s="67"/>
      <c r="O1649" s="67"/>
      <c r="P1649" s="67"/>
      <c r="Q1649" s="67"/>
      <c r="R1649" s="67"/>
      <c r="S1649" s="67"/>
      <c r="T1649" s="67"/>
      <c r="U1649" s="67"/>
      <c r="V1649" s="67"/>
      <c r="W1649" s="67"/>
      <c r="X1649" s="67"/>
      <c r="Y1649" s="67"/>
      <c r="Z1649" s="67"/>
      <c r="AA1649" s="67"/>
      <c r="AB1649" s="99"/>
    </row>
    <row r="1650" spans="1:29" ht="18" hidden="1" outlineLevel="1" x14ac:dyDescent="0.35">
      <c r="A1650" s="99"/>
      <c r="B1650" s="12"/>
      <c r="C1650" s="67"/>
      <c r="D1650" s="163" t="s">
        <v>98</v>
      </c>
      <c r="E1650" s="164"/>
      <c r="F1650" s="164"/>
      <c r="G1650" s="164"/>
      <c r="H1650" s="67"/>
      <c r="I1650" s="161" t="s">
        <v>97</v>
      </c>
      <c r="J1650" s="162"/>
      <c r="K1650" s="162"/>
      <c r="L1650" s="67"/>
      <c r="M1650" s="67"/>
      <c r="N1650" s="67"/>
      <c r="O1650" s="67"/>
      <c r="P1650" s="67"/>
      <c r="Q1650" s="149" t="s">
        <v>152</v>
      </c>
      <c r="R1650" s="150"/>
      <c r="S1650" s="150"/>
      <c r="T1650" s="150"/>
      <c r="U1650" s="67"/>
      <c r="V1650" s="149" t="s">
        <v>153</v>
      </c>
      <c r="W1650" s="150"/>
      <c r="X1650" s="150"/>
      <c r="Y1650" s="67"/>
      <c r="Z1650" s="67"/>
      <c r="AA1650" s="67"/>
      <c r="AB1650" s="99"/>
      <c r="AC1650" s="67">
        <v>34</v>
      </c>
    </row>
    <row r="1651" spans="1:29" ht="18" hidden="1" outlineLevel="1" x14ac:dyDescent="0.35">
      <c r="A1651" s="99"/>
      <c r="B1651" s="12"/>
      <c r="C1651" s="67"/>
      <c r="D1651" s="1" t="s">
        <v>154</v>
      </c>
      <c r="E1651" s="200" t="s">
        <v>155</v>
      </c>
      <c r="F1651" s="167" t="s">
        <v>156</v>
      </c>
      <c r="G1651" s="165"/>
      <c r="H1651" s="67"/>
      <c r="I1651" s="152">
        <v>1</v>
      </c>
      <c r="J1651" s="421" t="s">
        <v>101</v>
      </c>
      <c r="K1651" s="422"/>
      <c r="L1651" s="67"/>
      <c r="M1651" s="67"/>
      <c r="N1651" s="67"/>
      <c r="O1651" s="67"/>
      <c r="P1651" s="67"/>
      <c r="Q1651" s="419" t="s">
        <v>106</v>
      </c>
      <c r="R1651" s="419"/>
      <c r="S1651" s="298" t="str">
        <f>IFERROR(S1673/Q1673,"-")</f>
        <v>-</v>
      </c>
      <c r="T1651" s="299" t="s">
        <v>107</v>
      </c>
      <c r="U1651" s="67"/>
      <c r="V1651" s="8" t="s">
        <v>108</v>
      </c>
      <c r="W1651" s="300">
        <f>IF(E1651="No n'hi ha",0,VLOOKUP(E1651,llistes!$L$5:$Q$11,5,0))</f>
        <v>0</v>
      </c>
      <c r="X1651" s="301" t="s">
        <v>109</v>
      </c>
      <c r="Y1651" s="67"/>
      <c r="Z1651" s="67"/>
      <c r="AA1651" s="67"/>
      <c r="AB1651" s="99"/>
    </row>
    <row r="1652" spans="1:29" ht="18" hidden="1" outlineLevel="1" x14ac:dyDescent="0.35">
      <c r="A1652" s="99"/>
      <c r="B1652" s="12"/>
      <c r="C1652" s="67"/>
      <c r="D1652" s="1" t="s">
        <v>157</v>
      </c>
      <c r="E1652" s="201" t="s">
        <v>145</v>
      </c>
      <c r="F1652" s="199" t="s">
        <v>158</v>
      </c>
      <c r="G1652" s="166"/>
      <c r="H1652" s="67"/>
      <c r="I1652" s="154">
        <v>2</v>
      </c>
      <c r="J1652" s="421" t="s">
        <v>101</v>
      </c>
      <c r="K1652" s="422"/>
      <c r="L1652" s="67"/>
      <c r="M1652" s="67"/>
      <c r="N1652" s="67"/>
      <c r="O1652" s="67"/>
      <c r="P1652" s="67"/>
      <c r="Q1652" s="415" t="s">
        <v>111</v>
      </c>
      <c r="R1652" s="415"/>
      <c r="S1652" s="47">
        <f>IFERROR(S1673/P1673,0)</f>
        <v>0</v>
      </c>
      <c r="T1652" t="s">
        <v>112</v>
      </c>
      <c r="U1652" s="67"/>
      <c r="V1652" s="1" t="s">
        <v>113</v>
      </c>
      <c r="W1652" s="5">
        <f>+W1651*Q1673</f>
        <v>0</v>
      </c>
      <c r="X1652" s="268" t="s">
        <v>114</v>
      </c>
      <c r="Y1652" s="67"/>
      <c r="Z1652" s="67"/>
      <c r="AA1652" s="67"/>
      <c r="AB1652" s="99"/>
    </row>
    <row r="1653" spans="1:29" ht="18" hidden="1" outlineLevel="1" x14ac:dyDescent="0.35">
      <c r="A1653" s="99"/>
      <c r="B1653" s="12"/>
      <c r="C1653" s="67"/>
      <c r="D1653" s="1" t="s">
        <v>159</v>
      </c>
      <c r="E1653" s="168">
        <f>IF(E1651="No n'hi ha",0,VLOOKUP(E1652,_xlfn.IFS(E1651="Gas Natural",llistes!$F$4:$H$4,E1651="Gasoil C",llistes!$F$7:$H$8,E1651="GLP",llistes!$F$11:$H$15,E1651="Biomassa",llistes!$F$18:$H$24,E1651="No n'hi ha",llistes!$F$26:$H$26),2,0))</f>
        <v>0</v>
      </c>
      <c r="F1653" s="67"/>
      <c r="G1653" s="67"/>
      <c r="H1653" s="67"/>
      <c r="I1653" s="154">
        <v>3</v>
      </c>
      <c r="J1653" s="421" t="s">
        <v>101</v>
      </c>
      <c r="K1653" s="422"/>
      <c r="L1653" s="67"/>
      <c r="M1653" s="67"/>
      <c r="N1653" s="67"/>
      <c r="O1653" s="67"/>
      <c r="P1653" s="67"/>
      <c r="Q1653" s="419" t="s">
        <v>116</v>
      </c>
      <c r="R1653" s="419"/>
      <c r="S1653" s="302" t="str" cm="1">
        <f t="array" aca="1" ref="S1653" ca="1">IFERROR(Q1673/INDIRECT("'Introducció dades Grals'!G"&amp;AC1650),"-")</f>
        <v>-</v>
      </c>
      <c r="T1653" s="303" t="s">
        <v>117</v>
      </c>
      <c r="U1653" s="67"/>
      <c r="V1653" s="1" t="s">
        <v>118</v>
      </c>
      <c r="W1653" s="7" t="str" cm="1">
        <f t="array" aca="1" ref="W1653" ca="1">IFERROR(W1652/INDIRECT("'Introducció dades Grals'!G"&amp;AC1650),"-")</f>
        <v>-</v>
      </c>
      <c r="X1653" s="268" t="s">
        <v>119</v>
      </c>
      <c r="Y1653" s="67"/>
      <c r="Z1653" s="67"/>
      <c r="AA1653" s="67"/>
      <c r="AB1653" s="99"/>
    </row>
    <row r="1654" spans="1:29" ht="18" hidden="1" outlineLevel="1" x14ac:dyDescent="0.35">
      <c r="A1654" s="99"/>
      <c r="B1654" s="12"/>
      <c r="C1654" s="67"/>
      <c r="D1654" s="67"/>
      <c r="E1654" s="67"/>
      <c r="F1654" s="67"/>
      <c r="G1654" s="67"/>
      <c r="H1654" s="67"/>
      <c r="I1654" s="152">
        <v>4</v>
      </c>
      <c r="J1654" s="416" t="s">
        <v>101</v>
      </c>
      <c r="K1654" s="417"/>
      <c r="L1654" s="67"/>
      <c r="M1654" s="67"/>
      <c r="N1654" s="67"/>
      <c r="O1654" s="67"/>
      <c r="P1654" s="67"/>
      <c r="Q1654" s="415" t="s">
        <v>121</v>
      </c>
      <c r="R1654" s="415"/>
      <c r="S1654" s="47" t="str" cm="1">
        <f t="array" aca="1" ref="S1654" ca="1">IFERROR(Q1673/INDIRECT("'Introducció dades Grals'!I"&amp;AC1650),"-")</f>
        <v>-</v>
      </c>
      <c r="T1654" s="11" t="s">
        <v>122</v>
      </c>
      <c r="U1654" s="67"/>
      <c r="V1654" s="67"/>
      <c r="W1654" s="67"/>
      <c r="X1654" s="67"/>
      <c r="Y1654" s="67"/>
      <c r="Z1654" s="67"/>
      <c r="AA1654" s="67"/>
      <c r="AB1654" s="99"/>
    </row>
    <row r="1655" spans="1:29" ht="18" hidden="1" outlineLevel="1" x14ac:dyDescent="0.35">
      <c r="A1655" s="99"/>
      <c r="B1655" s="12"/>
      <c r="C1655" s="67"/>
      <c r="D1655" s="67"/>
      <c r="E1655" s="67"/>
      <c r="F1655" s="67"/>
      <c r="G1655" s="67"/>
      <c r="H1655" s="67"/>
      <c r="I1655" s="67"/>
      <c r="J1655" s="67"/>
      <c r="K1655" s="67"/>
      <c r="L1655" s="67"/>
      <c r="M1655" s="67"/>
      <c r="N1655" s="67"/>
      <c r="O1655" s="67"/>
      <c r="P1655" s="67"/>
      <c r="Q1655" s="67"/>
      <c r="R1655" s="67"/>
      <c r="S1655" s="67"/>
      <c r="T1655" s="67"/>
      <c r="U1655" s="67"/>
      <c r="V1655" s="67"/>
      <c r="W1655" s="67"/>
      <c r="X1655" s="67"/>
      <c r="Y1655" s="67"/>
      <c r="Z1655" s="67"/>
      <c r="AA1655" s="67"/>
      <c r="AB1655" s="99"/>
    </row>
    <row r="1656" spans="1:29" ht="18" hidden="1" outlineLevel="1" x14ac:dyDescent="0.35">
      <c r="A1656" s="99"/>
      <c r="B1656" s="12"/>
      <c r="C1656" s="67"/>
      <c r="D1656" s="147" t="s">
        <v>126</v>
      </c>
      <c r="E1656" s="148"/>
      <c r="F1656" s="148"/>
      <c r="G1656" s="148"/>
      <c r="H1656" s="148"/>
      <c r="I1656" s="148"/>
      <c r="J1656" s="148"/>
      <c r="K1656" s="148"/>
      <c r="L1656" s="148"/>
      <c r="M1656" s="148"/>
      <c r="N1656" s="148"/>
      <c r="O1656" s="148"/>
      <c r="P1656" s="423" t="s">
        <v>166</v>
      </c>
      <c r="Q1656" s="423"/>
      <c r="R1656" s="423"/>
      <c r="S1656" s="423"/>
      <c r="T1656" s="67"/>
      <c r="U1656" s="67"/>
      <c r="V1656" s="67"/>
      <c r="W1656" s="67"/>
      <c r="X1656" s="67"/>
      <c r="Y1656" s="67"/>
      <c r="Z1656" s="67"/>
      <c r="AA1656" s="67"/>
      <c r="AB1656" s="99"/>
    </row>
    <row r="1657" spans="1:29" s="159" customFormat="1" ht="28.8" hidden="1" outlineLevel="1" x14ac:dyDescent="0.35">
      <c r="A1657" s="99"/>
      <c r="B1657" s="12"/>
      <c r="C1657" s="67"/>
      <c r="D1657" s="188" t="s">
        <v>128</v>
      </c>
      <c r="E1657" s="188" t="s">
        <v>129</v>
      </c>
      <c r="F1657" s="188" t="s">
        <v>130</v>
      </c>
      <c r="G1657" s="188" t="s">
        <v>131</v>
      </c>
      <c r="H1657" s="188" t="s">
        <v>160</v>
      </c>
      <c r="I1657" s="188" t="s">
        <v>161</v>
      </c>
      <c r="J1657" s="188"/>
      <c r="K1657" s="188" t="s">
        <v>106</v>
      </c>
      <c r="L1657" s="188" t="s">
        <v>162</v>
      </c>
      <c r="M1657" s="188" t="s">
        <v>137</v>
      </c>
      <c r="N1657" s="188" t="s">
        <v>138</v>
      </c>
      <c r="O1657" s="188" t="s">
        <v>139</v>
      </c>
      <c r="P1657" s="193" t="s">
        <v>163</v>
      </c>
      <c r="Q1657" s="193" t="s">
        <v>141</v>
      </c>
      <c r="R1657" s="193" t="s">
        <v>142</v>
      </c>
      <c r="S1657" s="193" t="s">
        <v>143</v>
      </c>
      <c r="U1657" s="159" t="e" vm="1">
        <v>#VALUE!</v>
      </c>
      <c r="V1657" s="426" t="s">
        <v>144</v>
      </c>
      <c r="W1657" s="426"/>
      <c r="X1657" s="426"/>
      <c r="Y1657" s="426"/>
      <c r="Z1657" s="426"/>
      <c r="AB1657" s="99"/>
    </row>
    <row r="1658" spans="1:29" s="160" customFormat="1" ht="18" hidden="1" outlineLevel="1" x14ac:dyDescent="0.35">
      <c r="A1658" s="99"/>
      <c r="B1658" s="12"/>
      <c r="C1658" s="67"/>
      <c r="D1658" s="194"/>
      <c r="E1658" s="195"/>
      <c r="F1658" s="195"/>
      <c r="G1658" s="194"/>
      <c r="H1658" s="188" t="str">
        <f>+E1652</f>
        <v>kWh</v>
      </c>
      <c r="I1658" s="196" t="s">
        <v>145</v>
      </c>
      <c r="J1658" s="196" t="s">
        <v>146</v>
      </c>
      <c r="K1658" s="196" t="s">
        <v>147</v>
      </c>
      <c r="L1658" s="196" t="s">
        <v>147</v>
      </c>
      <c r="M1658" s="196" t="s">
        <v>147</v>
      </c>
      <c r="N1658" s="196" t="s">
        <v>147</v>
      </c>
      <c r="O1658" s="196" t="s">
        <v>147</v>
      </c>
      <c r="P1658" s="197" t="s">
        <v>148</v>
      </c>
      <c r="Q1658" s="198" t="s">
        <v>145</v>
      </c>
      <c r="R1658" s="198" t="s">
        <v>147</v>
      </c>
      <c r="S1658" s="198" t="s">
        <v>147</v>
      </c>
      <c r="U1658" s="67"/>
      <c r="V1658" s="67"/>
      <c r="W1658" s="67"/>
      <c r="X1658" s="67"/>
      <c r="Y1658" s="67"/>
      <c r="Z1658" s="67"/>
      <c r="AB1658" s="99"/>
    </row>
    <row r="1659" spans="1:29" ht="18" hidden="1" outlineLevel="1" x14ac:dyDescent="0.35">
      <c r="A1659" s="99"/>
      <c r="B1659" s="12"/>
      <c r="C1659" s="67"/>
      <c r="D1659" s="2">
        <v>0</v>
      </c>
      <c r="E1659" s="145"/>
      <c r="F1659" s="145">
        <f>+E1659</f>
        <v>0</v>
      </c>
      <c r="G1659" s="49">
        <f>IF(F1659-E1659=0,0,F1659-E1659+1)</f>
        <v>0</v>
      </c>
      <c r="H1659" s="155"/>
      <c r="I1659" s="4">
        <f>+H1659*$E$1653</f>
        <v>0</v>
      </c>
      <c r="J1659" s="48" t="str">
        <f>IFERROR(I1659/G1659,"-")</f>
        <v>-</v>
      </c>
      <c r="K1659" s="157"/>
      <c r="L1659" s="157"/>
      <c r="M1659" s="157"/>
      <c r="N1659" s="157"/>
      <c r="O1659" s="6">
        <f t="shared" ref="O1659:O1660" si="1678">+SUM(K1659:N1659)</f>
        <v>0</v>
      </c>
      <c r="P1659" s="38">
        <f>IFERROR((_xlfn.DAYS(F1659,"1/1/"&amp;YEAR(F1659))+1)/G1659,0)</f>
        <v>0</v>
      </c>
      <c r="Q1659" s="4">
        <f t="shared" ref="Q1659:Q1660" si="1679">+I1659*P1659</f>
        <v>0</v>
      </c>
      <c r="R1659" s="4">
        <f t="shared" ref="R1659:R1660" si="1680">+K1659*P1659</f>
        <v>0</v>
      </c>
      <c r="S1659" s="39">
        <f t="shared" ref="S1659:S1660" si="1681">+O1659*P1659</f>
        <v>0</v>
      </c>
      <c r="T1659" s="160"/>
      <c r="U1659" s="67"/>
      <c r="V1659" s="67"/>
      <c r="W1659" s="67"/>
      <c r="X1659" s="67"/>
      <c r="Y1659" s="67"/>
      <c r="Z1659" s="67"/>
      <c r="AA1659" s="67"/>
      <c r="AB1659" s="99"/>
    </row>
    <row r="1660" spans="1:29" ht="18" hidden="1" outlineLevel="1" x14ac:dyDescent="0.35">
      <c r="A1660" s="99"/>
      <c r="B1660" s="12"/>
      <c r="C1660" s="67"/>
      <c r="D1660" s="2">
        <v>1</v>
      </c>
      <c r="E1660" s="3">
        <f>+F1659+1</f>
        <v>1</v>
      </c>
      <c r="F1660" s="145"/>
      <c r="G1660" s="49">
        <f t="shared" ref="G1660:G1672" si="1682">IF(F1660-E1660=0,0,F1660-E1660+1)</f>
        <v>0</v>
      </c>
      <c r="H1660" s="155"/>
      <c r="I1660" s="4">
        <f t="shared" ref="I1660:I1672" si="1683">+H1660*$E$1653</f>
        <v>0</v>
      </c>
      <c r="J1660" s="48" t="str">
        <f t="shared" ref="J1660" si="1684">IFERROR(I1660/G1660,"-")</f>
        <v>-</v>
      </c>
      <c r="K1660" s="157"/>
      <c r="L1660" s="157"/>
      <c r="M1660" s="157"/>
      <c r="N1660" s="157"/>
      <c r="O1660" s="6">
        <f t="shared" si="1678"/>
        <v>0</v>
      </c>
      <c r="P1660" s="38">
        <v>1</v>
      </c>
      <c r="Q1660" s="4">
        <f t="shared" si="1679"/>
        <v>0</v>
      </c>
      <c r="R1660" s="4">
        <f t="shared" si="1680"/>
        <v>0</v>
      </c>
      <c r="S1660" s="39">
        <f t="shared" si="1681"/>
        <v>0</v>
      </c>
      <c r="T1660" s="160"/>
      <c r="U1660" s="67"/>
      <c r="V1660" s="67"/>
      <c r="W1660" s="67"/>
      <c r="X1660" s="67"/>
      <c r="Y1660" s="67"/>
      <c r="Z1660" s="67"/>
      <c r="AA1660" s="67"/>
      <c r="AB1660" s="99"/>
    </row>
    <row r="1661" spans="1:29" ht="18" hidden="1" outlineLevel="1" x14ac:dyDescent="0.35">
      <c r="A1661" s="99"/>
      <c r="B1661" s="12"/>
      <c r="C1661" s="67"/>
      <c r="D1661" s="2">
        <v>2</v>
      </c>
      <c r="E1661" s="3">
        <f t="shared" ref="E1661:E1672" si="1685">+F1660+1</f>
        <v>1</v>
      </c>
      <c r="F1661" s="146"/>
      <c r="G1661" s="49">
        <f t="shared" si="1682"/>
        <v>0</v>
      </c>
      <c r="H1661" s="156"/>
      <c r="I1661" s="4">
        <f t="shared" si="1683"/>
        <v>0</v>
      </c>
      <c r="J1661" s="48" t="str">
        <f t="shared" ref="J1661" si="1686">IFERROR(I1661/G1661,"-")</f>
        <v>-</v>
      </c>
      <c r="K1661" s="158"/>
      <c r="L1661" s="158"/>
      <c r="M1661" s="158"/>
      <c r="N1661" s="158"/>
      <c r="O1661" s="6">
        <f t="shared" ref="O1661" si="1687">+SUM(K1661:N1661)</f>
        <v>0</v>
      </c>
      <c r="P1661" s="40">
        <v>1</v>
      </c>
      <c r="Q1661" s="4">
        <f t="shared" ref="Q1661" si="1688">+I1661*P1661</f>
        <v>0</v>
      </c>
      <c r="R1661" s="4">
        <f t="shared" ref="R1661" si="1689">+K1661*P1661</f>
        <v>0</v>
      </c>
      <c r="S1661" s="41">
        <f t="shared" ref="S1661" si="1690">+O1661*P1661</f>
        <v>0</v>
      </c>
      <c r="T1661" s="160"/>
      <c r="U1661" s="67"/>
      <c r="V1661" s="67"/>
      <c r="W1661" s="67"/>
      <c r="X1661" s="67"/>
      <c r="Y1661" s="67"/>
      <c r="Z1661" s="67"/>
      <c r="AA1661" s="67"/>
      <c r="AB1661" s="99"/>
    </row>
    <row r="1662" spans="1:29" ht="18" hidden="1" outlineLevel="1" x14ac:dyDescent="0.35">
      <c r="A1662" s="99"/>
      <c r="B1662" s="12"/>
      <c r="C1662" s="67"/>
      <c r="D1662" s="2">
        <v>3</v>
      </c>
      <c r="E1662" s="3">
        <f t="shared" si="1685"/>
        <v>1</v>
      </c>
      <c r="F1662" s="146"/>
      <c r="G1662" s="49">
        <f t="shared" si="1682"/>
        <v>0</v>
      </c>
      <c r="H1662" s="156"/>
      <c r="I1662" s="4">
        <f t="shared" si="1683"/>
        <v>0</v>
      </c>
      <c r="J1662" s="48" t="str">
        <f t="shared" ref="J1662" si="1691">IFERROR(I1662/G1662,"-")</f>
        <v>-</v>
      </c>
      <c r="K1662" s="158"/>
      <c r="L1662" s="158"/>
      <c r="M1662" s="158"/>
      <c r="N1662" s="158"/>
      <c r="O1662" s="6">
        <f t="shared" ref="O1662" si="1692">+SUM(K1662:N1662)</f>
        <v>0</v>
      </c>
      <c r="P1662" s="40">
        <v>1</v>
      </c>
      <c r="Q1662" s="4">
        <f t="shared" ref="Q1662" si="1693">+I1662*P1662</f>
        <v>0</v>
      </c>
      <c r="R1662" s="4">
        <f t="shared" ref="R1662" si="1694">+K1662*P1662</f>
        <v>0</v>
      </c>
      <c r="S1662" s="41">
        <f t="shared" ref="S1662" si="1695">+O1662*P1662</f>
        <v>0</v>
      </c>
      <c r="T1662" s="67"/>
      <c r="U1662" s="67"/>
      <c r="V1662" s="67"/>
      <c r="W1662" s="67"/>
      <c r="X1662" s="67"/>
      <c r="Y1662" s="67"/>
      <c r="Z1662" s="67"/>
      <c r="AA1662" s="67"/>
      <c r="AB1662" s="99"/>
    </row>
    <row r="1663" spans="1:29" ht="18" hidden="1" outlineLevel="1" x14ac:dyDescent="0.35">
      <c r="A1663" s="99"/>
      <c r="B1663" s="12"/>
      <c r="C1663" s="67"/>
      <c r="D1663" s="2">
        <v>4</v>
      </c>
      <c r="E1663" s="3">
        <f t="shared" si="1685"/>
        <v>1</v>
      </c>
      <c r="F1663" s="146"/>
      <c r="G1663" s="49">
        <f t="shared" si="1682"/>
        <v>0</v>
      </c>
      <c r="H1663" s="156"/>
      <c r="I1663" s="4">
        <f t="shared" si="1683"/>
        <v>0</v>
      </c>
      <c r="J1663" s="48" t="str">
        <f t="shared" ref="J1663" si="1696">IFERROR(I1663/G1663,"-")</f>
        <v>-</v>
      </c>
      <c r="K1663" s="158"/>
      <c r="L1663" s="158"/>
      <c r="M1663" s="158"/>
      <c r="N1663" s="158"/>
      <c r="O1663" s="6">
        <f t="shared" ref="O1663" si="1697">+SUM(K1663:N1663)</f>
        <v>0</v>
      </c>
      <c r="P1663" s="40">
        <v>1</v>
      </c>
      <c r="Q1663" s="4">
        <f t="shared" ref="Q1663" si="1698">+I1663*P1663</f>
        <v>0</v>
      </c>
      <c r="R1663" s="4">
        <f t="shared" ref="R1663" si="1699">+K1663*P1663</f>
        <v>0</v>
      </c>
      <c r="S1663" s="41">
        <f t="shared" ref="S1663" si="1700">+O1663*P1663</f>
        <v>0</v>
      </c>
      <c r="T1663" s="67"/>
      <c r="U1663" s="67"/>
      <c r="V1663" s="67"/>
      <c r="W1663" s="67"/>
      <c r="X1663" s="67"/>
      <c r="Y1663" s="67"/>
      <c r="Z1663" s="67"/>
      <c r="AA1663" s="67"/>
      <c r="AB1663" s="99"/>
    </row>
    <row r="1664" spans="1:29" ht="18" hidden="1" outlineLevel="1" x14ac:dyDescent="0.35">
      <c r="A1664" s="99"/>
      <c r="B1664" s="12"/>
      <c r="C1664" s="67"/>
      <c r="D1664" s="2">
        <v>5</v>
      </c>
      <c r="E1664" s="3">
        <f t="shared" si="1685"/>
        <v>1</v>
      </c>
      <c r="F1664" s="146"/>
      <c r="G1664" s="49">
        <f t="shared" si="1682"/>
        <v>0</v>
      </c>
      <c r="H1664" s="156"/>
      <c r="I1664" s="4">
        <f t="shared" si="1683"/>
        <v>0</v>
      </c>
      <c r="J1664" s="48" t="str">
        <f t="shared" ref="J1664" si="1701">IFERROR(I1664/G1664,"-")</f>
        <v>-</v>
      </c>
      <c r="K1664" s="158"/>
      <c r="L1664" s="158"/>
      <c r="M1664" s="158"/>
      <c r="N1664" s="158"/>
      <c r="O1664" s="6">
        <f t="shared" ref="O1664" si="1702">+SUM(K1664:N1664)</f>
        <v>0</v>
      </c>
      <c r="P1664" s="40">
        <v>1</v>
      </c>
      <c r="Q1664" s="4">
        <f t="shared" ref="Q1664" si="1703">+I1664*P1664</f>
        <v>0</v>
      </c>
      <c r="R1664" s="4">
        <f t="shared" ref="R1664" si="1704">+K1664*P1664</f>
        <v>0</v>
      </c>
      <c r="S1664" s="41">
        <f t="shared" ref="S1664" si="1705">+O1664*P1664</f>
        <v>0</v>
      </c>
      <c r="T1664" s="67"/>
      <c r="U1664" s="67"/>
      <c r="V1664" s="67"/>
      <c r="W1664" s="67"/>
      <c r="X1664" s="67"/>
      <c r="Y1664" s="67"/>
      <c r="Z1664" s="67"/>
      <c r="AA1664" s="67"/>
      <c r="AB1664" s="99"/>
    </row>
    <row r="1665" spans="1:29" ht="18" hidden="1" outlineLevel="1" x14ac:dyDescent="0.35">
      <c r="A1665" s="99"/>
      <c r="B1665" s="12"/>
      <c r="C1665" s="67"/>
      <c r="D1665" s="2">
        <v>6</v>
      </c>
      <c r="E1665" s="3">
        <f t="shared" si="1685"/>
        <v>1</v>
      </c>
      <c r="F1665" s="146"/>
      <c r="G1665" s="49">
        <f t="shared" si="1682"/>
        <v>0</v>
      </c>
      <c r="H1665" s="156"/>
      <c r="I1665" s="4">
        <f t="shared" si="1683"/>
        <v>0</v>
      </c>
      <c r="J1665" s="48" t="str">
        <f t="shared" ref="J1665" si="1706">IFERROR(I1665/G1665,"-")</f>
        <v>-</v>
      </c>
      <c r="K1665" s="158"/>
      <c r="L1665" s="158"/>
      <c r="M1665" s="158"/>
      <c r="N1665" s="158"/>
      <c r="O1665" s="6">
        <f t="shared" ref="O1665" si="1707">+SUM(K1665:N1665)</f>
        <v>0</v>
      </c>
      <c r="P1665" s="40">
        <v>1</v>
      </c>
      <c r="Q1665" s="4">
        <f t="shared" ref="Q1665" si="1708">+I1665*P1665</f>
        <v>0</v>
      </c>
      <c r="R1665" s="4">
        <f t="shared" ref="R1665" si="1709">+K1665*P1665</f>
        <v>0</v>
      </c>
      <c r="S1665" s="41">
        <f t="shared" ref="S1665" si="1710">+O1665*P1665</f>
        <v>0</v>
      </c>
      <c r="T1665" s="67"/>
      <c r="U1665" s="67"/>
      <c r="V1665" s="67"/>
      <c r="W1665" s="67"/>
      <c r="X1665" s="67"/>
      <c r="Y1665" s="67"/>
      <c r="Z1665" s="67"/>
      <c r="AA1665" s="67"/>
      <c r="AB1665" s="99"/>
    </row>
    <row r="1666" spans="1:29" ht="18" hidden="1" outlineLevel="1" x14ac:dyDescent="0.35">
      <c r="A1666" s="99"/>
      <c r="B1666" s="12"/>
      <c r="C1666" s="67"/>
      <c r="D1666" s="2">
        <v>7</v>
      </c>
      <c r="E1666" s="3">
        <f t="shared" si="1685"/>
        <v>1</v>
      </c>
      <c r="F1666" s="146"/>
      <c r="G1666" s="49">
        <f t="shared" si="1682"/>
        <v>0</v>
      </c>
      <c r="H1666" s="156"/>
      <c r="I1666" s="4">
        <f t="shared" si="1683"/>
        <v>0</v>
      </c>
      <c r="J1666" s="48" t="str">
        <f t="shared" ref="J1666" si="1711">IFERROR(I1666/G1666,"-")</f>
        <v>-</v>
      </c>
      <c r="K1666" s="158"/>
      <c r="L1666" s="158"/>
      <c r="M1666" s="158"/>
      <c r="N1666" s="158"/>
      <c r="O1666" s="6">
        <f t="shared" ref="O1666" si="1712">+SUM(K1666:N1666)</f>
        <v>0</v>
      </c>
      <c r="P1666" s="40">
        <v>1</v>
      </c>
      <c r="Q1666" s="4">
        <f t="shared" ref="Q1666" si="1713">+I1666*P1666</f>
        <v>0</v>
      </c>
      <c r="R1666" s="4">
        <f t="shared" ref="R1666" si="1714">+K1666*P1666</f>
        <v>0</v>
      </c>
      <c r="S1666" s="41">
        <f t="shared" ref="S1666" si="1715">+O1666*P1666</f>
        <v>0</v>
      </c>
      <c r="T1666" s="67"/>
      <c r="U1666" s="67"/>
      <c r="V1666" s="67"/>
      <c r="W1666" s="67"/>
      <c r="X1666" s="67"/>
      <c r="Y1666" s="67"/>
      <c r="Z1666" s="67"/>
      <c r="AA1666" s="67"/>
      <c r="AB1666" s="99"/>
    </row>
    <row r="1667" spans="1:29" ht="18" hidden="1" outlineLevel="1" x14ac:dyDescent="0.35">
      <c r="A1667" s="99"/>
      <c r="B1667" s="12"/>
      <c r="C1667" s="67"/>
      <c r="D1667" s="2">
        <v>8</v>
      </c>
      <c r="E1667" s="3">
        <f t="shared" si="1685"/>
        <v>1</v>
      </c>
      <c r="F1667" s="146"/>
      <c r="G1667" s="49">
        <f t="shared" si="1682"/>
        <v>0</v>
      </c>
      <c r="H1667" s="156"/>
      <c r="I1667" s="4">
        <f t="shared" si="1683"/>
        <v>0</v>
      </c>
      <c r="J1667" s="48" t="str">
        <f t="shared" ref="J1667" si="1716">IFERROR(I1667/G1667,"-")</f>
        <v>-</v>
      </c>
      <c r="K1667" s="158"/>
      <c r="L1667" s="158"/>
      <c r="M1667" s="158"/>
      <c r="N1667" s="158"/>
      <c r="O1667" s="6">
        <f t="shared" ref="O1667" si="1717">+SUM(K1667:N1667)</f>
        <v>0</v>
      </c>
      <c r="P1667" s="40">
        <v>1</v>
      </c>
      <c r="Q1667" s="4">
        <f t="shared" ref="Q1667" si="1718">+I1667*P1667</f>
        <v>0</v>
      </c>
      <c r="R1667" s="4">
        <f t="shared" ref="R1667" si="1719">+K1667*P1667</f>
        <v>0</v>
      </c>
      <c r="S1667" s="41">
        <f t="shared" ref="S1667" si="1720">+O1667*P1667</f>
        <v>0</v>
      </c>
      <c r="T1667" s="67"/>
      <c r="U1667" s="67"/>
      <c r="V1667" s="67"/>
      <c r="W1667" s="67"/>
      <c r="X1667" s="67"/>
      <c r="Y1667" s="67"/>
      <c r="Z1667" s="67"/>
      <c r="AA1667" s="67"/>
      <c r="AB1667" s="99"/>
    </row>
    <row r="1668" spans="1:29" ht="18" hidden="1" outlineLevel="1" x14ac:dyDescent="0.35">
      <c r="A1668" s="99"/>
      <c r="B1668" s="12"/>
      <c r="C1668" s="67"/>
      <c r="D1668" s="2">
        <v>9</v>
      </c>
      <c r="E1668" s="3">
        <f t="shared" si="1685"/>
        <v>1</v>
      </c>
      <c r="F1668" s="146"/>
      <c r="G1668" s="49">
        <f t="shared" si="1682"/>
        <v>0</v>
      </c>
      <c r="H1668" s="156"/>
      <c r="I1668" s="4">
        <f t="shared" si="1683"/>
        <v>0</v>
      </c>
      <c r="J1668" s="48" t="str">
        <f t="shared" ref="J1668" si="1721">IFERROR(I1668/G1668,"-")</f>
        <v>-</v>
      </c>
      <c r="K1668" s="158"/>
      <c r="L1668" s="158"/>
      <c r="M1668" s="158"/>
      <c r="N1668" s="158"/>
      <c r="O1668" s="6">
        <f t="shared" ref="O1668" si="1722">+SUM(K1668:N1668)</f>
        <v>0</v>
      </c>
      <c r="P1668" s="40">
        <v>1</v>
      </c>
      <c r="Q1668" s="4">
        <f t="shared" ref="Q1668" si="1723">+I1668*P1668</f>
        <v>0</v>
      </c>
      <c r="R1668" s="4">
        <f t="shared" ref="R1668" si="1724">+K1668*P1668</f>
        <v>0</v>
      </c>
      <c r="S1668" s="41">
        <f t="shared" ref="S1668" si="1725">+O1668*P1668</f>
        <v>0</v>
      </c>
      <c r="T1668" s="67"/>
      <c r="U1668" s="67"/>
      <c r="V1668" s="67"/>
      <c r="W1668" s="67"/>
      <c r="X1668" s="67"/>
      <c r="Y1668" s="67"/>
      <c r="Z1668" s="67"/>
      <c r="AA1668" s="67"/>
      <c r="AB1668" s="99"/>
    </row>
    <row r="1669" spans="1:29" ht="18" hidden="1" outlineLevel="1" x14ac:dyDescent="0.35">
      <c r="A1669" s="99"/>
      <c r="B1669" s="12"/>
      <c r="C1669" s="67"/>
      <c r="D1669" s="2">
        <v>10</v>
      </c>
      <c r="E1669" s="3">
        <f t="shared" si="1685"/>
        <v>1</v>
      </c>
      <c r="F1669" s="146"/>
      <c r="G1669" s="49">
        <f t="shared" si="1682"/>
        <v>0</v>
      </c>
      <c r="H1669" s="156"/>
      <c r="I1669" s="4">
        <f t="shared" si="1683"/>
        <v>0</v>
      </c>
      <c r="J1669" s="48" t="str">
        <f t="shared" ref="J1669:J1672" si="1726">IFERROR(I1669/G1669,"-")</f>
        <v>-</v>
      </c>
      <c r="K1669" s="158"/>
      <c r="L1669" s="158"/>
      <c r="M1669" s="158"/>
      <c r="N1669" s="158"/>
      <c r="O1669" s="6">
        <f t="shared" ref="O1669:O1672" si="1727">+SUM(K1669:N1669)</f>
        <v>0</v>
      </c>
      <c r="P1669" s="40">
        <v>1</v>
      </c>
      <c r="Q1669" s="4">
        <f t="shared" ref="Q1669:Q1672" si="1728">+I1669*P1669</f>
        <v>0</v>
      </c>
      <c r="R1669" s="4">
        <f t="shared" ref="R1669:R1672" si="1729">+K1669*P1669</f>
        <v>0</v>
      </c>
      <c r="S1669" s="41">
        <f t="shared" ref="S1669:S1672" si="1730">+O1669*P1669</f>
        <v>0</v>
      </c>
      <c r="T1669" s="67"/>
      <c r="U1669" s="67"/>
      <c r="V1669" s="67"/>
      <c r="W1669" s="67"/>
      <c r="X1669" s="67"/>
      <c r="Y1669" s="67"/>
      <c r="Z1669" s="67"/>
      <c r="AA1669" s="67"/>
      <c r="AB1669" s="99"/>
    </row>
    <row r="1670" spans="1:29" ht="18" hidden="1" outlineLevel="1" x14ac:dyDescent="0.35">
      <c r="A1670" s="99"/>
      <c r="B1670" s="12"/>
      <c r="C1670" s="67"/>
      <c r="D1670" s="2">
        <v>11</v>
      </c>
      <c r="E1670" s="3">
        <f t="shared" si="1685"/>
        <v>1</v>
      </c>
      <c r="F1670" s="146"/>
      <c r="G1670" s="49">
        <f t="shared" si="1682"/>
        <v>0</v>
      </c>
      <c r="H1670" s="156"/>
      <c r="I1670" s="4">
        <f t="shared" si="1683"/>
        <v>0</v>
      </c>
      <c r="J1670" s="48" t="str">
        <f t="shared" si="1726"/>
        <v>-</v>
      </c>
      <c r="K1670" s="158"/>
      <c r="L1670" s="158"/>
      <c r="M1670" s="158"/>
      <c r="N1670" s="158"/>
      <c r="O1670" s="6">
        <f t="shared" si="1727"/>
        <v>0</v>
      </c>
      <c r="P1670" s="40">
        <v>1</v>
      </c>
      <c r="Q1670" s="4">
        <f t="shared" si="1728"/>
        <v>0</v>
      </c>
      <c r="R1670" s="4">
        <f t="shared" si="1729"/>
        <v>0</v>
      </c>
      <c r="S1670" s="41">
        <f t="shared" si="1730"/>
        <v>0</v>
      </c>
      <c r="T1670" s="67"/>
      <c r="U1670" s="67"/>
      <c r="V1670" s="67"/>
      <c r="W1670" s="67"/>
      <c r="X1670" s="67"/>
      <c r="Y1670" s="67"/>
      <c r="Z1670" s="67"/>
      <c r="AA1670" s="67"/>
      <c r="AB1670" s="99"/>
    </row>
    <row r="1671" spans="1:29" ht="18" hidden="1" outlineLevel="1" x14ac:dyDescent="0.35">
      <c r="A1671" s="99"/>
      <c r="B1671" s="12"/>
      <c r="C1671" s="67"/>
      <c r="D1671" s="2">
        <v>12</v>
      </c>
      <c r="E1671" s="3">
        <f t="shared" si="1685"/>
        <v>1</v>
      </c>
      <c r="F1671" s="146"/>
      <c r="G1671" s="49">
        <f t="shared" si="1682"/>
        <v>0</v>
      </c>
      <c r="H1671" s="156"/>
      <c r="I1671" s="4">
        <f t="shared" si="1683"/>
        <v>0</v>
      </c>
      <c r="J1671" s="48" t="str">
        <f t="shared" si="1726"/>
        <v>-</v>
      </c>
      <c r="K1671" s="158"/>
      <c r="L1671" s="158"/>
      <c r="M1671" s="158"/>
      <c r="N1671" s="158"/>
      <c r="O1671" s="6">
        <f t="shared" si="1727"/>
        <v>0</v>
      </c>
      <c r="P1671" s="40">
        <v>1</v>
      </c>
      <c r="Q1671" s="4">
        <f t="shared" si="1728"/>
        <v>0</v>
      </c>
      <c r="R1671" s="4">
        <f t="shared" si="1729"/>
        <v>0</v>
      </c>
      <c r="S1671" s="41">
        <f t="shared" si="1730"/>
        <v>0</v>
      </c>
      <c r="T1671" s="67"/>
      <c r="U1671" s="67"/>
      <c r="V1671" s="67"/>
      <c r="W1671" s="67"/>
      <c r="X1671" s="67"/>
      <c r="Y1671" s="67"/>
      <c r="Z1671" s="67"/>
      <c r="AA1671" s="67"/>
      <c r="AB1671" s="99"/>
    </row>
    <row r="1672" spans="1:29" ht="18" hidden="1" outlineLevel="1" x14ac:dyDescent="0.35">
      <c r="A1672" s="99"/>
      <c r="B1672" s="12"/>
      <c r="C1672" s="67"/>
      <c r="D1672" s="2">
        <v>13</v>
      </c>
      <c r="E1672" s="3">
        <f t="shared" si="1685"/>
        <v>1</v>
      </c>
      <c r="F1672" s="146">
        <f>+E1672</f>
        <v>1</v>
      </c>
      <c r="G1672" s="49">
        <f t="shared" si="1682"/>
        <v>0</v>
      </c>
      <c r="H1672" s="156"/>
      <c r="I1672" s="4">
        <f t="shared" si="1683"/>
        <v>0</v>
      </c>
      <c r="J1672" s="48" t="str">
        <f t="shared" si="1726"/>
        <v>-</v>
      </c>
      <c r="K1672" s="158"/>
      <c r="L1672" s="158"/>
      <c r="M1672" s="158"/>
      <c r="N1672" s="158"/>
      <c r="O1672" s="6">
        <f t="shared" si="1727"/>
        <v>0</v>
      </c>
      <c r="P1672" s="38">
        <f>IFERROR((_xlfn.DAYS("31/12/"&amp;YEAR(E1672),E1672))/G1672,0)</f>
        <v>0</v>
      </c>
      <c r="Q1672" s="4">
        <f t="shared" si="1728"/>
        <v>0</v>
      </c>
      <c r="R1672" s="4">
        <f t="shared" si="1729"/>
        <v>0</v>
      </c>
      <c r="S1672" s="41">
        <f t="shared" si="1730"/>
        <v>0</v>
      </c>
      <c r="T1672" s="67"/>
      <c r="U1672" s="67"/>
      <c r="V1672" s="67"/>
      <c r="W1672" s="67"/>
      <c r="X1672" s="67"/>
      <c r="Y1672" s="67"/>
      <c r="Z1672" s="67"/>
      <c r="AA1672" s="67"/>
      <c r="AB1672" s="99"/>
    </row>
    <row r="1673" spans="1:29" ht="18" hidden="1" outlineLevel="1" x14ac:dyDescent="0.35">
      <c r="A1673" s="99"/>
      <c r="B1673" s="12"/>
      <c r="C1673" s="67"/>
      <c r="D1673" s="42" t="s">
        <v>164</v>
      </c>
      <c r="E1673" s="8"/>
      <c r="F1673" s="8"/>
      <c r="G1673" s="50">
        <f>SUM(G1659:G1672)</f>
        <v>0</v>
      </c>
      <c r="H1673" s="1"/>
      <c r="I1673" s="5">
        <f>SUM(I1659:I1672)</f>
        <v>0</v>
      </c>
      <c r="J1673" s="48" t="str">
        <f>IFERROR(I1673/G1673,"-")</f>
        <v>-</v>
      </c>
      <c r="K1673" s="5">
        <f>SUM(K1659:K1672)</f>
        <v>0</v>
      </c>
      <c r="L1673" s="5">
        <f t="shared" ref="L1673:O1673" si="1731">SUM(L1659:L1672)</f>
        <v>0</v>
      </c>
      <c r="M1673" s="5">
        <f t="shared" si="1731"/>
        <v>0</v>
      </c>
      <c r="N1673" s="5">
        <f t="shared" si="1731"/>
        <v>0</v>
      </c>
      <c r="O1673" s="5">
        <f t="shared" si="1731"/>
        <v>0</v>
      </c>
      <c r="P1673" s="42">
        <f>+SUMPRODUCT(G1659:G1672,P1659:P1672)</f>
        <v>0</v>
      </c>
      <c r="Q1673" s="9">
        <f>SUM(Q1659:Q1672)</f>
        <v>0</v>
      </c>
      <c r="R1673" s="9">
        <f t="shared" ref="R1673:S1673" si="1732">SUM(R1659:R1672)</f>
        <v>0</v>
      </c>
      <c r="S1673" s="10">
        <f t="shared" si="1732"/>
        <v>0</v>
      </c>
      <c r="T1673" s="67"/>
      <c r="U1673" s="67"/>
      <c r="V1673" s="67"/>
      <c r="W1673" s="67"/>
      <c r="X1673" s="67"/>
      <c r="Y1673" s="67"/>
      <c r="Z1673" s="67"/>
      <c r="AA1673" s="67"/>
      <c r="AB1673" s="99"/>
    </row>
    <row r="1674" spans="1:29" ht="18" hidden="1" outlineLevel="1" x14ac:dyDescent="0.35">
      <c r="A1674" s="99"/>
      <c r="B1674" s="12"/>
      <c r="C1674" s="67"/>
      <c r="D1674" s="25" t="s">
        <v>150</v>
      </c>
      <c r="E1674" s="1"/>
      <c r="F1674" s="1"/>
      <c r="G1674" s="1"/>
      <c r="H1674" s="1"/>
      <c r="I1674" s="1"/>
      <c r="J1674" s="1"/>
      <c r="K1674" s="51" t="str">
        <f>IFERROR(K1673/$O1673,"-")</f>
        <v>-</v>
      </c>
      <c r="L1674" s="51" t="str">
        <f>IFERROR(L1673/$O1673,"-")</f>
        <v>-</v>
      </c>
      <c r="M1674" s="51" t="str">
        <f>IFERROR(M1673/$O1673,"-")</f>
        <v>-</v>
      </c>
      <c r="N1674" s="51" t="str">
        <f>IFERROR(N1673/$O1673,"-")</f>
        <v>-</v>
      </c>
      <c r="O1674" s="51" t="str">
        <f>IFERROR(O1673/$O1673,"-")</f>
        <v>-</v>
      </c>
      <c r="P1674" s="43"/>
      <c r="Q1674" s="2"/>
      <c r="R1674" s="2"/>
      <c r="S1674" s="44"/>
      <c r="T1674" s="67"/>
      <c r="U1674" s="67"/>
      <c r="V1674" s="67"/>
      <c r="W1674" s="67"/>
      <c r="X1674" s="67"/>
      <c r="Y1674" s="67"/>
      <c r="Z1674" s="67"/>
      <c r="AA1674" s="67"/>
      <c r="AB1674" s="99"/>
    </row>
    <row r="1675" spans="1:29" ht="18" hidden="1" outlineLevel="1" x14ac:dyDescent="0.35">
      <c r="A1675" s="99"/>
      <c r="B1675" s="12"/>
      <c r="C1675" s="67"/>
      <c r="D1675" s="67"/>
      <c r="E1675" s="67"/>
      <c r="F1675" s="67"/>
      <c r="G1675" s="67"/>
      <c r="H1675" s="67"/>
      <c r="I1675" s="67"/>
      <c r="J1675" s="67"/>
      <c r="K1675" s="67"/>
      <c r="L1675" s="67"/>
      <c r="M1675" s="67"/>
      <c r="N1675" s="67"/>
      <c r="O1675" s="67"/>
      <c r="P1675" s="67"/>
      <c r="Q1675" s="67"/>
      <c r="R1675" s="67"/>
      <c r="S1675" s="67"/>
      <c r="T1675" s="67"/>
      <c r="U1675" s="67"/>
      <c r="V1675" s="67"/>
      <c r="W1675" s="67"/>
      <c r="X1675" s="67"/>
      <c r="Y1675" s="67"/>
      <c r="Z1675" s="67"/>
      <c r="AA1675" s="67"/>
      <c r="AB1675" s="99"/>
    </row>
    <row r="1676" spans="1:29" ht="18" collapsed="1" x14ac:dyDescent="0.35">
      <c r="A1676" s="99"/>
      <c r="B1676" s="12"/>
      <c r="C1676" s="62" t="s">
        <v>167</v>
      </c>
      <c r="D1676" s="12"/>
      <c r="E1676" s="12"/>
      <c r="F1676" s="12"/>
      <c r="G1676" s="12"/>
      <c r="H1676" s="12"/>
      <c r="I1676" s="12"/>
      <c r="J1676" s="12"/>
      <c r="K1676" s="12"/>
      <c r="L1676" s="12"/>
      <c r="M1676" s="12"/>
      <c r="N1676" s="12"/>
      <c r="O1676" s="12"/>
      <c r="P1676" s="12"/>
      <c r="Q1676" s="12"/>
      <c r="R1676" s="12"/>
      <c r="S1676" s="12"/>
      <c r="T1676" s="12"/>
      <c r="U1676" s="12"/>
      <c r="V1676" s="12"/>
      <c r="W1676" s="12"/>
      <c r="X1676" s="12"/>
      <c r="Y1676" s="12"/>
      <c r="Z1676" s="12"/>
      <c r="AA1676" s="12"/>
      <c r="AB1676" s="99"/>
    </row>
    <row r="1677" spans="1:29" ht="9.6" hidden="1" customHeight="1" outlineLevel="1" x14ac:dyDescent="0.35">
      <c r="A1677" s="99"/>
      <c r="B1677" s="12"/>
      <c r="C1677" s="67"/>
      <c r="D1677" s="67"/>
      <c r="E1677" s="67"/>
      <c r="F1677" s="67"/>
      <c r="G1677" s="67"/>
      <c r="H1677" s="67"/>
      <c r="I1677" s="67"/>
      <c r="J1677" s="67"/>
      <c r="K1677" s="67"/>
      <c r="L1677" s="67"/>
      <c r="M1677" s="67"/>
      <c r="N1677" s="67"/>
      <c r="O1677" s="67"/>
      <c r="P1677" s="67"/>
      <c r="Q1677" s="67"/>
      <c r="R1677" s="67"/>
      <c r="S1677" s="67"/>
      <c r="T1677" s="67"/>
      <c r="U1677" s="67"/>
      <c r="V1677" s="67"/>
      <c r="W1677" s="67"/>
      <c r="X1677" s="67"/>
      <c r="Y1677" s="67"/>
      <c r="Z1677" s="67"/>
      <c r="AA1677" s="67"/>
      <c r="AB1677" s="99"/>
    </row>
    <row r="1678" spans="1:29" ht="18" hidden="1" outlineLevel="1" x14ac:dyDescent="0.35">
      <c r="A1678" s="99"/>
      <c r="B1678" s="12"/>
      <c r="C1678" s="67"/>
      <c r="D1678" s="163" t="s">
        <v>98</v>
      </c>
      <c r="E1678" s="164"/>
      <c r="F1678" s="164"/>
      <c r="G1678" s="164"/>
      <c r="H1678" s="67"/>
      <c r="I1678" s="161" t="s">
        <v>97</v>
      </c>
      <c r="J1678" s="162"/>
      <c r="K1678" s="162"/>
      <c r="L1678" s="67"/>
      <c r="M1678" s="67"/>
      <c r="N1678" s="67"/>
      <c r="O1678" s="67"/>
      <c r="P1678" s="67"/>
      <c r="Q1678" s="149" t="s">
        <v>152</v>
      </c>
      <c r="R1678" s="150"/>
      <c r="S1678" s="150"/>
      <c r="T1678" s="150"/>
      <c r="U1678" s="67"/>
      <c r="V1678" s="149" t="s">
        <v>153</v>
      </c>
      <c r="W1678" s="150"/>
      <c r="X1678" s="150"/>
      <c r="Y1678" s="67"/>
      <c r="Z1678" s="67"/>
      <c r="AA1678" s="67"/>
      <c r="AB1678" s="99"/>
      <c r="AC1678" s="67">
        <v>34</v>
      </c>
    </row>
    <row r="1679" spans="1:29" ht="18" hidden="1" outlineLevel="1" x14ac:dyDescent="0.35">
      <c r="A1679" s="99"/>
      <c r="B1679" s="12"/>
      <c r="C1679" s="67"/>
      <c r="D1679" s="1" t="s">
        <v>154</v>
      </c>
      <c r="E1679" s="200" t="s">
        <v>155</v>
      </c>
      <c r="F1679" s="167" t="s">
        <v>156</v>
      </c>
      <c r="G1679" s="165"/>
      <c r="H1679" s="67"/>
      <c r="I1679" s="152">
        <v>1</v>
      </c>
      <c r="J1679" s="421" t="s">
        <v>101</v>
      </c>
      <c r="K1679" s="422"/>
      <c r="L1679" s="67"/>
      <c r="M1679" s="67"/>
      <c r="N1679" s="67"/>
      <c r="O1679" s="67"/>
      <c r="P1679" s="67"/>
      <c r="Q1679" s="419" t="s">
        <v>106</v>
      </c>
      <c r="R1679" s="419"/>
      <c r="S1679" s="298" t="str">
        <f>IFERROR(S1701/Q1701,"-")</f>
        <v>-</v>
      </c>
      <c r="T1679" s="299" t="s">
        <v>107</v>
      </c>
      <c r="U1679" s="67"/>
      <c r="V1679" s="8" t="s">
        <v>108</v>
      </c>
      <c r="W1679" s="300">
        <f>IF(E1679="No n'hi ha",0,VLOOKUP(E1679,llistes!$L$5:$Q$11,5,0))</f>
        <v>0</v>
      </c>
      <c r="X1679" s="301" t="s">
        <v>109</v>
      </c>
      <c r="Y1679" s="67"/>
      <c r="Z1679" s="67"/>
      <c r="AA1679" s="67"/>
      <c r="AB1679" s="99"/>
    </row>
    <row r="1680" spans="1:29" ht="18" hidden="1" outlineLevel="1" x14ac:dyDescent="0.35">
      <c r="A1680" s="99"/>
      <c r="B1680" s="12"/>
      <c r="C1680" s="67"/>
      <c r="D1680" s="1" t="s">
        <v>157</v>
      </c>
      <c r="E1680" s="201" t="s">
        <v>145</v>
      </c>
      <c r="F1680" s="199" t="s">
        <v>158</v>
      </c>
      <c r="G1680" s="166"/>
      <c r="H1680" s="67"/>
      <c r="I1680" s="154">
        <v>2</v>
      </c>
      <c r="J1680" s="421" t="s">
        <v>101</v>
      </c>
      <c r="K1680" s="422"/>
      <c r="L1680" s="67"/>
      <c r="M1680" s="67"/>
      <c r="N1680" s="67"/>
      <c r="O1680" s="67"/>
      <c r="P1680" s="67"/>
      <c r="Q1680" s="415" t="s">
        <v>111</v>
      </c>
      <c r="R1680" s="415"/>
      <c r="S1680" s="47">
        <f>IFERROR(S1701/P1701,0)</f>
        <v>0</v>
      </c>
      <c r="T1680" t="s">
        <v>112</v>
      </c>
      <c r="U1680" s="67"/>
      <c r="V1680" s="1" t="s">
        <v>113</v>
      </c>
      <c r="W1680" s="5">
        <f>+W1679*Q1701</f>
        <v>0</v>
      </c>
      <c r="X1680" s="268" t="s">
        <v>114</v>
      </c>
      <c r="Y1680" s="67"/>
      <c r="Z1680" s="67"/>
      <c r="AA1680" s="67"/>
      <c r="AB1680" s="99"/>
    </row>
    <row r="1681" spans="1:28" ht="18" hidden="1" outlineLevel="1" x14ac:dyDescent="0.35">
      <c r="A1681" s="99"/>
      <c r="B1681" s="12"/>
      <c r="C1681" s="67"/>
      <c r="D1681" s="1" t="s">
        <v>159</v>
      </c>
      <c r="E1681" s="168">
        <f>IF(E1679="No n'hi ha",0,VLOOKUP(E1680,_xlfn.IFS(E1679="Gas Natural",llistes!$F$4:$H$4,E1679="Gasoil C",llistes!$F$7:$H$8,E1679="GLP",llistes!$F$11:$H$15,E1679="Biomassa",llistes!$F$18:$H$24,E1679="No n'hi ha",llistes!$F$26:$H$26),2,0))</f>
        <v>0</v>
      </c>
      <c r="F1681" s="67"/>
      <c r="G1681" s="67"/>
      <c r="H1681" s="67"/>
      <c r="I1681" s="154">
        <v>3</v>
      </c>
      <c r="J1681" s="421" t="s">
        <v>101</v>
      </c>
      <c r="K1681" s="422"/>
      <c r="L1681" s="67"/>
      <c r="M1681" s="67"/>
      <c r="N1681" s="67"/>
      <c r="O1681" s="67"/>
      <c r="P1681" s="67"/>
      <c r="Q1681" s="419" t="s">
        <v>116</v>
      </c>
      <c r="R1681" s="419"/>
      <c r="S1681" s="302" t="str" cm="1">
        <f t="array" aca="1" ref="S1681" ca="1">IFERROR(Q1701/INDIRECT("'Introducció dades Grals'!G"&amp;AC1678),"-")</f>
        <v>-</v>
      </c>
      <c r="T1681" s="303" t="s">
        <v>117</v>
      </c>
      <c r="U1681" s="67"/>
      <c r="V1681" s="1" t="s">
        <v>118</v>
      </c>
      <c r="W1681" s="7" t="str" cm="1">
        <f t="array" aca="1" ref="W1681" ca="1">IFERROR(W1680/INDIRECT("'Introducció dades Grals'!G"&amp;AC1678),"-")</f>
        <v>-</v>
      </c>
      <c r="X1681" s="268" t="s">
        <v>119</v>
      </c>
      <c r="Y1681" s="67"/>
      <c r="Z1681" s="67"/>
      <c r="AA1681" s="67"/>
      <c r="AB1681" s="99"/>
    </row>
    <row r="1682" spans="1:28" ht="18" hidden="1" outlineLevel="1" x14ac:dyDescent="0.35">
      <c r="A1682" s="99"/>
      <c r="B1682" s="12"/>
      <c r="C1682" s="67"/>
      <c r="D1682" s="67"/>
      <c r="E1682" s="67"/>
      <c r="F1682" s="67"/>
      <c r="G1682" s="67"/>
      <c r="H1682" s="67"/>
      <c r="I1682" s="152">
        <v>4</v>
      </c>
      <c r="J1682" s="416" t="s">
        <v>101</v>
      </c>
      <c r="K1682" s="417"/>
      <c r="L1682" s="67"/>
      <c r="M1682" s="67"/>
      <c r="N1682" s="67"/>
      <c r="O1682" s="67"/>
      <c r="P1682" s="67"/>
      <c r="Q1682" s="415" t="s">
        <v>121</v>
      </c>
      <c r="R1682" s="415"/>
      <c r="S1682" s="47" t="str" cm="1">
        <f t="array" aca="1" ref="S1682" ca="1">IFERROR(Q1701/INDIRECT("'Introducció dades Grals'!I"&amp;AC1678),"-")</f>
        <v>-</v>
      </c>
      <c r="T1682" s="11" t="s">
        <v>122</v>
      </c>
      <c r="U1682" s="67"/>
      <c r="V1682" s="67"/>
      <c r="W1682" s="67"/>
      <c r="X1682" s="67"/>
      <c r="Y1682" s="67"/>
      <c r="Z1682" s="67"/>
      <c r="AA1682" s="67"/>
      <c r="AB1682" s="99"/>
    </row>
    <row r="1683" spans="1:28" ht="18" hidden="1" outlineLevel="1" x14ac:dyDescent="0.35">
      <c r="A1683" s="99"/>
      <c r="B1683" s="12"/>
      <c r="C1683" s="67"/>
      <c r="D1683" s="67"/>
      <c r="E1683" s="67"/>
      <c r="F1683" s="67"/>
      <c r="G1683" s="67"/>
      <c r="H1683" s="67"/>
      <c r="I1683" s="67"/>
      <c r="J1683" s="67"/>
      <c r="K1683" s="67"/>
      <c r="L1683" s="67"/>
      <c r="M1683" s="67"/>
      <c r="N1683" s="67"/>
      <c r="O1683" s="67"/>
      <c r="P1683" s="67"/>
      <c r="Q1683" s="67"/>
      <c r="R1683" s="67"/>
      <c r="S1683" s="67"/>
      <c r="T1683" s="67"/>
      <c r="U1683" s="67"/>
      <c r="V1683" s="67"/>
      <c r="W1683" s="67"/>
      <c r="X1683" s="67"/>
      <c r="Y1683" s="67"/>
      <c r="Z1683" s="67"/>
      <c r="AA1683" s="67"/>
      <c r="AB1683" s="99"/>
    </row>
    <row r="1684" spans="1:28" ht="18" hidden="1" outlineLevel="1" x14ac:dyDescent="0.35">
      <c r="A1684" s="99"/>
      <c r="B1684" s="12"/>
      <c r="C1684" s="67"/>
      <c r="D1684" s="147" t="s">
        <v>126</v>
      </c>
      <c r="E1684" s="148"/>
      <c r="F1684" s="148"/>
      <c r="G1684" s="148"/>
      <c r="H1684" s="148"/>
      <c r="I1684" s="148"/>
      <c r="J1684" s="148"/>
      <c r="K1684" s="148"/>
      <c r="L1684" s="148"/>
      <c r="M1684" s="148"/>
      <c r="N1684" s="148"/>
      <c r="O1684" s="148"/>
      <c r="P1684" s="423" t="s">
        <v>166</v>
      </c>
      <c r="Q1684" s="423"/>
      <c r="R1684" s="423"/>
      <c r="S1684" s="423"/>
      <c r="T1684" s="67"/>
      <c r="U1684" s="67"/>
      <c r="V1684" s="67"/>
      <c r="W1684" s="67"/>
      <c r="X1684" s="67"/>
      <c r="Y1684" s="67"/>
      <c r="Z1684" s="67"/>
      <c r="AA1684" s="67"/>
      <c r="AB1684" s="99"/>
    </row>
    <row r="1685" spans="1:28" s="159" customFormat="1" ht="28.8" hidden="1" outlineLevel="1" x14ac:dyDescent="0.35">
      <c r="A1685" s="99"/>
      <c r="B1685" s="12"/>
      <c r="C1685" s="67"/>
      <c r="D1685" s="188" t="s">
        <v>128</v>
      </c>
      <c r="E1685" s="188" t="s">
        <v>129</v>
      </c>
      <c r="F1685" s="188" t="s">
        <v>130</v>
      </c>
      <c r="G1685" s="188" t="s">
        <v>131</v>
      </c>
      <c r="H1685" s="188" t="s">
        <v>160</v>
      </c>
      <c r="I1685" s="188" t="s">
        <v>161</v>
      </c>
      <c r="J1685" s="188"/>
      <c r="K1685" s="188" t="s">
        <v>106</v>
      </c>
      <c r="L1685" s="188" t="s">
        <v>162</v>
      </c>
      <c r="M1685" s="188" t="s">
        <v>137</v>
      </c>
      <c r="N1685" s="188" t="s">
        <v>138</v>
      </c>
      <c r="O1685" s="188" t="s">
        <v>139</v>
      </c>
      <c r="P1685" s="193" t="s">
        <v>163</v>
      </c>
      <c r="Q1685" s="193" t="s">
        <v>141</v>
      </c>
      <c r="R1685" s="193" t="s">
        <v>142</v>
      </c>
      <c r="S1685" s="193" t="s">
        <v>143</v>
      </c>
      <c r="U1685" s="159" t="e" vm="1">
        <v>#VALUE!</v>
      </c>
      <c r="V1685" s="426" t="s">
        <v>144</v>
      </c>
      <c r="W1685" s="426"/>
      <c r="X1685" s="426"/>
      <c r="Y1685" s="426"/>
      <c r="Z1685" s="426"/>
      <c r="AB1685" s="99"/>
    </row>
    <row r="1686" spans="1:28" s="160" customFormat="1" ht="18" hidden="1" outlineLevel="1" x14ac:dyDescent="0.35">
      <c r="A1686" s="99"/>
      <c r="B1686" s="12"/>
      <c r="C1686" s="67"/>
      <c r="D1686" s="194"/>
      <c r="E1686" s="195"/>
      <c r="F1686" s="195"/>
      <c r="G1686" s="194"/>
      <c r="H1686" s="188" t="str">
        <f>+E1680</f>
        <v>kWh</v>
      </c>
      <c r="I1686" s="196" t="s">
        <v>145</v>
      </c>
      <c r="J1686" s="196" t="s">
        <v>146</v>
      </c>
      <c r="K1686" s="196" t="s">
        <v>147</v>
      </c>
      <c r="L1686" s="196" t="s">
        <v>147</v>
      </c>
      <c r="M1686" s="196" t="s">
        <v>147</v>
      </c>
      <c r="N1686" s="196" t="s">
        <v>147</v>
      </c>
      <c r="O1686" s="196" t="s">
        <v>147</v>
      </c>
      <c r="P1686" s="197" t="s">
        <v>148</v>
      </c>
      <c r="Q1686" s="198" t="s">
        <v>145</v>
      </c>
      <c r="R1686" s="198" t="s">
        <v>147</v>
      </c>
      <c r="S1686" s="198" t="s">
        <v>147</v>
      </c>
      <c r="U1686" s="67"/>
      <c r="V1686" s="67"/>
      <c r="W1686" s="67"/>
      <c r="X1686" s="67"/>
      <c r="Y1686" s="67"/>
      <c r="Z1686" s="67"/>
      <c r="AB1686" s="99"/>
    </row>
    <row r="1687" spans="1:28" ht="18" hidden="1" outlineLevel="1" x14ac:dyDescent="0.35">
      <c r="A1687" s="99"/>
      <c r="B1687" s="12"/>
      <c r="C1687" s="67"/>
      <c r="D1687" s="2">
        <v>0</v>
      </c>
      <c r="E1687" s="145"/>
      <c r="F1687" s="145">
        <f>+E1687</f>
        <v>0</v>
      </c>
      <c r="G1687" s="49">
        <f>IF(F1687-E1687=0,0,F1687-E1687+1)</f>
        <v>0</v>
      </c>
      <c r="H1687" s="155"/>
      <c r="I1687" s="4">
        <f>+H1687*$E$1681</f>
        <v>0</v>
      </c>
      <c r="J1687" s="48" t="str">
        <f>IFERROR(I1687/G1687,"-")</f>
        <v>-</v>
      </c>
      <c r="K1687" s="157"/>
      <c r="L1687" s="157"/>
      <c r="M1687" s="157"/>
      <c r="N1687" s="157"/>
      <c r="O1687" s="6">
        <f t="shared" ref="O1687:O1700" si="1733">+SUM(K1687:N1687)</f>
        <v>0</v>
      </c>
      <c r="P1687" s="38">
        <f>IFERROR((_xlfn.DAYS(F1687,"1/1/"&amp;YEAR(F1687))+1)/G1687,0)</f>
        <v>0</v>
      </c>
      <c r="Q1687" s="4">
        <f t="shared" ref="Q1687:Q1700" si="1734">+I1687*P1687</f>
        <v>0</v>
      </c>
      <c r="R1687" s="4">
        <f t="shared" ref="R1687:R1700" si="1735">+K1687*P1687</f>
        <v>0</v>
      </c>
      <c r="S1687" s="39">
        <f t="shared" ref="S1687:S1700" si="1736">+O1687*P1687</f>
        <v>0</v>
      </c>
      <c r="T1687" s="160"/>
      <c r="U1687" s="67"/>
      <c r="V1687" s="67"/>
      <c r="W1687" s="67"/>
      <c r="X1687" s="67"/>
      <c r="Y1687" s="67"/>
      <c r="Z1687" s="67"/>
      <c r="AA1687" s="67"/>
      <c r="AB1687" s="99"/>
    </row>
    <row r="1688" spans="1:28" ht="18" hidden="1" outlineLevel="1" x14ac:dyDescent="0.35">
      <c r="A1688" s="99"/>
      <c r="B1688" s="12"/>
      <c r="C1688" s="67"/>
      <c r="D1688" s="2">
        <v>1</v>
      </c>
      <c r="E1688" s="3">
        <f>+F1687+1</f>
        <v>1</v>
      </c>
      <c r="F1688" s="145"/>
      <c r="G1688" s="49">
        <f t="shared" ref="G1688:G1700" si="1737">IF(F1688-E1688=0,0,F1688-E1688+1)</f>
        <v>0</v>
      </c>
      <c r="H1688" s="155"/>
      <c r="I1688" s="4">
        <f t="shared" ref="I1688:I1700" si="1738">+H1688*$E$1681</f>
        <v>0</v>
      </c>
      <c r="J1688" s="48" t="str">
        <f t="shared" ref="J1688:J1700" si="1739">IFERROR(I1688/G1688,"-")</f>
        <v>-</v>
      </c>
      <c r="K1688" s="157"/>
      <c r="L1688" s="157"/>
      <c r="M1688" s="157"/>
      <c r="N1688" s="157"/>
      <c r="O1688" s="6">
        <f t="shared" si="1733"/>
        <v>0</v>
      </c>
      <c r="P1688" s="38">
        <v>1</v>
      </c>
      <c r="Q1688" s="4">
        <f t="shared" si="1734"/>
        <v>0</v>
      </c>
      <c r="R1688" s="4">
        <f t="shared" si="1735"/>
        <v>0</v>
      </c>
      <c r="S1688" s="39">
        <f t="shared" si="1736"/>
        <v>0</v>
      </c>
      <c r="T1688" s="160"/>
      <c r="U1688" s="67"/>
      <c r="V1688" s="67"/>
      <c r="W1688" s="67"/>
      <c r="X1688" s="67"/>
      <c r="Y1688" s="67"/>
      <c r="Z1688" s="67"/>
      <c r="AA1688" s="67"/>
      <c r="AB1688" s="99"/>
    </row>
    <row r="1689" spans="1:28" ht="18" hidden="1" outlineLevel="1" x14ac:dyDescent="0.35">
      <c r="A1689" s="99"/>
      <c r="B1689" s="12"/>
      <c r="C1689" s="67"/>
      <c r="D1689" s="2">
        <v>2</v>
      </c>
      <c r="E1689" s="3">
        <f t="shared" ref="E1689:E1700" si="1740">+F1688+1</f>
        <v>1</v>
      </c>
      <c r="F1689" s="146"/>
      <c r="G1689" s="49">
        <f t="shared" si="1737"/>
        <v>0</v>
      </c>
      <c r="H1689" s="156"/>
      <c r="I1689" s="4">
        <f t="shared" si="1738"/>
        <v>0</v>
      </c>
      <c r="J1689" s="48" t="str">
        <f t="shared" si="1739"/>
        <v>-</v>
      </c>
      <c r="K1689" s="158"/>
      <c r="L1689" s="158"/>
      <c r="M1689" s="158"/>
      <c r="N1689" s="158"/>
      <c r="O1689" s="6">
        <f t="shared" si="1733"/>
        <v>0</v>
      </c>
      <c r="P1689" s="40">
        <v>1</v>
      </c>
      <c r="Q1689" s="4">
        <f t="shared" si="1734"/>
        <v>0</v>
      </c>
      <c r="R1689" s="4">
        <f t="shared" si="1735"/>
        <v>0</v>
      </c>
      <c r="S1689" s="41">
        <f t="shared" si="1736"/>
        <v>0</v>
      </c>
      <c r="T1689" s="160"/>
      <c r="U1689" s="67"/>
      <c r="V1689" s="67"/>
      <c r="W1689" s="67"/>
      <c r="X1689" s="67"/>
      <c r="Y1689" s="67"/>
      <c r="Z1689" s="67"/>
      <c r="AA1689" s="67"/>
      <c r="AB1689" s="99"/>
    </row>
    <row r="1690" spans="1:28" ht="18" hidden="1" outlineLevel="1" x14ac:dyDescent="0.35">
      <c r="A1690" s="99"/>
      <c r="B1690" s="12"/>
      <c r="C1690" s="67"/>
      <c r="D1690" s="2">
        <v>3</v>
      </c>
      <c r="E1690" s="3">
        <f t="shared" si="1740"/>
        <v>1</v>
      </c>
      <c r="F1690" s="146"/>
      <c r="G1690" s="49">
        <f t="shared" si="1737"/>
        <v>0</v>
      </c>
      <c r="H1690" s="156"/>
      <c r="I1690" s="4">
        <f t="shared" si="1738"/>
        <v>0</v>
      </c>
      <c r="J1690" s="48" t="str">
        <f t="shared" si="1739"/>
        <v>-</v>
      </c>
      <c r="K1690" s="158"/>
      <c r="L1690" s="158"/>
      <c r="M1690" s="158"/>
      <c r="N1690" s="158"/>
      <c r="O1690" s="6">
        <f t="shared" si="1733"/>
        <v>0</v>
      </c>
      <c r="P1690" s="40">
        <v>1</v>
      </c>
      <c r="Q1690" s="4">
        <f t="shared" si="1734"/>
        <v>0</v>
      </c>
      <c r="R1690" s="4">
        <f t="shared" si="1735"/>
        <v>0</v>
      </c>
      <c r="S1690" s="41">
        <f t="shared" si="1736"/>
        <v>0</v>
      </c>
      <c r="T1690" s="67"/>
      <c r="U1690" s="67"/>
      <c r="V1690" s="67"/>
      <c r="W1690" s="67"/>
      <c r="X1690" s="67"/>
      <c r="Y1690" s="67"/>
      <c r="Z1690" s="67"/>
      <c r="AA1690" s="67"/>
      <c r="AB1690" s="99"/>
    </row>
    <row r="1691" spans="1:28" ht="18" hidden="1" outlineLevel="1" x14ac:dyDescent="0.35">
      <c r="A1691" s="99"/>
      <c r="B1691" s="12"/>
      <c r="C1691" s="67"/>
      <c r="D1691" s="2">
        <v>4</v>
      </c>
      <c r="E1691" s="3">
        <f t="shared" si="1740"/>
        <v>1</v>
      </c>
      <c r="F1691" s="146"/>
      <c r="G1691" s="49">
        <f t="shared" si="1737"/>
        <v>0</v>
      </c>
      <c r="H1691" s="156"/>
      <c r="I1691" s="4">
        <f t="shared" si="1738"/>
        <v>0</v>
      </c>
      <c r="J1691" s="48" t="str">
        <f t="shared" si="1739"/>
        <v>-</v>
      </c>
      <c r="K1691" s="158"/>
      <c r="L1691" s="158"/>
      <c r="M1691" s="158"/>
      <c r="N1691" s="158"/>
      <c r="O1691" s="6">
        <f t="shared" si="1733"/>
        <v>0</v>
      </c>
      <c r="P1691" s="40">
        <v>1</v>
      </c>
      <c r="Q1691" s="4">
        <f t="shared" si="1734"/>
        <v>0</v>
      </c>
      <c r="R1691" s="4">
        <f t="shared" si="1735"/>
        <v>0</v>
      </c>
      <c r="S1691" s="41">
        <f t="shared" si="1736"/>
        <v>0</v>
      </c>
      <c r="T1691" s="67"/>
      <c r="U1691" s="67"/>
      <c r="V1691" s="67"/>
      <c r="W1691" s="67"/>
      <c r="X1691" s="67"/>
      <c r="Y1691" s="67"/>
      <c r="Z1691" s="67"/>
      <c r="AA1691" s="67"/>
      <c r="AB1691" s="99"/>
    </row>
    <row r="1692" spans="1:28" ht="18" hidden="1" outlineLevel="1" x14ac:dyDescent="0.35">
      <c r="A1692" s="99"/>
      <c r="B1692" s="12"/>
      <c r="C1692" s="67"/>
      <c r="D1692" s="2">
        <v>5</v>
      </c>
      <c r="E1692" s="3">
        <f t="shared" si="1740"/>
        <v>1</v>
      </c>
      <c r="F1692" s="146"/>
      <c r="G1692" s="49">
        <f t="shared" si="1737"/>
        <v>0</v>
      </c>
      <c r="H1692" s="156"/>
      <c r="I1692" s="4">
        <f t="shared" si="1738"/>
        <v>0</v>
      </c>
      <c r="J1692" s="48" t="str">
        <f t="shared" si="1739"/>
        <v>-</v>
      </c>
      <c r="K1692" s="158"/>
      <c r="L1692" s="158"/>
      <c r="M1692" s="158"/>
      <c r="N1692" s="158"/>
      <c r="O1692" s="6">
        <f t="shared" si="1733"/>
        <v>0</v>
      </c>
      <c r="P1692" s="40">
        <v>1</v>
      </c>
      <c r="Q1692" s="4">
        <f t="shared" si="1734"/>
        <v>0</v>
      </c>
      <c r="R1692" s="4">
        <f t="shared" si="1735"/>
        <v>0</v>
      </c>
      <c r="S1692" s="41">
        <f t="shared" si="1736"/>
        <v>0</v>
      </c>
      <c r="T1692" s="67"/>
      <c r="U1692" s="67"/>
      <c r="V1692" s="67"/>
      <c r="W1692" s="67"/>
      <c r="X1692" s="67"/>
      <c r="Y1692" s="67"/>
      <c r="Z1692" s="67"/>
      <c r="AA1692" s="67"/>
      <c r="AB1692" s="99"/>
    </row>
    <row r="1693" spans="1:28" ht="18" hidden="1" outlineLevel="1" x14ac:dyDescent="0.35">
      <c r="A1693" s="99"/>
      <c r="B1693" s="12"/>
      <c r="C1693" s="67"/>
      <c r="D1693" s="2">
        <v>6</v>
      </c>
      <c r="E1693" s="3">
        <f t="shared" si="1740"/>
        <v>1</v>
      </c>
      <c r="F1693" s="146"/>
      <c r="G1693" s="49">
        <f t="shared" si="1737"/>
        <v>0</v>
      </c>
      <c r="H1693" s="156"/>
      <c r="I1693" s="4">
        <f t="shared" si="1738"/>
        <v>0</v>
      </c>
      <c r="J1693" s="48" t="str">
        <f t="shared" si="1739"/>
        <v>-</v>
      </c>
      <c r="K1693" s="158"/>
      <c r="L1693" s="158"/>
      <c r="M1693" s="158"/>
      <c r="N1693" s="158"/>
      <c r="O1693" s="6">
        <f t="shared" si="1733"/>
        <v>0</v>
      </c>
      <c r="P1693" s="40">
        <v>1</v>
      </c>
      <c r="Q1693" s="4">
        <f t="shared" si="1734"/>
        <v>0</v>
      </c>
      <c r="R1693" s="4">
        <f t="shared" si="1735"/>
        <v>0</v>
      </c>
      <c r="S1693" s="41">
        <f t="shared" si="1736"/>
        <v>0</v>
      </c>
      <c r="T1693" s="67"/>
      <c r="U1693" s="67"/>
      <c r="V1693" s="67"/>
      <c r="W1693" s="67"/>
      <c r="X1693" s="67"/>
      <c r="Y1693" s="67"/>
      <c r="Z1693" s="67"/>
      <c r="AA1693" s="67"/>
      <c r="AB1693" s="99"/>
    </row>
    <row r="1694" spans="1:28" ht="18" hidden="1" outlineLevel="1" x14ac:dyDescent="0.35">
      <c r="A1694" s="99"/>
      <c r="B1694" s="12"/>
      <c r="C1694" s="67"/>
      <c r="D1694" s="2">
        <v>7</v>
      </c>
      <c r="E1694" s="3">
        <f t="shared" si="1740"/>
        <v>1</v>
      </c>
      <c r="F1694" s="146"/>
      <c r="G1694" s="49">
        <f t="shared" si="1737"/>
        <v>0</v>
      </c>
      <c r="H1694" s="156"/>
      <c r="I1694" s="4">
        <f t="shared" si="1738"/>
        <v>0</v>
      </c>
      <c r="J1694" s="48" t="str">
        <f t="shared" si="1739"/>
        <v>-</v>
      </c>
      <c r="K1694" s="158"/>
      <c r="L1694" s="158"/>
      <c r="M1694" s="158"/>
      <c r="N1694" s="158"/>
      <c r="O1694" s="6">
        <f t="shared" si="1733"/>
        <v>0</v>
      </c>
      <c r="P1694" s="40">
        <v>1</v>
      </c>
      <c r="Q1694" s="4">
        <f t="shared" si="1734"/>
        <v>0</v>
      </c>
      <c r="R1694" s="4">
        <f t="shared" si="1735"/>
        <v>0</v>
      </c>
      <c r="S1694" s="41">
        <f t="shared" si="1736"/>
        <v>0</v>
      </c>
      <c r="T1694" s="67"/>
      <c r="U1694" s="67"/>
      <c r="V1694" s="67"/>
      <c r="W1694" s="67"/>
      <c r="X1694" s="67"/>
      <c r="Y1694" s="67"/>
      <c r="Z1694" s="67"/>
      <c r="AA1694" s="67"/>
      <c r="AB1694" s="99"/>
    </row>
    <row r="1695" spans="1:28" ht="18" hidden="1" outlineLevel="1" x14ac:dyDescent="0.35">
      <c r="A1695" s="99"/>
      <c r="B1695" s="12"/>
      <c r="C1695" s="67"/>
      <c r="D1695" s="2">
        <v>8</v>
      </c>
      <c r="E1695" s="3">
        <f t="shared" si="1740"/>
        <v>1</v>
      </c>
      <c r="F1695" s="146"/>
      <c r="G1695" s="49">
        <f t="shared" si="1737"/>
        <v>0</v>
      </c>
      <c r="H1695" s="156"/>
      <c r="I1695" s="4">
        <f t="shared" si="1738"/>
        <v>0</v>
      </c>
      <c r="J1695" s="48" t="str">
        <f t="shared" si="1739"/>
        <v>-</v>
      </c>
      <c r="K1695" s="158"/>
      <c r="L1695" s="158"/>
      <c r="M1695" s="158"/>
      <c r="N1695" s="158"/>
      <c r="O1695" s="6">
        <f t="shared" si="1733"/>
        <v>0</v>
      </c>
      <c r="P1695" s="40">
        <v>1</v>
      </c>
      <c r="Q1695" s="4">
        <f t="shared" si="1734"/>
        <v>0</v>
      </c>
      <c r="R1695" s="4">
        <f t="shared" si="1735"/>
        <v>0</v>
      </c>
      <c r="S1695" s="41">
        <f t="shared" si="1736"/>
        <v>0</v>
      </c>
      <c r="T1695" s="67"/>
      <c r="U1695" s="67"/>
      <c r="V1695" s="67"/>
      <c r="W1695" s="67"/>
      <c r="X1695" s="67"/>
      <c r="Y1695" s="67"/>
      <c r="Z1695" s="67"/>
      <c r="AA1695" s="67"/>
      <c r="AB1695" s="99"/>
    </row>
    <row r="1696" spans="1:28" ht="18" hidden="1" outlineLevel="1" x14ac:dyDescent="0.35">
      <c r="A1696" s="99"/>
      <c r="B1696" s="12"/>
      <c r="C1696" s="67"/>
      <c r="D1696" s="2">
        <v>9</v>
      </c>
      <c r="E1696" s="3">
        <f t="shared" si="1740"/>
        <v>1</v>
      </c>
      <c r="F1696" s="146"/>
      <c r="G1696" s="49">
        <f t="shared" si="1737"/>
        <v>0</v>
      </c>
      <c r="H1696" s="156"/>
      <c r="I1696" s="4">
        <f t="shared" si="1738"/>
        <v>0</v>
      </c>
      <c r="J1696" s="48" t="str">
        <f t="shared" si="1739"/>
        <v>-</v>
      </c>
      <c r="K1696" s="158"/>
      <c r="L1696" s="158"/>
      <c r="M1696" s="158"/>
      <c r="N1696" s="158"/>
      <c r="O1696" s="6">
        <f t="shared" si="1733"/>
        <v>0</v>
      </c>
      <c r="P1696" s="40">
        <v>1</v>
      </c>
      <c r="Q1696" s="4">
        <f t="shared" si="1734"/>
        <v>0</v>
      </c>
      <c r="R1696" s="4">
        <f t="shared" si="1735"/>
        <v>0</v>
      </c>
      <c r="S1696" s="41">
        <f t="shared" si="1736"/>
        <v>0</v>
      </c>
      <c r="T1696" s="67"/>
      <c r="U1696" s="67"/>
      <c r="V1696" s="67"/>
      <c r="W1696" s="67"/>
      <c r="X1696" s="67"/>
      <c r="Y1696" s="67"/>
      <c r="Z1696" s="67"/>
      <c r="AA1696" s="67"/>
      <c r="AB1696" s="99"/>
    </row>
    <row r="1697" spans="1:29" ht="18" hidden="1" outlineLevel="1" x14ac:dyDescent="0.35">
      <c r="A1697" s="99"/>
      <c r="B1697" s="12"/>
      <c r="C1697" s="67"/>
      <c r="D1697" s="2">
        <v>10</v>
      </c>
      <c r="E1697" s="3">
        <f t="shared" si="1740"/>
        <v>1</v>
      </c>
      <c r="F1697" s="146"/>
      <c r="G1697" s="49">
        <f t="shared" si="1737"/>
        <v>0</v>
      </c>
      <c r="H1697" s="156"/>
      <c r="I1697" s="4">
        <f t="shared" si="1738"/>
        <v>0</v>
      </c>
      <c r="J1697" s="48" t="str">
        <f t="shared" si="1739"/>
        <v>-</v>
      </c>
      <c r="K1697" s="158"/>
      <c r="L1697" s="158"/>
      <c r="M1697" s="158"/>
      <c r="N1697" s="158"/>
      <c r="O1697" s="6">
        <f t="shared" si="1733"/>
        <v>0</v>
      </c>
      <c r="P1697" s="40">
        <v>1</v>
      </c>
      <c r="Q1697" s="4">
        <f t="shared" si="1734"/>
        <v>0</v>
      </c>
      <c r="R1697" s="4">
        <f t="shared" si="1735"/>
        <v>0</v>
      </c>
      <c r="S1697" s="41">
        <f t="shared" si="1736"/>
        <v>0</v>
      </c>
      <c r="T1697" s="67"/>
      <c r="U1697" s="67"/>
      <c r="V1697" s="67"/>
      <c r="W1697" s="67"/>
      <c r="X1697" s="67"/>
      <c r="Y1697" s="67"/>
      <c r="Z1697" s="67"/>
      <c r="AA1697" s="67"/>
      <c r="AB1697" s="99"/>
    </row>
    <row r="1698" spans="1:29" ht="18" hidden="1" outlineLevel="1" x14ac:dyDescent="0.35">
      <c r="A1698" s="99"/>
      <c r="B1698" s="12"/>
      <c r="C1698" s="67"/>
      <c r="D1698" s="2">
        <v>11</v>
      </c>
      <c r="E1698" s="3">
        <f t="shared" si="1740"/>
        <v>1</v>
      </c>
      <c r="F1698" s="146"/>
      <c r="G1698" s="49">
        <f t="shared" si="1737"/>
        <v>0</v>
      </c>
      <c r="H1698" s="156"/>
      <c r="I1698" s="4">
        <f t="shared" si="1738"/>
        <v>0</v>
      </c>
      <c r="J1698" s="48" t="str">
        <f t="shared" si="1739"/>
        <v>-</v>
      </c>
      <c r="K1698" s="158"/>
      <c r="L1698" s="158"/>
      <c r="M1698" s="158"/>
      <c r="N1698" s="158"/>
      <c r="O1698" s="6">
        <f t="shared" si="1733"/>
        <v>0</v>
      </c>
      <c r="P1698" s="40">
        <v>1</v>
      </c>
      <c r="Q1698" s="4">
        <f t="shared" si="1734"/>
        <v>0</v>
      </c>
      <c r="R1698" s="4">
        <f t="shared" si="1735"/>
        <v>0</v>
      </c>
      <c r="S1698" s="41">
        <f t="shared" si="1736"/>
        <v>0</v>
      </c>
      <c r="T1698" s="67"/>
      <c r="U1698" s="67"/>
      <c r="V1698" s="67"/>
      <c r="W1698" s="67"/>
      <c r="X1698" s="67"/>
      <c r="Y1698" s="67"/>
      <c r="Z1698" s="67"/>
      <c r="AA1698" s="67"/>
      <c r="AB1698" s="99"/>
    </row>
    <row r="1699" spans="1:29" ht="18" hidden="1" outlineLevel="1" x14ac:dyDescent="0.35">
      <c r="A1699" s="99"/>
      <c r="B1699" s="12"/>
      <c r="C1699" s="67"/>
      <c r="D1699" s="2">
        <v>12</v>
      </c>
      <c r="E1699" s="3">
        <f t="shared" si="1740"/>
        <v>1</v>
      </c>
      <c r="F1699" s="146"/>
      <c r="G1699" s="49">
        <f t="shared" si="1737"/>
        <v>0</v>
      </c>
      <c r="H1699" s="156"/>
      <c r="I1699" s="4">
        <f t="shared" si="1738"/>
        <v>0</v>
      </c>
      <c r="J1699" s="48" t="str">
        <f t="shared" si="1739"/>
        <v>-</v>
      </c>
      <c r="K1699" s="158"/>
      <c r="L1699" s="158"/>
      <c r="M1699" s="158"/>
      <c r="N1699" s="158"/>
      <c r="O1699" s="6">
        <f t="shared" si="1733"/>
        <v>0</v>
      </c>
      <c r="P1699" s="40">
        <v>1</v>
      </c>
      <c r="Q1699" s="4">
        <f t="shared" si="1734"/>
        <v>0</v>
      </c>
      <c r="R1699" s="4">
        <f t="shared" si="1735"/>
        <v>0</v>
      </c>
      <c r="S1699" s="41">
        <f t="shared" si="1736"/>
        <v>0</v>
      </c>
      <c r="T1699" s="67"/>
      <c r="U1699" s="67"/>
      <c r="V1699" s="67"/>
      <c r="W1699" s="67"/>
      <c r="X1699" s="67"/>
      <c r="Y1699" s="67"/>
      <c r="Z1699" s="67"/>
      <c r="AA1699" s="67"/>
      <c r="AB1699" s="99"/>
    </row>
    <row r="1700" spans="1:29" ht="18" hidden="1" outlineLevel="1" x14ac:dyDescent="0.35">
      <c r="A1700" s="99"/>
      <c r="B1700" s="12"/>
      <c r="C1700" s="67"/>
      <c r="D1700" s="2">
        <v>13</v>
      </c>
      <c r="E1700" s="3">
        <f t="shared" si="1740"/>
        <v>1</v>
      </c>
      <c r="F1700" s="146">
        <f>+E1700</f>
        <v>1</v>
      </c>
      <c r="G1700" s="49">
        <f t="shared" si="1737"/>
        <v>0</v>
      </c>
      <c r="H1700" s="156"/>
      <c r="I1700" s="4">
        <f t="shared" si="1738"/>
        <v>0</v>
      </c>
      <c r="J1700" s="48" t="str">
        <f t="shared" si="1739"/>
        <v>-</v>
      </c>
      <c r="K1700" s="158"/>
      <c r="L1700" s="158"/>
      <c r="M1700" s="158"/>
      <c r="N1700" s="158"/>
      <c r="O1700" s="6">
        <f t="shared" si="1733"/>
        <v>0</v>
      </c>
      <c r="P1700" s="38">
        <f>IFERROR((_xlfn.DAYS("31/12/"&amp;YEAR(E1700),E1700))/G1700,0)</f>
        <v>0</v>
      </c>
      <c r="Q1700" s="4">
        <f t="shared" si="1734"/>
        <v>0</v>
      </c>
      <c r="R1700" s="4">
        <f t="shared" si="1735"/>
        <v>0</v>
      </c>
      <c r="S1700" s="41">
        <f t="shared" si="1736"/>
        <v>0</v>
      </c>
      <c r="T1700" s="67"/>
      <c r="U1700" s="67"/>
      <c r="V1700" s="67"/>
      <c r="W1700" s="67"/>
      <c r="X1700" s="67"/>
      <c r="Y1700" s="67"/>
      <c r="Z1700" s="67"/>
      <c r="AA1700" s="67"/>
      <c r="AB1700" s="99"/>
    </row>
    <row r="1701" spans="1:29" ht="18" hidden="1" outlineLevel="1" x14ac:dyDescent="0.35">
      <c r="A1701" s="99"/>
      <c r="B1701" s="12"/>
      <c r="C1701" s="67"/>
      <c r="D1701" s="42" t="s">
        <v>164</v>
      </c>
      <c r="E1701" s="8"/>
      <c r="F1701" s="8"/>
      <c r="G1701" s="50">
        <f>SUM(G1687:G1700)</f>
        <v>0</v>
      </c>
      <c r="H1701" s="1"/>
      <c r="I1701" s="5">
        <f>SUM(I1687:I1700)</f>
        <v>0</v>
      </c>
      <c r="J1701" s="48" t="str">
        <f>IFERROR(I1701/G1701,"-")</f>
        <v>-</v>
      </c>
      <c r="K1701" s="5">
        <f>SUM(K1687:K1700)</f>
        <v>0</v>
      </c>
      <c r="L1701" s="5">
        <f t="shared" ref="L1701:O1701" si="1741">SUM(L1687:L1700)</f>
        <v>0</v>
      </c>
      <c r="M1701" s="5">
        <f t="shared" si="1741"/>
        <v>0</v>
      </c>
      <c r="N1701" s="5">
        <f t="shared" si="1741"/>
        <v>0</v>
      </c>
      <c r="O1701" s="5">
        <f t="shared" si="1741"/>
        <v>0</v>
      </c>
      <c r="P1701" s="42">
        <f>+SUMPRODUCT(G1687:G1700,P1687:P1700)</f>
        <v>0</v>
      </c>
      <c r="Q1701" s="9">
        <f>SUM(Q1687:Q1700)</f>
        <v>0</v>
      </c>
      <c r="R1701" s="9">
        <f t="shared" ref="R1701:S1701" si="1742">SUM(R1687:R1700)</f>
        <v>0</v>
      </c>
      <c r="S1701" s="10">
        <f t="shared" si="1742"/>
        <v>0</v>
      </c>
      <c r="T1701" s="67"/>
      <c r="U1701" s="67"/>
      <c r="V1701" s="67"/>
      <c r="W1701" s="67"/>
      <c r="X1701" s="67"/>
      <c r="Y1701" s="67"/>
      <c r="Z1701" s="67"/>
      <c r="AA1701" s="67"/>
      <c r="AB1701" s="99"/>
    </row>
    <row r="1702" spans="1:29" ht="18" hidden="1" outlineLevel="1" x14ac:dyDescent="0.35">
      <c r="A1702" s="99"/>
      <c r="B1702" s="12"/>
      <c r="C1702" s="67"/>
      <c r="D1702" s="25" t="s">
        <v>150</v>
      </c>
      <c r="E1702" s="1"/>
      <c r="F1702" s="1"/>
      <c r="G1702" s="1"/>
      <c r="H1702" s="1"/>
      <c r="I1702" s="1"/>
      <c r="J1702" s="1"/>
      <c r="K1702" s="51" t="str">
        <f>IFERROR(K1701/$O1701,"-")</f>
        <v>-</v>
      </c>
      <c r="L1702" s="51" t="str">
        <f>IFERROR(L1701/$O1701,"-")</f>
        <v>-</v>
      </c>
      <c r="M1702" s="51" t="str">
        <f>IFERROR(M1701/$O1701,"-")</f>
        <v>-</v>
      </c>
      <c r="N1702" s="51" t="str">
        <f>IFERROR(N1701/$O1701,"-")</f>
        <v>-</v>
      </c>
      <c r="O1702" s="51" t="str">
        <f>IFERROR(O1701/$O1701,"-")</f>
        <v>-</v>
      </c>
      <c r="P1702" s="43"/>
      <c r="Q1702" s="2"/>
      <c r="R1702" s="2"/>
      <c r="S1702" s="44"/>
      <c r="T1702" s="67"/>
      <c r="U1702" s="67"/>
      <c r="V1702" s="67"/>
      <c r="W1702" s="67"/>
      <c r="X1702" s="67"/>
      <c r="Y1702" s="67"/>
      <c r="Z1702" s="67"/>
      <c r="AA1702" s="67"/>
      <c r="AB1702" s="99"/>
    </row>
    <row r="1703" spans="1:29" ht="18" hidden="1" outlineLevel="1" x14ac:dyDescent="0.35">
      <c r="A1703" s="99"/>
      <c r="B1703" s="12"/>
      <c r="C1703" s="67"/>
      <c r="D1703" s="67"/>
      <c r="E1703" s="67"/>
      <c r="F1703" s="67"/>
      <c r="G1703" s="67"/>
      <c r="H1703" s="67"/>
      <c r="I1703" s="67"/>
      <c r="J1703" s="67"/>
      <c r="K1703" s="67"/>
      <c r="L1703" s="67"/>
      <c r="M1703" s="67"/>
      <c r="N1703" s="67"/>
      <c r="O1703" s="67"/>
      <c r="P1703" s="67"/>
      <c r="Q1703" s="67"/>
      <c r="R1703" s="67"/>
      <c r="S1703" s="67"/>
      <c r="T1703" s="67"/>
      <c r="U1703" s="67"/>
      <c r="V1703" s="67"/>
      <c r="W1703" s="67"/>
      <c r="X1703" s="67"/>
      <c r="Y1703" s="67"/>
      <c r="Z1703" s="67"/>
      <c r="AA1703" s="67"/>
      <c r="AB1703" s="99"/>
    </row>
    <row r="1704" spans="1:29" ht="18" collapsed="1" x14ac:dyDescent="0.35">
      <c r="A1704" s="99"/>
      <c r="B1704" s="12"/>
      <c r="C1704" s="62" t="s">
        <v>168</v>
      </c>
      <c r="D1704" s="12"/>
      <c r="E1704" s="12"/>
      <c r="F1704" s="12"/>
      <c r="G1704" s="12"/>
      <c r="H1704" s="12"/>
      <c r="I1704" s="12"/>
      <c r="J1704" s="12"/>
      <c r="K1704" s="12"/>
      <c r="L1704" s="12"/>
      <c r="M1704" s="12"/>
      <c r="N1704" s="12"/>
      <c r="O1704" s="12"/>
      <c r="P1704" s="12"/>
      <c r="Q1704" s="12"/>
      <c r="R1704" s="12"/>
      <c r="S1704" s="12"/>
      <c r="T1704" s="12"/>
      <c r="U1704" s="12"/>
      <c r="V1704" s="12"/>
      <c r="W1704" s="12"/>
      <c r="X1704" s="12"/>
      <c r="Y1704" s="12"/>
      <c r="Z1704" s="12"/>
      <c r="AA1704" s="12"/>
      <c r="AB1704" s="99"/>
    </row>
    <row r="1705" spans="1:29" ht="9.6" hidden="1" customHeight="1" outlineLevel="1" x14ac:dyDescent="0.35">
      <c r="A1705" s="99"/>
      <c r="B1705" s="12"/>
      <c r="C1705" s="67"/>
      <c r="D1705" s="67"/>
      <c r="E1705" s="67"/>
      <c r="F1705" s="67"/>
      <c r="G1705" s="67"/>
      <c r="H1705" s="67"/>
      <c r="I1705" s="67"/>
      <c r="J1705" s="67"/>
      <c r="K1705" s="67"/>
      <c r="L1705" s="67"/>
      <c r="M1705" s="67"/>
      <c r="N1705" s="67"/>
      <c r="O1705" s="67"/>
      <c r="P1705" s="67"/>
      <c r="Q1705" s="67"/>
      <c r="R1705" s="67"/>
      <c r="S1705" s="67"/>
      <c r="T1705" s="67"/>
      <c r="U1705" s="67"/>
      <c r="V1705" s="67"/>
      <c r="W1705" s="67"/>
      <c r="X1705" s="67"/>
      <c r="Y1705" s="67"/>
      <c r="Z1705" s="67"/>
      <c r="AA1705" s="67"/>
      <c r="AB1705" s="99"/>
    </row>
    <row r="1706" spans="1:29" ht="18" hidden="1" outlineLevel="1" x14ac:dyDescent="0.35">
      <c r="A1706" s="99"/>
      <c r="B1706" s="12"/>
      <c r="C1706" s="67"/>
      <c r="D1706" s="163" t="s">
        <v>98</v>
      </c>
      <c r="E1706" s="164"/>
      <c r="F1706" s="164"/>
      <c r="G1706" s="164"/>
      <c r="H1706" s="67"/>
      <c r="I1706" s="161" t="s">
        <v>97</v>
      </c>
      <c r="J1706" s="162"/>
      <c r="K1706" s="162"/>
      <c r="L1706" s="67"/>
      <c r="M1706" s="67"/>
      <c r="N1706" s="67"/>
      <c r="O1706" s="67"/>
      <c r="P1706" s="67"/>
      <c r="Q1706" s="149" t="s">
        <v>152</v>
      </c>
      <c r="R1706" s="150"/>
      <c r="S1706" s="150"/>
      <c r="T1706" s="150"/>
      <c r="U1706" s="67"/>
      <c r="V1706" s="149" t="s">
        <v>153</v>
      </c>
      <c r="W1706" s="150"/>
      <c r="X1706" s="150"/>
      <c r="Y1706" s="67"/>
      <c r="Z1706" s="67"/>
      <c r="AA1706" s="67"/>
      <c r="AB1706" s="99"/>
      <c r="AC1706" s="67">
        <v>34</v>
      </c>
    </row>
    <row r="1707" spans="1:29" ht="18" hidden="1" outlineLevel="1" x14ac:dyDescent="0.35">
      <c r="A1707" s="99"/>
      <c r="B1707" s="12"/>
      <c r="C1707" s="67"/>
      <c r="D1707" s="1" t="s">
        <v>154</v>
      </c>
      <c r="E1707" s="200" t="s">
        <v>155</v>
      </c>
      <c r="F1707" s="167" t="s">
        <v>156</v>
      </c>
      <c r="G1707" s="165"/>
      <c r="H1707" s="67"/>
      <c r="I1707" s="152">
        <v>1</v>
      </c>
      <c r="J1707" s="421" t="s">
        <v>101</v>
      </c>
      <c r="K1707" s="422"/>
      <c r="L1707" s="67"/>
      <c r="M1707" s="67"/>
      <c r="N1707" s="67"/>
      <c r="O1707" s="67"/>
      <c r="P1707" s="67"/>
      <c r="Q1707" s="419" t="s">
        <v>106</v>
      </c>
      <c r="R1707" s="419"/>
      <c r="S1707" s="298" t="str">
        <f>IFERROR(S1729/Q1729,"-")</f>
        <v>-</v>
      </c>
      <c r="T1707" s="299" t="s">
        <v>107</v>
      </c>
      <c r="U1707" s="67"/>
      <c r="V1707" s="8" t="s">
        <v>108</v>
      </c>
      <c r="W1707" s="300">
        <f>IF(E1707="No n'hi ha",0,VLOOKUP(E1707,llistes!$L$5:$Q$11,5,0))</f>
        <v>0</v>
      </c>
      <c r="X1707" s="301" t="s">
        <v>109</v>
      </c>
      <c r="Y1707" s="67"/>
      <c r="Z1707" s="67"/>
      <c r="AA1707" s="67"/>
      <c r="AB1707" s="99"/>
    </row>
    <row r="1708" spans="1:29" ht="18" hidden="1" outlineLevel="1" x14ac:dyDescent="0.35">
      <c r="A1708" s="99"/>
      <c r="B1708" s="12"/>
      <c r="C1708" s="67"/>
      <c r="D1708" s="1" t="s">
        <v>157</v>
      </c>
      <c r="E1708" s="201" t="s">
        <v>145</v>
      </c>
      <c r="F1708" s="199" t="s">
        <v>158</v>
      </c>
      <c r="G1708" s="166"/>
      <c r="H1708" s="67"/>
      <c r="I1708" s="154">
        <v>2</v>
      </c>
      <c r="J1708" s="421" t="s">
        <v>101</v>
      </c>
      <c r="K1708" s="422"/>
      <c r="L1708" s="67"/>
      <c r="M1708" s="67"/>
      <c r="N1708" s="67"/>
      <c r="O1708" s="67"/>
      <c r="P1708" s="67"/>
      <c r="Q1708" s="415" t="s">
        <v>111</v>
      </c>
      <c r="R1708" s="415"/>
      <c r="S1708" s="47">
        <f>IFERROR(S1729/P1729,0)</f>
        <v>0</v>
      </c>
      <c r="T1708" t="s">
        <v>112</v>
      </c>
      <c r="U1708" s="67"/>
      <c r="V1708" s="1" t="s">
        <v>113</v>
      </c>
      <c r="W1708" s="5">
        <f>+W1707*Q1729</f>
        <v>0</v>
      </c>
      <c r="X1708" s="268" t="s">
        <v>114</v>
      </c>
      <c r="Y1708" s="67"/>
      <c r="Z1708" s="67"/>
      <c r="AA1708" s="67"/>
      <c r="AB1708" s="99"/>
    </row>
    <row r="1709" spans="1:29" ht="18" hidden="1" outlineLevel="1" x14ac:dyDescent="0.35">
      <c r="A1709" s="99"/>
      <c r="B1709" s="12"/>
      <c r="C1709" s="67"/>
      <c r="D1709" s="1" t="s">
        <v>159</v>
      </c>
      <c r="E1709" s="168">
        <f>IF(E1707="No n'hi ha",0,VLOOKUP(E1708,_xlfn.IFS(E1707="Gas Natural",llistes!$F$4:$H$4,E1707="Gasoil C",llistes!$F$7:$H$8,E1707="GLP",llistes!$F$11:$H$15,E1707="Biomassa",llistes!$F$18:$H$24,E1707="No n'hi ha",llistes!$F$26:$H$26),2,0))</f>
        <v>0</v>
      </c>
      <c r="F1709" s="67"/>
      <c r="G1709" s="67"/>
      <c r="H1709" s="67"/>
      <c r="I1709" s="154">
        <v>3</v>
      </c>
      <c r="J1709" s="421" t="s">
        <v>101</v>
      </c>
      <c r="K1709" s="422"/>
      <c r="L1709" s="67"/>
      <c r="M1709" s="67"/>
      <c r="N1709" s="67"/>
      <c r="O1709" s="67"/>
      <c r="P1709" s="67"/>
      <c r="Q1709" s="419" t="s">
        <v>116</v>
      </c>
      <c r="R1709" s="419"/>
      <c r="S1709" s="302" t="str" cm="1">
        <f t="array" aca="1" ref="S1709" ca="1">IFERROR(Q1729/INDIRECT("'Introducció dades Grals'!G"&amp;AC1706),"-")</f>
        <v>-</v>
      </c>
      <c r="T1709" s="303" t="s">
        <v>117</v>
      </c>
      <c r="U1709" s="67"/>
      <c r="V1709" s="1" t="s">
        <v>118</v>
      </c>
      <c r="W1709" s="7" t="str" cm="1">
        <f t="array" aca="1" ref="W1709" ca="1">IFERROR(W1708/INDIRECT("'Introducció dades Grals'!G"&amp;AC1706),"-")</f>
        <v>-</v>
      </c>
      <c r="X1709" s="268" t="s">
        <v>119</v>
      </c>
      <c r="Y1709" s="67"/>
      <c r="Z1709" s="67"/>
      <c r="AA1709" s="67"/>
      <c r="AB1709" s="99"/>
    </row>
    <row r="1710" spans="1:29" ht="18" hidden="1" outlineLevel="1" x14ac:dyDescent="0.35">
      <c r="A1710" s="99"/>
      <c r="B1710" s="12"/>
      <c r="C1710" s="67"/>
      <c r="D1710" s="67"/>
      <c r="E1710" s="67"/>
      <c r="F1710" s="67"/>
      <c r="G1710" s="67"/>
      <c r="H1710" s="67"/>
      <c r="I1710" s="152">
        <v>4</v>
      </c>
      <c r="J1710" s="416" t="s">
        <v>101</v>
      </c>
      <c r="K1710" s="417"/>
      <c r="L1710" s="67"/>
      <c r="M1710" s="67"/>
      <c r="N1710" s="67"/>
      <c r="O1710" s="67"/>
      <c r="P1710" s="67"/>
      <c r="Q1710" s="415" t="s">
        <v>121</v>
      </c>
      <c r="R1710" s="415"/>
      <c r="S1710" s="47" t="str" cm="1">
        <f t="array" aca="1" ref="S1710" ca="1">IFERROR(Q1729/INDIRECT("'Introducció dades Grals'!I"&amp;AC1706),"-")</f>
        <v>-</v>
      </c>
      <c r="T1710" s="11" t="s">
        <v>122</v>
      </c>
      <c r="U1710" s="67"/>
      <c r="V1710" s="67"/>
      <c r="W1710" s="67"/>
      <c r="X1710" s="67"/>
      <c r="Y1710" s="67"/>
      <c r="Z1710" s="67"/>
      <c r="AA1710" s="67"/>
      <c r="AB1710" s="99"/>
    </row>
    <row r="1711" spans="1:29" ht="18" hidden="1" outlineLevel="1" x14ac:dyDescent="0.35">
      <c r="A1711" s="99"/>
      <c r="B1711" s="12"/>
      <c r="C1711" s="67"/>
      <c r="D1711" s="67"/>
      <c r="E1711" s="67"/>
      <c r="F1711" s="67"/>
      <c r="G1711" s="67"/>
      <c r="H1711" s="67"/>
      <c r="I1711" s="67"/>
      <c r="J1711" s="67"/>
      <c r="K1711" s="67"/>
      <c r="L1711" s="67"/>
      <c r="M1711" s="67"/>
      <c r="N1711" s="67"/>
      <c r="O1711" s="67"/>
      <c r="P1711" s="67"/>
      <c r="Q1711" s="67"/>
      <c r="R1711" s="67"/>
      <c r="S1711" s="67"/>
      <c r="T1711" s="67"/>
      <c r="U1711" s="67"/>
      <c r="V1711" s="67"/>
      <c r="W1711" s="67"/>
      <c r="X1711" s="67"/>
      <c r="Y1711" s="67"/>
      <c r="Z1711" s="67"/>
      <c r="AA1711" s="67"/>
      <c r="AB1711" s="99"/>
    </row>
    <row r="1712" spans="1:29" ht="18" hidden="1" outlineLevel="1" x14ac:dyDescent="0.35">
      <c r="A1712" s="99"/>
      <c r="B1712" s="12"/>
      <c r="C1712" s="67"/>
      <c r="D1712" s="147" t="s">
        <v>126</v>
      </c>
      <c r="E1712" s="148"/>
      <c r="F1712" s="148"/>
      <c r="G1712" s="148"/>
      <c r="H1712" s="148"/>
      <c r="I1712" s="148"/>
      <c r="J1712" s="148"/>
      <c r="K1712" s="148"/>
      <c r="L1712" s="148"/>
      <c r="M1712" s="148"/>
      <c r="N1712" s="148"/>
      <c r="O1712" s="148"/>
      <c r="P1712" s="423" t="s">
        <v>166</v>
      </c>
      <c r="Q1712" s="423"/>
      <c r="R1712" s="423"/>
      <c r="S1712" s="423"/>
      <c r="T1712" s="67"/>
      <c r="U1712" s="67"/>
      <c r="V1712" s="67"/>
      <c r="W1712" s="67"/>
      <c r="X1712" s="67"/>
      <c r="Y1712" s="67"/>
      <c r="Z1712" s="67"/>
      <c r="AA1712" s="67"/>
      <c r="AB1712" s="99"/>
    </row>
    <row r="1713" spans="1:28" s="159" customFormat="1" ht="28.8" hidden="1" outlineLevel="1" x14ac:dyDescent="0.35">
      <c r="A1713" s="99"/>
      <c r="B1713" s="12"/>
      <c r="C1713" s="67"/>
      <c r="D1713" s="188" t="s">
        <v>128</v>
      </c>
      <c r="E1713" s="188" t="s">
        <v>129</v>
      </c>
      <c r="F1713" s="188" t="s">
        <v>130</v>
      </c>
      <c r="G1713" s="188" t="s">
        <v>131</v>
      </c>
      <c r="H1713" s="188" t="s">
        <v>160</v>
      </c>
      <c r="I1713" s="188" t="s">
        <v>161</v>
      </c>
      <c r="J1713" s="188"/>
      <c r="K1713" s="188" t="s">
        <v>106</v>
      </c>
      <c r="L1713" s="188" t="s">
        <v>162</v>
      </c>
      <c r="M1713" s="188" t="s">
        <v>137</v>
      </c>
      <c r="N1713" s="188" t="s">
        <v>138</v>
      </c>
      <c r="O1713" s="188" t="s">
        <v>139</v>
      </c>
      <c r="P1713" s="193" t="s">
        <v>163</v>
      </c>
      <c r="Q1713" s="193" t="s">
        <v>141</v>
      </c>
      <c r="R1713" s="193" t="s">
        <v>142</v>
      </c>
      <c r="S1713" s="193" t="s">
        <v>143</v>
      </c>
      <c r="T1713" s="67"/>
      <c r="U1713" s="159" t="e" vm="1">
        <v>#VALUE!</v>
      </c>
      <c r="V1713" s="426" t="s">
        <v>144</v>
      </c>
      <c r="W1713" s="426"/>
      <c r="X1713" s="426"/>
      <c r="Y1713" s="426"/>
      <c r="Z1713" s="426"/>
      <c r="AA1713" s="67"/>
      <c r="AB1713" s="99"/>
    </row>
    <row r="1714" spans="1:28" s="160" customFormat="1" ht="18" hidden="1" outlineLevel="1" x14ac:dyDescent="0.35">
      <c r="A1714" s="99"/>
      <c r="B1714" s="12"/>
      <c r="C1714" s="67"/>
      <c r="D1714" s="194"/>
      <c r="E1714" s="195"/>
      <c r="F1714" s="195"/>
      <c r="G1714" s="194"/>
      <c r="H1714" s="188" t="str">
        <f>+E1708</f>
        <v>kWh</v>
      </c>
      <c r="I1714" s="196" t="s">
        <v>145</v>
      </c>
      <c r="J1714" s="196" t="s">
        <v>146</v>
      </c>
      <c r="K1714" s="196" t="s">
        <v>147</v>
      </c>
      <c r="L1714" s="196" t="s">
        <v>147</v>
      </c>
      <c r="M1714" s="196" t="s">
        <v>147</v>
      </c>
      <c r="N1714" s="196" t="s">
        <v>147</v>
      </c>
      <c r="O1714" s="196" t="s">
        <v>147</v>
      </c>
      <c r="P1714" s="197" t="s">
        <v>148</v>
      </c>
      <c r="Q1714" s="198" t="s">
        <v>145</v>
      </c>
      <c r="R1714" s="198" t="s">
        <v>147</v>
      </c>
      <c r="S1714" s="198" t="s">
        <v>147</v>
      </c>
      <c r="T1714" s="67"/>
      <c r="U1714" s="67"/>
      <c r="V1714" s="67"/>
      <c r="W1714" s="67"/>
      <c r="X1714" s="67"/>
      <c r="Y1714" s="67"/>
      <c r="Z1714" s="67"/>
      <c r="AA1714" s="67"/>
      <c r="AB1714" s="99"/>
    </row>
    <row r="1715" spans="1:28" ht="18" hidden="1" outlineLevel="1" x14ac:dyDescent="0.35">
      <c r="A1715" s="99"/>
      <c r="B1715" s="12"/>
      <c r="C1715" s="67"/>
      <c r="D1715" s="2">
        <v>0</v>
      </c>
      <c r="E1715" s="145"/>
      <c r="F1715" s="145">
        <f>+E1715</f>
        <v>0</v>
      </c>
      <c r="G1715" s="49">
        <f>IF(F1715-E1715=0,0,F1715-E1715+1)</f>
        <v>0</v>
      </c>
      <c r="H1715" s="155"/>
      <c r="I1715" s="4">
        <f>+H1715*$E$1709</f>
        <v>0</v>
      </c>
      <c r="J1715" s="48" t="str">
        <f>IFERROR(I1715/G1715,"-")</f>
        <v>-</v>
      </c>
      <c r="K1715" s="157"/>
      <c r="L1715" s="157"/>
      <c r="M1715" s="157"/>
      <c r="N1715" s="157"/>
      <c r="O1715" s="6">
        <f t="shared" ref="O1715:O1728" si="1743">+SUM(K1715:N1715)</f>
        <v>0</v>
      </c>
      <c r="P1715" s="38">
        <f>IFERROR((_xlfn.DAYS(F1715,"1/1/"&amp;YEAR(F1715))+1)/G1715,0)</f>
        <v>0</v>
      </c>
      <c r="Q1715" s="4">
        <f t="shared" ref="Q1715:Q1728" si="1744">+I1715*P1715</f>
        <v>0</v>
      </c>
      <c r="R1715" s="4">
        <f t="shared" ref="R1715:R1728" si="1745">+K1715*P1715</f>
        <v>0</v>
      </c>
      <c r="S1715" s="39">
        <f t="shared" ref="S1715:S1728" si="1746">+O1715*P1715</f>
        <v>0</v>
      </c>
      <c r="T1715" s="67"/>
      <c r="U1715" s="67"/>
      <c r="V1715" s="67"/>
      <c r="W1715" s="67"/>
      <c r="X1715" s="67"/>
      <c r="Y1715" s="67"/>
      <c r="Z1715" s="67"/>
      <c r="AA1715" s="67"/>
      <c r="AB1715" s="99"/>
    </row>
    <row r="1716" spans="1:28" ht="18" hidden="1" outlineLevel="1" x14ac:dyDescent="0.35">
      <c r="A1716" s="99"/>
      <c r="B1716" s="12"/>
      <c r="C1716" s="67"/>
      <c r="D1716" s="2">
        <v>1</v>
      </c>
      <c r="E1716" s="3">
        <f>+F1715+1</f>
        <v>1</v>
      </c>
      <c r="F1716" s="145"/>
      <c r="G1716" s="49">
        <f t="shared" ref="G1716:G1728" si="1747">IF(F1716-E1716=0,0,F1716-E1716+1)</f>
        <v>0</v>
      </c>
      <c r="H1716" s="155"/>
      <c r="I1716" s="4">
        <f t="shared" ref="I1716:I1728" si="1748">+H1716*$E$1709</f>
        <v>0</v>
      </c>
      <c r="J1716" s="48" t="str">
        <f t="shared" ref="J1716:J1728" si="1749">IFERROR(I1716/G1716,"-")</f>
        <v>-</v>
      </c>
      <c r="K1716" s="157"/>
      <c r="L1716" s="157"/>
      <c r="M1716" s="157"/>
      <c r="N1716" s="157"/>
      <c r="O1716" s="6">
        <f t="shared" si="1743"/>
        <v>0</v>
      </c>
      <c r="P1716" s="38">
        <v>1</v>
      </c>
      <c r="Q1716" s="4">
        <f t="shared" si="1744"/>
        <v>0</v>
      </c>
      <c r="R1716" s="4">
        <f t="shared" si="1745"/>
        <v>0</v>
      </c>
      <c r="S1716" s="39">
        <f t="shared" si="1746"/>
        <v>0</v>
      </c>
      <c r="T1716" s="67"/>
      <c r="U1716" s="67"/>
      <c r="V1716" s="67"/>
      <c r="W1716" s="67"/>
      <c r="X1716" s="67"/>
      <c r="Y1716" s="67"/>
      <c r="Z1716" s="67"/>
      <c r="AA1716" s="67"/>
      <c r="AB1716" s="99"/>
    </row>
    <row r="1717" spans="1:28" ht="18" hidden="1" outlineLevel="1" x14ac:dyDescent="0.35">
      <c r="A1717" s="99"/>
      <c r="B1717" s="12"/>
      <c r="C1717" s="67"/>
      <c r="D1717" s="2">
        <v>2</v>
      </c>
      <c r="E1717" s="3">
        <f t="shared" ref="E1717:E1728" si="1750">+F1716+1</f>
        <v>1</v>
      </c>
      <c r="F1717" s="146"/>
      <c r="G1717" s="49">
        <f t="shared" si="1747"/>
        <v>0</v>
      </c>
      <c r="H1717" s="156"/>
      <c r="I1717" s="4">
        <f t="shared" si="1748"/>
        <v>0</v>
      </c>
      <c r="J1717" s="48" t="str">
        <f t="shared" si="1749"/>
        <v>-</v>
      </c>
      <c r="K1717" s="158"/>
      <c r="L1717" s="158"/>
      <c r="M1717" s="158"/>
      <c r="N1717" s="158"/>
      <c r="O1717" s="6">
        <f t="shared" si="1743"/>
        <v>0</v>
      </c>
      <c r="P1717" s="40">
        <v>1</v>
      </c>
      <c r="Q1717" s="4">
        <f t="shared" si="1744"/>
        <v>0</v>
      </c>
      <c r="R1717" s="4">
        <f t="shared" si="1745"/>
        <v>0</v>
      </c>
      <c r="S1717" s="41">
        <f t="shared" si="1746"/>
        <v>0</v>
      </c>
      <c r="T1717" s="67"/>
      <c r="U1717" s="67"/>
      <c r="V1717" s="67"/>
      <c r="W1717" s="67"/>
      <c r="X1717" s="67"/>
      <c r="Y1717" s="67"/>
      <c r="Z1717" s="67"/>
      <c r="AA1717" s="67"/>
      <c r="AB1717" s="99"/>
    </row>
    <row r="1718" spans="1:28" ht="18" hidden="1" outlineLevel="1" x14ac:dyDescent="0.35">
      <c r="A1718" s="99"/>
      <c r="B1718" s="12"/>
      <c r="C1718" s="67"/>
      <c r="D1718" s="2">
        <v>3</v>
      </c>
      <c r="E1718" s="3">
        <f t="shared" si="1750"/>
        <v>1</v>
      </c>
      <c r="F1718" s="146"/>
      <c r="G1718" s="49">
        <f t="shared" si="1747"/>
        <v>0</v>
      </c>
      <c r="H1718" s="156"/>
      <c r="I1718" s="4">
        <f t="shared" si="1748"/>
        <v>0</v>
      </c>
      <c r="J1718" s="48" t="str">
        <f t="shared" si="1749"/>
        <v>-</v>
      </c>
      <c r="K1718" s="158"/>
      <c r="L1718" s="158"/>
      <c r="M1718" s="158"/>
      <c r="N1718" s="158"/>
      <c r="O1718" s="6">
        <f t="shared" si="1743"/>
        <v>0</v>
      </c>
      <c r="P1718" s="40">
        <v>1</v>
      </c>
      <c r="Q1718" s="4">
        <f t="shared" si="1744"/>
        <v>0</v>
      </c>
      <c r="R1718" s="4">
        <f t="shared" si="1745"/>
        <v>0</v>
      </c>
      <c r="S1718" s="41">
        <f t="shared" si="1746"/>
        <v>0</v>
      </c>
      <c r="T1718" s="67"/>
      <c r="U1718" s="67"/>
      <c r="V1718" s="67"/>
      <c r="W1718" s="67"/>
      <c r="X1718" s="67"/>
      <c r="Y1718" s="67"/>
      <c r="Z1718" s="67"/>
      <c r="AA1718" s="67"/>
      <c r="AB1718" s="99"/>
    </row>
    <row r="1719" spans="1:28" ht="18" hidden="1" outlineLevel="1" x14ac:dyDescent="0.35">
      <c r="A1719" s="99"/>
      <c r="B1719" s="12"/>
      <c r="C1719" s="67"/>
      <c r="D1719" s="2">
        <v>4</v>
      </c>
      <c r="E1719" s="3">
        <f t="shared" si="1750"/>
        <v>1</v>
      </c>
      <c r="F1719" s="146"/>
      <c r="G1719" s="49">
        <f t="shared" si="1747"/>
        <v>0</v>
      </c>
      <c r="H1719" s="156"/>
      <c r="I1719" s="4">
        <f t="shared" si="1748"/>
        <v>0</v>
      </c>
      <c r="J1719" s="48" t="str">
        <f t="shared" si="1749"/>
        <v>-</v>
      </c>
      <c r="K1719" s="158"/>
      <c r="L1719" s="158"/>
      <c r="M1719" s="158"/>
      <c r="N1719" s="158"/>
      <c r="O1719" s="6">
        <f t="shared" si="1743"/>
        <v>0</v>
      </c>
      <c r="P1719" s="40">
        <v>1</v>
      </c>
      <c r="Q1719" s="4">
        <f t="shared" si="1744"/>
        <v>0</v>
      </c>
      <c r="R1719" s="4">
        <f t="shared" si="1745"/>
        <v>0</v>
      </c>
      <c r="S1719" s="41">
        <f t="shared" si="1746"/>
        <v>0</v>
      </c>
      <c r="T1719" s="67"/>
      <c r="U1719" s="67"/>
      <c r="V1719" s="67"/>
      <c r="W1719" s="67"/>
      <c r="X1719" s="67"/>
      <c r="Y1719" s="67"/>
      <c r="Z1719" s="67"/>
      <c r="AA1719" s="67"/>
      <c r="AB1719" s="99"/>
    </row>
    <row r="1720" spans="1:28" ht="18" hidden="1" outlineLevel="1" x14ac:dyDescent="0.35">
      <c r="A1720" s="99"/>
      <c r="B1720" s="12"/>
      <c r="C1720" s="67"/>
      <c r="D1720" s="2">
        <v>5</v>
      </c>
      <c r="E1720" s="3">
        <f t="shared" si="1750"/>
        <v>1</v>
      </c>
      <c r="F1720" s="146"/>
      <c r="G1720" s="49">
        <f t="shared" si="1747"/>
        <v>0</v>
      </c>
      <c r="H1720" s="156"/>
      <c r="I1720" s="4">
        <f t="shared" si="1748"/>
        <v>0</v>
      </c>
      <c r="J1720" s="48" t="str">
        <f t="shared" si="1749"/>
        <v>-</v>
      </c>
      <c r="K1720" s="158"/>
      <c r="L1720" s="158"/>
      <c r="M1720" s="158"/>
      <c r="N1720" s="158"/>
      <c r="O1720" s="6">
        <f t="shared" si="1743"/>
        <v>0</v>
      </c>
      <c r="P1720" s="40">
        <v>1</v>
      </c>
      <c r="Q1720" s="4">
        <f t="shared" si="1744"/>
        <v>0</v>
      </c>
      <c r="R1720" s="4">
        <f t="shared" si="1745"/>
        <v>0</v>
      </c>
      <c r="S1720" s="41">
        <f t="shared" si="1746"/>
        <v>0</v>
      </c>
      <c r="T1720" s="67"/>
      <c r="U1720" s="67"/>
      <c r="V1720" s="67"/>
      <c r="W1720" s="67"/>
      <c r="X1720" s="67"/>
      <c r="Y1720" s="67"/>
      <c r="Z1720" s="67"/>
      <c r="AA1720" s="67"/>
      <c r="AB1720" s="99"/>
    </row>
    <row r="1721" spans="1:28" ht="18" hidden="1" outlineLevel="1" x14ac:dyDescent="0.35">
      <c r="A1721" s="99"/>
      <c r="B1721" s="12"/>
      <c r="C1721" s="67"/>
      <c r="D1721" s="2">
        <v>6</v>
      </c>
      <c r="E1721" s="3">
        <f t="shared" si="1750"/>
        <v>1</v>
      </c>
      <c r="F1721" s="146"/>
      <c r="G1721" s="49">
        <f t="shared" si="1747"/>
        <v>0</v>
      </c>
      <c r="H1721" s="156"/>
      <c r="I1721" s="4">
        <f t="shared" si="1748"/>
        <v>0</v>
      </c>
      <c r="J1721" s="48" t="str">
        <f t="shared" si="1749"/>
        <v>-</v>
      </c>
      <c r="K1721" s="158"/>
      <c r="L1721" s="158"/>
      <c r="M1721" s="158"/>
      <c r="N1721" s="158"/>
      <c r="O1721" s="6">
        <f t="shared" si="1743"/>
        <v>0</v>
      </c>
      <c r="P1721" s="40">
        <v>1</v>
      </c>
      <c r="Q1721" s="4">
        <f t="shared" si="1744"/>
        <v>0</v>
      </c>
      <c r="R1721" s="4">
        <f t="shared" si="1745"/>
        <v>0</v>
      </c>
      <c r="S1721" s="41">
        <f t="shared" si="1746"/>
        <v>0</v>
      </c>
      <c r="T1721" s="67"/>
      <c r="U1721" s="67"/>
      <c r="V1721" s="67"/>
      <c r="W1721" s="67"/>
      <c r="X1721" s="67"/>
      <c r="Y1721" s="67"/>
      <c r="Z1721" s="67"/>
      <c r="AA1721" s="67"/>
      <c r="AB1721" s="99"/>
    </row>
    <row r="1722" spans="1:28" ht="18" hidden="1" outlineLevel="1" x14ac:dyDescent="0.35">
      <c r="A1722" s="99"/>
      <c r="B1722" s="12"/>
      <c r="C1722" s="67"/>
      <c r="D1722" s="2">
        <v>7</v>
      </c>
      <c r="E1722" s="3">
        <f t="shared" si="1750"/>
        <v>1</v>
      </c>
      <c r="F1722" s="146"/>
      <c r="G1722" s="49">
        <f t="shared" si="1747"/>
        <v>0</v>
      </c>
      <c r="H1722" s="156"/>
      <c r="I1722" s="4">
        <f t="shared" si="1748"/>
        <v>0</v>
      </c>
      <c r="J1722" s="48" t="str">
        <f t="shared" si="1749"/>
        <v>-</v>
      </c>
      <c r="K1722" s="158"/>
      <c r="L1722" s="158"/>
      <c r="M1722" s="158"/>
      <c r="N1722" s="158"/>
      <c r="O1722" s="6">
        <f t="shared" si="1743"/>
        <v>0</v>
      </c>
      <c r="P1722" s="40">
        <v>1</v>
      </c>
      <c r="Q1722" s="4">
        <f t="shared" si="1744"/>
        <v>0</v>
      </c>
      <c r="R1722" s="4">
        <f t="shared" si="1745"/>
        <v>0</v>
      </c>
      <c r="S1722" s="41">
        <f t="shared" si="1746"/>
        <v>0</v>
      </c>
      <c r="T1722" s="67"/>
      <c r="U1722" s="67"/>
      <c r="V1722" s="67"/>
      <c r="W1722" s="67"/>
      <c r="X1722" s="67"/>
      <c r="Y1722" s="67"/>
      <c r="Z1722" s="67"/>
      <c r="AA1722" s="67"/>
      <c r="AB1722" s="99"/>
    </row>
    <row r="1723" spans="1:28" ht="18" hidden="1" outlineLevel="1" x14ac:dyDescent="0.35">
      <c r="A1723" s="99"/>
      <c r="B1723" s="12"/>
      <c r="C1723" s="67"/>
      <c r="D1723" s="2">
        <v>8</v>
      </c>
      <c r="E1723" s="3">
        <f t="shared" si="1750"/>
        <v>1</v>
      </c>
      <c r="F1723" s="146"/>
      <c r="G1723" s="49">
        <f t="shared" si="1747"/>
        <v>0</v>
      </c>
      <c r="H1723" s="156"/>
      <c r="I1723" s="4">
        <f t="shared" si="1748"/>
        <v>0</v>
      </c>
      <c r="J1723" s="48" t="str">
        <f t="shared" si="1749"/>
        <v>-</v>
      </c>
      <c r="K1723" s="158"/>
      <c r="L1723" s="158"/>
      <c r="M1723" s="158"/>
      <c r="N1723" s="158"/>
      <c r="O1723" s="6">
        <f t="shared" si="1743"/>
        <v>0</v>
      </c>
      <c r="P1723" s="40">
        <v>1</v>
      </c>
      <c r="Q1723" s="4">
        <f t="shared" si="1744"/>
        <v>0</v>
      </c>
      <c r="R1723" s="4">
        <f t="shared" si="1745"/>
        <v>0</v>
      </c>
      <c r="S1723" s="41">
        <f t="shared" si="1746"/>
        <v>0</v>
      </c>
      <c r="T1723" s="67"/>
      <c r="U1723" s="67"/>
      <c r="V1723" s="67"/>
      <c r="W1723" s="67"/>
      <c r="X1723" s="67"/>
      <c r="Y1723" s="67"/>
      <c r="Z1723" s="67"/>
      <c r="AA1723" s="67"/>
      <c r="AB1723" s="99"/>
    </row>
    <row r="1724" spans="1:28" ht="18" hidden="1" outlineLevel="1" x14ac:dyDescent="0.35">
      <c r="A1724" s="99"/>
      <c r="B1724" s="12"/>
      <c r="C1724" s="67"/>
      <c r="D1724" s="2">
        <v>9</v>
      </c>
      <c r="E1724" s="3">
        <f t="shared" si="1750"/>
        <v>1</v>
      </c>
      <c r="F1724" s="146"/>
      <c r="G1724" s="49">
        <f t="shared" si="1747"/>
        <v>0</v>
      </c>
      <c r="H1724" s="156"/>
      <c r="I1724" s="4">
        <f t="shared" si="1748"/>
        <v>0</v>
      </c>
      <c r="J1724" s="48" t="str">
        <f t="shared" si="1749"/>
        <v>-</v>
      </c>
      <c r="K1724" s="158"/>
      <c r="L1724" s="158"/>
      <c r="M1724" s="158"/>
      <c r="N1724" s="158"/>
      <c r="O1724" s="6">
        <f t="shared" si="1743"/>
        <v>0</v>
      </c>
      <c r="P1724" s="40">
        <v>1</v>
      </c>
      <c r="Q1724" s="4">
        <f t="shared" si="1744"/>
        <v>0</v>
      </c>
      <c r="R1724" s="4">
        <f t="shared" si="1745"/>
        <v>0</v>
      </c>
      <c r="S1724" s="41">
        <f t="shared" si="1746"/>
        <v>0</v>
      </c>
      <c r="T1724" s="67"/>
      <c r="U1724" s="67"/>
      <c r="V1724" s="67"/>
      <c r="W1724" s="67"/>
      <c r="X1724" s="67"/>
      <c r="Y1724" s="67"/>
      <c r="Z1724" s="67"/>
      <c r="AA1724" s="67"/>
      <c r="AB1724" s="99"/>
    </row>
    <row r="1725" spans="1:28" ht="18" hidden="1" outlineLevel="1" x14ac:dyDescent="0.35">
      <c r="A1725" s="99"/>
      <c r="B1725" s="12"/>
      <c r="C1725" s="67"/>
      <c r="D1725" s="2">
        <v>10</v>
      </c>
      <c r="E1725" s="3">
        <f t="shared" si="1750"/>
        <v>1</v>
      </c>
      <c r="F1725" s="146"/>
      <c r="G1725" s="49">
        <f t="shared" si="1747"/>
        <v>0</v>
      </c>
      <c r="H1725" s="156"/>
      <c r="I1725" s="4">
        <f t="shared" si="1748"/>
        <v>0</v>
      </c>
      <c r="J1725" s="48" t="str">
        <f t="shared" si="1749"/>
        <v>-</v>
      </c>
      <c r="K1725" s="158"/>
      <c r="L1725" s="158"/>
      <c r="M1725" s="158"/>
      <c r="N1725" s="158"/>
      <c r="O1725" s="6">
        <f t="shared" si="1743"/>
        <v>0</v>
      </c>
      <c r="P1725" s="40">
        <v>1</v>
      </c>
      <c r="Q1725" s="4">
        <f t="shared" si="1744"/>
        <v>0</v>
      </c>
      <c r="R1725" s="4">
        <f t="shared" si="1745"/>
        <v>0</v>
      </c>
      <c r="S1725" s="41">
        <f t="shared" si="1746"/>
        <v>0</v>
      </c>
      <c r="T1725" s="67"/>
      <c r="U1725" s="67"/>
      <c r="V1725" s="67"/>
      <c r="W1725" s="67"/>
      <c r="X1725" s="67"/>
      <c r="Y1725" s="67"/>
      <c r="Z1725" s="67"/>
      <c r="AA1725" s="67"/>
      <c r="AB1725" s="99"/>
    </row>
    <row r="1726" spans="1:28" ht="18" hidden="1" outlineLevel="1" x14ac:dyDescent="0.35">
      <c r="A1726" s="99"/>
      <c r="B1726" s="12"/>
      <c r="C1726" s="67"/>
      <c r="D1726" s="2">
        <v>11</v>
      </c>
      <c r="E1726" s="3">
        <f t="shared" si="1750"/>
        <v>1</v>
      </c>
      <c r="F1726" s="146"/>
      <c r="G1726" s="49">
        <f t="shared" si="1747"/>
        <v>0</v>
      </c>
      <c r="H1726" s="156"/>
      <c r="I1726" s="4">
        <f t="shared" si="1748"/>
        <v>0</v>
      </c>
      <c r="J1726" s="48" t="str">
        <f t="shared" si="1749"/>
        <v>-</v>
      </c>
      <c r="K1726" s="158"/>
      <c r="L1726" s="158"/>
      <c r="M1726" s="158"/>
      <c r="N1726" s="158"/>
      <c r="O1726" s="6">
        <f t="shared" si="1743"/>
        <v>0</v>
      </c>
      <c r="P1726" s="40">
        <v>1</v>
      </c>
      <c r="Q1726" s="4">
        <f t="shared" si="1744"/>
        <v>0</v>
      </c>
      <c r="R1726" s="4">
        <f t="shared" si="1745"/>
        <v>0</v>
      </c>
      <c r="S1726" s="41">
        <f t="shared" si="1746"/>
        <v>0</v>
      </c>
      <c r="T1726" s="67"/>
      <c r="U1726" s="67"/>
      <c r="V1726" s="67"/>
      <c r="W1726" s="67"/>
      <c r="X1726" s="67"/>
      <c r="Y1726" s="67"/>
      <c r="Z1726" s="67"/>
      <c r="AA1726" s="67"/>
      <c r="AB1726" s="99"/>
    </row>
    <row r="1727" spans="1:28" ht="18" hidden="1" outlineLevel="1" x14ac:dyDescent="0.35">
      <c r="A1727" s="99"/>
      <c r="B1727" s="12"/>
      <c r="C1727" s="67"/>
      <c r="D1727" s="2">
        <v>12</v>
      </c>
      <c r="E1727" s="3">
        <f t="shared" si="1750"/>
        <v>1</v>
      </c>
      <c r="F1727" s="146"/>
      <c r="G1727" s="49">
        <f t="shared" si="1747"/>
        <v>0</v>
      </c>
      <c r="H1727" s="156"/>
      <c r="I1727" s="4">
        <f t="shared" si="1748"/>
        <v>0</v>
      </c>
      <c r="J1727" s="48" t="str">
        <f t="shared" si="1749"/>
        <v>-</v>
      </c>
      <c r="K1727" s="158"/>
      <c r="L1727" s="158"/>
      <c r="M1727" s="158"/>
      <c r="N1727" s="158"/>
      <c r="O1727" s="6">
        <f t="shared" si="1743"/>
        <v>0</v>
      </c>
      <c r="P1727" s="40">
        <v>1</v>
      </c>
      <c r="Q1727" s="4">
        <f t="shared" si="1744"/>
        <v>0</v>
      </c>
      <c r="R1727" s="4">
        <f t="shared" si="1745"/>
        <v>0</v>
      </c>
      <c r="S1727" s="41">
        <f t="shared" si="1746"/>
        <v>0</v>
      </c>
      <c r="T1727" s="67"/>
      <c r="U1727" s="67"/>
      <c r="V1727" s="67"/>
      <c r="W1727" s="67"/>
      <c r="X1727" s="67"/>
      <c r="Y1727" s="67"/>
      <c r="Z1727" s="67"/>
      <c r="AA1727" s="67"/>
      <c r="AB1727" s="99"/>
    </row>
    <row r="1728" spans="1:28" ht="18" hidden="1" outlineLevel="1" x14ac:dyDescent="0.35">
      <c r="A1728" s="99"/>
      <c r="B1728" s="12"/>
      <c r="C1728" s="67"/>
      <c r="D1728" s="2">
        <v>13</v>
      </c>
      <c r="E1728" s="3">
        <f t="shared" si="1750"/>
        <v>1</v>
      </c>
      <c r="F1728" s="146">
        <f>+E1728</f>
        <v>1</v>
      </c>
      <c r="G1728" s="49">
        <f t="shared" si="1747"/>
        <v>0</v>
      </c>
      <c r="H1728" s="156"/>
      <c r="I1728" s="4">
        <f t="shared" si="1748"/>
        <v>0</v>
      </c>
      <c r="J1728" s="48" t="str">
        <f t="shared" si="1749"/>
        <v>-</v>
      </c>
      <c r="K1728" s="158"/>
      <c r="L1728" s="158"/>
      <c r="M1728" s="158"/>
      <c r="N1728" s="158"/>
      <c r="O1728" s="6">
        <f t="shared" si="1743"/>
        <v>0</v>
      </c>
      <c r="P1728" s="38">
        <f>IFERROR((_xlfn.DAYS("31/12/"&amp;YEAR(E1728),E1728))/G1728,0)</f>
        <v>0</v>
      </c>
      <c r="Q1728" s="4">
        <f t="shared" si="1744"/>
        <v>0</v>
      </c>
      <c r="R1728" s="4">
        <f t="shared" si="1745"/>
        <v>0</v>
      </c>
      <c r="S1728" s="41">
        <f t="shared" si="1746"/>
        <v>0</v>
      </c>
      <c r="T1728" s="67"/>
      <c r="U1728" s="67"/>
      <c r="V1728" s="67"/>
      <c r="W1728" s="67"/>
      <c r="X1728" s="67"/>
      <c r="Y1728" s="67"/>
      <c r="Z1728" s="67"/>
      <c r="AA1728" s="67"/>
      <c r="AB1728" s="99"/>
    </row>
    <row r="1729" spans="1:29" ht="18" hidden="1" outlineLevel="1" x14ac:dyDescent="0.35">
      <c r="A1729" s="99"/>
      <c r="B1729" s="12"/>
      <c r="C1729" s="67"/>
      <c r="D1729" s="42" t="s">
        <v>164</v>
      </c>
      <c r="E1729" s="8"/>
      <c r="F1729" s="8"/>
      <c r="G1729" s="50">
        <f>SUM(G1715:G1728)</f>
        <v>0</v>
      </c>
      <c r="H1729" s="1"/>
      <c r="I1729" s="5">
        <f>SUM(I1715:I1728)</f>
        <v>0</v>
      </c>
      <c r="J1729" s="48" t="str">
        <f>IFERROR(I1729/G1729,"-")</f>
        <v>-</v>
      </c>
      <c r="K1729" s="5">
        <f>SUM(K1715:K1728)</f>
        <v>0</v>
      </c>
      <c r="L1729" s="5">
        <f t="shared" ref="L1729:O1729" si="1751">SUM(L1715:L1728)</f>
        <v>0</v>
      </c>
      <c r="M1729" s="5">
        <f t="shared" si="1751"/>
        <v>0</v>
      </c>
      <c r="N1729" s="5">
        <f t="shared" si="1751"/>
        <v>0</v>
      </c>
      <c r="O1729" s="5">
        <f t="shared" si="1751"/>
        <v>0</v>
      </c>
      <c r="P1729" s="42">
        <f>+SUMPRODUCT(G1715:G1728,P1715:P1728)</f>
        <v>0</v>
      </c>
      <c r="Q1729" s="9">
        <f>SUM(Q1715:Q1728)</f>
        <v>0</v>
      </c>
      <c r="R1729" s="9">
        <f t="shared" ref="R1729:S1729" si="1752">SUM(R1715:R1728)</f>
        <v>0</v>
      </c>
      <c r="S1729" s="10">
        <f t="shared" si="1752"/>
        <v>0</v>
      </c>
      <c r="T1729" s="67"/>
      <c r="U1729" s="67"/>
      <c r="V1729" s="67"/>
      <c r="W1729" s="67"/>
      <c r="X1729" s="67"/>
      <c r="Y1729" s="67"/>
      <c r="Z1729" s="67"/>
      <c r="AA1729" s="67"/>
      <c r="AB1729" s="99"/>
    </row>
    <row r="1730" spans="1:29" ht="18" hidden="1" outlineLevel="1" x14ac:dyDescent="0.35">
      <c r="A1730" s="99"/>
      <c r="B1730" s="12"/>
      <c r="C1730" s="67"/>
      <c r="D1730" s="25" t="s">
        <v>150</v>
      </c>
      <c r="E1730" s="1"/>
      <c r="F1730" s="1"/>
      <c r="G1730" s="1"/>
      <c r="H1730" s="1"/>
      <c r="I1730" s="1"/>
      <c r="J1730" s="1"/>
      <c r="K1730" s="51" t="str">
        <f>IFERROR(K1729/$O1729,"-")</f>
        <v>-</v>
      </c>
      <c r="L1730" s="51" t="str">
        <f>IFERROR(L1729/$O1729,"-")</f>
        <v>-</v>
      </c>
      <c r="M1730" s="51" t="str">
        <f>IFERROR(M1729/$O1729,"-")</f>
        <v>-</v>
      </c>
      <c r="N1730" s="51" t="str">
        <f>IFERROR(N1729/$O1729,"-")</f>
        <v>-</v>
      </c>
      <c r="O1730" s="51" t="str">
        <f>IFERROR(O1729/$O1729,"-")</f>
        <v>-</v>
      </c>
      <c r="P1730" s="43"/>
      <c r="Q1730" s="2"/>
      <c r="R1730" s="2"/>
      <c r="S1730" s="44"/>
      <c r="T1730" s="67"/>
      <c r="U1730" s="67"/>
      <c r="V1730" s="67"/>
      <c r="W1730" s="67"/>
      <c r="X1730" s="67"/>
      <c r="Y1730" s="67"/>
      <c r="Z1730" s="67"/>
      <c r="AA1730" s="67"/>
      <c r="AB1730" s="99"/>
    </row>
    <row r="1731" spans="1:29" ht="18" hidden="1" outlineLevel="1" x14ac:dyDescent="0.35">
      <c r="A1731" s="99"/>
      <c r="B1731" s="12"/>
      <c r="C1731" s="67"/>
      <c r="D1731" s="67"/>
      <c r="E1731" s="67"/>
      <c r="F1731" s="67"/>
      <c r="G1731" s="67"/>
      <c r="H1731" s="67"/>
      <c r="I1731" s="67"/>
      <c r="J1731" s="67"/>
      <c r="K1731" s="67"/>
      <c r="L1731" s="67"/>
      <c r="M1731" s="67"/>
      <c r="N1731" s="67"/>
      <c r="O1731" s="67"/>
      <c r="P1731" s="67"/>
      <c r="Q1731" s="67"/>
      <c r="R1731" s="67"/>
      <c r="S1731" s="67"/>
      <c r="T1731" s="67"/>
      <c r="U1731" s="67"/>
      <c r="V1731" s="67"/>
      <c r="W1731" s="67"/>
      <c r="X1731" s="67"/>
      <c r="Y1731" s="67"/>
      <c r="Z1731" s="67"/>
      <c r="AA1731" s="67"/>
      <c r="AB1731" s="99"/>
    </row>
    <row r="1732" spans="1:29" ht="28.95" customHeight="1" collapsed="1" x14ac:dyDescent="0.35">
      <c r="A1732" s="99"/>
      <c r="B1732" s="202" t="str">
        <f>'Introducció dades Grals'!$B$36</f>
        <v>Equipament 13</v>
      </c>
      <c r="C1732" s="202"/>
      <c r="D1732" s="203"/>
      <c r="E1732" s="204">
        <f>'Introducció dades Grals'!$C$36</f>
        <v>0</v>
      </c>
      <c r="F1732" s="142"/>
      <c r="G1732" s="142"/>
      <c r="H1732" s="142"/>
      <c r="I1732" s="142"/>
      <c r="J1732" s="142"/>
      <c r="K1732" s="142"/>
      <c r="L1732" s="142"/>
      <c r="M1732" s="142"/>
      <c r="N1732" s="142"/>
      <c r="O1732" s="142"/>
      <c r="P1732" s="142"/>
      <c r="Q1732" s="142"/>
      <c r="R1732" s="142"/>
      <c r="S1732" s="142"/>
      <c r="T1732" s="142"/>
      <c r="U1732" s="142"/>
      <c r="V1732" s="142"/>
      <c r="W1732" s="142"/>
      <c r="X1732" s="142"/>
      <c r="Y1732" s="142"/>
      <c r="Z1732" s="142"/>
      <c r="AA1732" s="142"/>
      <c r="AB1732" s="99"/>
    </row>
    <row r="1733" spans="1:29" ht="18" x14ac:dyDescent="0.35">
      <c r="A1733" s="99"/>
      <c r="B1733" s="141"/>
      <c r="C1733" s="205" t="s">
        <v>96</v>
      </c>
      <c r="D1733" s="141"/>
      <c r="E1733" s="141"/>
      <c r="F1733" s="141"/>
      <c r="G1733" s="141"/>
      <c r="H1733" s="141"/>
      <c r="I1733" s="141"/>
      <c r="J1733" s="141"/>
      <c r="K1733" s="141"/>
      <c r="L1733" s="141"/>
      <c r="M1733" s="141"/>
      <c r="N1733" s="141"/>
      <c r="O1733" s="141"/>
      <c r="P1733" s="141"/>
      <c r="Q1733" s="141"/>
      <c r="R1733" s="141"/>
      <c r="S1733" s="141"/>
      <c r="T1733" s="141"/>
      <c r="U1733" s="141"/>
      <c r="V1733" s="141"/>
      <c r="W1733" s="141"/>
      <c r="X1733" s="141"/>
      <c r="Y1733" s="141"/>
      <c r="Z1733" s="141"/>
      <c r="AA1733" s="141"/>
      <c r="AB1733" s="99"/>
    </row>
    <row r="1734" spans="1:29" ht="9" hidden="1" customHeight="1" outlineLevel="1" x14ac:dyDescent="0.35">
      <c r="A1734" s="99"/>
      <c r="B1734" s="141"/>
      <c r="C1734" s="67"/>
      <c r="D1734" s="187"/>
      <c r="E1734" s="67"/>
      <c r="F1734" s="67"/>
      <c r="G1734" s="67"/>
      <c r="H1734" s="67"/>
      <c r="I1734" s="67"/>
      <c r="J1734" s="67"/>
      <c r="K1734" s="67"/>
      <c r="L1734" s="67"/>
      <c r="M1734" s="67"/>
      <c r="N1734" s="67"/>
      <c r="O1734" s="67"/>
      <c r="P1734" s="67"/>
      <c r="Q1734" s="67"/>
      <c r="R1734" s="67"/>
      <c r="S1734" s="67"/>
      <c r="T1734" s="67"/>
      <c r="U1734" s="67"/>
      <c r="V1734" s="67"/>
      <c r="W1734" s="67"/>
      <c r="X1734" s="67"/>
      <c r="Y1734" s="67"/>
      <c r="Z1734" s="67"/>
      <c r="AA1734" s="67"/>
      <c r="AB1734" s="99"/>
    </row>
    <row r="1735" spans="1:29" ht="18" hidden="1" outlineLevel="1" x14ac:dyDescent="0.35">
      <c r="A1735" s="99"/>
      <c r="B1735" s="141"/>
      <c r="C1735" s="67"/>
      <c r="D1735" s="67"/>
      <c r="E1735" s="161" t="s">
        <v>97</v>
      </c>
      <c r="F1735" s="162"/>
      <c r="G1735" s="162"/>
      <c r="H1735" s="67"/>
      <c r="I1735" s="67"/>
      <c r="J1735" s="163" t="s">
        <v>98</v>
      </c>
      <c r="K1735" s="164"/>
      <c r="L1735" s="164"/>
      <c r="M1735" s="164"/>
      <c r="N1735" s="67"/>
      <c r="O1735" s="67"/>
      <c r="P1735" s="67"/>
      <c r="Q1735" s="149" t="s">
        <v>99</v>
      </c>
      <c r="R1735" s="150"/>
      <c r="S1735" s="150"/>
      <c r="T1735" s="150"/>
      <c r="U1735" s="67"/>
      <c r="V1735" s="149" t="s">
        <v>100</v>
      </c>
      <c r="W1735" s="150"/>
      <c r="X1735" s="150"/>
      <c r="Y1735" s="67"/>
      <c r="Z1735" s="67"/>
      <c r="AA1735" s="67"/>
      <c r="AB1735" s="99"/>
      <c r="AC1735" s="67">
        <v>36</v>
      </c>
    </row>
    <row r="1736" spans="1:29" ht="18" hidden="1" outlineLevel="1" x14ac:dyDescent="0.35">
      <c r="A1736" s="99"/>
      <c r="B1736" s="141"/>
      <c r="C1736" s="67"/>
      <c r="D1736" s="67"/>
      <c r="E1736" s="152">
        <v>1</v>
      </c>
      <c r="F1736" s="418" t="s">
        <v>101</v>
      </c>
      <c r="G1736" s="418"/>
      <c r="H1736" s="67"/>
      <c r="I1736" s="67"/>
      <c r="J1736" s="144" t="s">
        <v>102</v>
      </c>
      <c r="K1736" s="144" t="s">
        <v>103</v>
      </c>
      <c r="L1736" s="144" t="s">
        <v>104</v>
      </c>
      <c r="M1736" s="144" t="s">
        <v>105</v>
      </c>
      <c r="N1736" s="67"/>
      <c r="O1736" s="67"/>
      <c r="P1736" s="67"/>
      <c r="Q1736" s="419" t="s">
        <v>106</v>
      </c>
      <c r="R1736" s="419"/>
      <c r="S1736" s="298" t="str">
        <f>IFERROR(T1761/R1761,"-")</f>
        <v>-</v>
      </c>
      <c r="T1736" s="299" t="s">
        <v>107</v>
      </c>
      <c r="U1736" s="67"/>
      <c r="V1736" s="8" t="s">
        <v>108</v>
      </c>
      <c r="W1736" s="300">
        <f>+llistes!$P$5</f>
        <v>0.26</v>
      </c>
      <c r="X1736" s="301" t="s">
        <v>109</v>
      </c>
      <c r="Y1736" s="67"/>
      <c r="Z1736" s="67"/>
      <c r="AA1736" s="67"/>
      <c r="AB1736" s="99"/>
    </row>
    <row r="1737" spans="1:29" ht="18" hidden="1" outlineLevel="1" x14ac:dyDescent="0.35">
      <c r="A1737" s="99"/>
      <c r="B1737" s="141"/>
      <c r="C1737" s="67"/>
      <c r="D1737" s="67"/>
      <c r="E1737" s="153">
        <v>2</v>
      </c>
      <c r="F1737" s="418" t="s">
        <v>101</v>
      </c>
      <c r="G1737" s="418"/>
      <c r="H1737" s="67"/>
      <c r="I1737" s="67"/>
      <c r="J1737" s="1" t="s">
        <v>110</v>
      </c>
      <c r="K1737" s="143"/>
      <c r="L1737" s="143"/>
      <c r="M1737" s="52">
        <f>IFERROR(L1737/K1737,1)</f>
        <v>1</v>
      </c>
      <c r="N1737" s="151"/>
      <c r="O1737" s="67"/>
      <c r="P1737" s="67"/>
      <c r="Q1737" s="415" t="s">
        <v>111</v>
      </c>
      <c r="R1737" s="415"/>
      <c r="S1737" s="47" t="str">
        <f>IFERROR(T1761/Q1761,"-")</f>
        <v>-</v>
      </c>
      <c r="T1737" t="s">
        <v>112</v>
      </c>
      <c r="U1737" s="67"/>
      <c r="V1737" s="1" t="s">
        <v>113</v>
      </c>
      <c r="W1737" s="5">
        <f>+W1736*R1761</f>
        <v>0</v>
      </c>
      <c r="X1737" s="268" t="s">
        <v>114</v>
      </c>
      <c r="Y1737" s="67"/>
      <c r="Z1737" s="67"/>
      <c r="AA1737" s="67"/>
      <c r="AB1737" s="99"/>
    </row>
    <row r="1738" spans="1:29" ht="18" hidden="1" outlineLevel="1" x14ac:dyDescent="0.35">
      <c r="A1738" s="99"/>
      <c r="B1738" s="141"/>
      <c r="C1738" s="67"/>
      <c r="D1738" s="67"/>
      <c r="E1738" s="153">
        <v>3</v>
      </c>
      <c r="F1738" s="418" t="s">
        <v>101</v>
      </c>
      <c r="G1738" s="418"/>
      <c r="H1738" s="67"/>
      <c r="I1738" s="67"/>
      <c r="J1738" s="1" t="s">
        <v>115</v>
      </c>
      <c r="K1738" s="143"/>
      <c r="L1738" s="143"/>
      <c r="M1738" s="52">
        <f t="shared" ref="M1738:M1742" si="1753">IFERROR(L1738/K1738,1)</f>
        <v>1</v>
      </c>
      <c r="N1738" s="151"/>
      <c r="O1738" s="67"/>
      <c r="P1738" s="67"/>
      <c r="Q1738" s="419" t="s">
        <v>116</v>
      </c>
      <c r="R1738" s="419"/>
      <c r="S1738" s="302" t="str" cm="1">
        <f t="array" aca="1" ref="S1738" ca="1">IFERROR(R1761/INDIRECT("'Introducció dades Grals'!G"&amp;AC1735),"-")</f>
        <v>-</v>
      </c>
      <c r="T1738" s="303" t="s">
        <v>117</v>
      </c>
      <c r="U1738" s="67"/>
      <c r="V1738" s="8" t="s">
        <v>118</v>
      </c>
      <c r="W1738" s="7" t="str" cm="1">
        <f t="array" aca="1" ref="W1738" ca="1">IFERROR(W1737/INDIRECT("'Introducció dades Grals'!G"&amp;AC1735),"-")</f>
        <v>-</v>
      </c>
      <c r="X1738" s="304" t="s">
        <v>119</v>
      </c>
      <c r="Y1738" s="67"/>
      <c r="Z1738" s="67"/>
      <c r="AA1738" s="67"/>
      <c r="AB1738" s="99"/>
    </row>
    <row r="1739" spans="1:29" ht="18" hidden="1" outlineLevel="1" x14ac:dyDescent="0.35">
      <c r="A1739" s="99"/>
      <c r="B1739" s="141"/>
      <c r="C1739" s="67"/>
      <c r="D1739" s="67"/>
      <c r="E1739" s="153">
        <v>4</v>
      </c>
      <c r="F1739" s="418" t="s">
        <v>101</v>
      </c>
      <c r="G1739" s="418"/>
      <c r="H1739" s="67"/>
      <c r="I1739" s="67"/>
      <c r="J1739" s="1" t="s">
        <v>120</v>
      </c>
      <c r="K1739" s="143"/>
      <c r="L1739" s="143"/>
      <c r="M1739" s="52">
        <f t="shared" si="1753"/>
        <v>1</v>
      </c>
      <c r="N1739" s="151"/>
      <c r="O1739" s="67"/>
      <c r="P1739" s="67"/>
      <c r="Q1739" s="415" t="s">
        <v>121</v>
      </c>
      <c r="R1739" s="415"/>
      <c r="S1739" s="47" t="str" cm="1">
        <f t="array" aca="1" ref="S1739" ca="1">IFERROR(R1761/INDIRECT("'Introducció dades Grals'!I"&amp;AC1735),"-")</f>
        <v>-</v>
      </c>
      <c r="T1739" s="11" t="s">
        <v>122</v>
      </c>
      <c r="U1739" s="67"/>
      <c r="V1739" s="67"/>
      <c r="W1739" s="67"/>
      <c r="X1739" s="67"/>
      <c r="Y1739" s="67"/>
      <c r="Z1739" s="67"/>
      <c r="AA1739" s="67"/>
      <c r="AB1739" s="99"/>
    </row>
    <row r="1740" spans="1:29" ht="18" hidden="1" outlineLevel="1" x14ac:dyDescent="0.35">
      <c r="A1740" s="99"/>
      <c r="B1740" s="141"/>
      <c r="C1740" s="67"/>
      <c r="D1740" s="67"/>
      <c r="E1740" s="154">
        <v>5</v>
      </c>
      <c r="F1740" s="418" t="s">
        <v>101</v>
      </c>
      <c r="G1740" s="418"/>
      <c r="H1740" s="67"/>
      <c r="I1740" s="67"/>
      <c r="J1740" s="1" t="s">
        <v>123</v>
      </c>
      <c r="K1740" s="143"/>
      <c r="L1740" s="143"/>
      <c r="M1740" s="52">
        <f t="shared" si="1753"/>
        <v>1</v>
      </c>
      <c r="N1740" s="151"/>
      <c r="O1740" s="67"/>
      <c r="P1740" s="67"/>
      <c r="Q1740" s="67"/>
      <c r="R1740" s="67"/>
      <c r="S1740" s="67"/>
      <c r="T1740" s="67"/>
      <c r="U1740" s="67"/>
      <c r="V1740" s="67"/>
      <c r="W1740" s="67"/>
      <c r="X1740" s="67"/>
      <c r="Y1740" s="67"/>
      <c r="Z1740" s="67"/>
      <c r="AA1740" s="67"/>
      <c r="AB1740" s="99"/>
    </row>
    <row r="1741" spans="1:29" ht="18" hidden="1" outlineLevel="1" x14ac:dyDescent="0.35">
      <c r="A1741" s="99"/>
      <c r="B1741" s="141"/>
      <c r="C1741" s="67"/>
      <c r="D1741" s="67"/>
      <c r="E1741" s="153">
        <v>6</v>
      </c>
      <c r="F1741" s="418" t="s">
        <v>101</v>
      </c>
      <c r="G1741" s="418"/>
      <c r="H1741" s="67"/>
      <c r="I1741" s="67"/>
      <c r="J1741" s="1" t="s">
        <v>124</v>
      </c>
      <c r="K1741" s="143"/>
      <c r="L1741" s="143"/>
      <c r="M1741" s="52">
        <f t="shared" si="1753"/>
        <v>1</v>
      </c>
      <c r="N1741" s="151"/>
      <c r="O1741" s="67"/>
      <c r="P1741" s="67"/>
      <c r="Q1741" s="67"/>
      <c r="R1741" s="67"/>
      <c r="S1741" s="67"/>
      <c r="T1741" s="67"/>
      <c r="U1741" s="67"/>
      <c r="V1741" s="67"/>
      <c r="W1741" s="67"/>
      <c r="X1741" s="67"/>
      <c r="Y1741" s="67"/>
      <c r="Z1741" s="67"/>
      <c r="AA1741" s="67"/>
      <c r="AB1741" s="99"/>
    </row>
    <row r="1742" spans="1:29" ht="18" hidden="1" outlineLevel="1" x14ac:dyDescent="0.35">
      <c r="A1742" s="99"/>
      <c r="B1742" s="141"/>
      <c r="C1742" s="67"/>
      <c r="D1742" s="67"/>
      <c r="E1742" s="153">
        <v>7</v>
      </c>
      <c r="F1742" s="418" t="s">
        <v>101</v>
      </c>
      <c r="G1742" s="418"/>
      <c r="H1742" s="67"/>
      <c r="I1742" s="67"/>
      <c r="J1742" s="1" t="s">
        <v>125</v>
      </c>
      <c r="K1742" s="143"/>
      <c r="L1742" s="143"/>
      <c r="M1742" s="52">
        <f t="shared" si="1753"/>
        <v>1</v>
      </c>
      <c r="N1742" s="151"/>
      <c r="O1742" s="67"/>
      <c r="P1742" s="67"/>
      <c r="Q1742" s="67"/>
      <c r="R1742" s="67"/>
      <c r="S1742" s="67"/>
      <c r="T1742" s="67"/>
      <c r="U1742" s="67"/>
      <c r="V1742" s="67"/>
      <c r="W1742" s="67"/>
      <c r="X1742" s="67"/>
      <c r="Y1742" s="67"/>
      <c r="Z1742" s="67"/>
      <c r="AA1742" s="67"/>
      <c r="AB1742" s="99"/>
    </row>
    <row r="1743" spans="1:29" ht="18" hidden="1" outlineLevel="1" x14ac:dyDescent="0.35">
      <c r="A1743" s="99"/>
      <c r="B1743" s="141"/>
      <c r="C1743" s="67"/>
      <c r="D1743" s="67"/>
      <c r="E1743" s="67"/>
      <c r="F1743" s="67"/>
      <c r="G1743" s="67"/>
      <c r="H1743" s="67"/>
      <c r="I1743" s="67"/>
      <c r="J1743" s="67"/>
      <c r="K1743" s="67"/>
      <c r="L1743" s="67"/>
      <c r="M1743" s="67"/>
      <c r="N1743" s="67"/>
      <c r="O1743" s="67"/>
      <c r="P1743" s="67"/>
      <c r="Q1743" s="67"/>
      <c r="R1743" s="67"/>
      <c r="S1743" s="67"/>
      <c r="T1743" s="67"/>
      <c r="U1743" s="67"/>
      <c r="V1743" s="67"/>
      <c r="W1743" s="67"/>
      <c r="X1743" s="67"/>
      <c r="Y1743" s="67"/>
      <c r="Z1743" s="67"/>
      <c r="AA1743" s="67"/>
      <c r="AB1743" s="99"/>
    </row>
    <row r="1744" spans="1:29" ht="18" hidden="1" outlineLevel="1" x14ac:dyDescent="0.35">
      <c r="A1744" s="99"/>
      <c r="B1744" s="141"/>
      <c r="C1744" s="67"/>
      <c r="D1744" s="147" t="s">
        <v>126</v>
      </c>
      <c r="E1744" s="148"/>
      <c r="F1744" s="148"/>
      <c r="G1744" s="148"/>
      <c r="H1744" s="148"/>
      <c r="I1744" s="148"/>
      <c r="J1744" s="148"/>
      <c r="K1744" s="148"/>
      <c r="L1744" s="148"/>
      <c r="M1744" s="148"/>
      <c r="N1744" s="148"/>
      <c r="O1744" s="148"/>
      <c r="P1744" s="148"/>
      <c r="Q1744" s="420" t="s">
        <v>127</v>
      </c>
      <c r="R1744" s="420"/>
      <c r="S1744" s="420"/>
      <c r="T1744" s="420"/>
      <c r="U1744" s="67"/>
      <c r="V1744" s="67"/>
      <c r="W1744" s="67"/>
      <c r="X1744" s="67"/>
      <c r="Y1744" s="67"/>
      <c r="Z1744" s="67"/>
      <c r="AA1744" s="67"/>
      <c r="AB1744" s="99"/>
    </row>
    <row r="1745" spans="1:28" s="159" customFormat="1" ht="43.2" hidden="1" outlineLevel="1" x14ac:dyDescent="0.35">
      <c r="A1745" s="99"/>
      <c r="B1745" s="141"/>
      <c r="C1745" s="67"/>
      <c r="D1745" s="188" t="s">
        <v>128</v>
      </c>
      <c r="E1745" s="188" t="s">
        <v>129</v>
      </c>
      <c r="F1745" s="188" t="s">
        <v>130</v>
      </c>
      <c r="G1745" s="188" t="s">
        <v>131</v>
      </c>
      <c r="H1745" s="188" t="s">
        <v>132</v>
      </c>
      <c r="I1745" s="188"/>
      <c r="J1745" s="188" t="s">
        <v>133</v>
      </c>
      <c r="K1745" s="188" t="s">
        <v>134</v>
      </c>
      <c r="L1745" s="188" t="s">
        <v>135</v>
      </c>
      <c r="M1745" s="188" t="s">
        <v>136</v>
      </c>
      <c r="N1745" s="188" t="s">
        <v>137</v>
      </c>
      <c r="O1745" s="188" t="s">
        <v>138</v>
      </c>
      <c r="P1745" s="189" t="s">
        <v>139</v>
      </c>
      <c r="Q1745" s="183" t="s">
        <v>140</v>
      </c>
      <c r="R1745" s="184" t="s">
        <v>141</v>
      </c>
      <c r="S1745" s="184" t="s">
        <v>142</v>
      </c>
      <c r="T1745" s="184" t="s">
        <v>143</v>
      </c>
      <c r="U1745" s="159" t="e" vm="1">
        <v>#VALUE!</v>
      </c>
      <c r="V1745" s="426" t="s">
        <v>144</v>
      </c>
      <c r="W1745" s="426"/>
      <c r="X1745" s="426"/>
      <c r="Y1745" s="426"/>
      <c r="Z1745" s="426"/>
      <c r="AA1745" s="67"/>
      <c r="AB1745" s="99"/>
    </row>
    <row r="1746" spans="1:28" s="160" customFormat="1" ht="18" hidden="1" outlineLevel="1" x14ac:dyDescent="0.35">
      <c r="A1746" s="99"/>
      <c r="B1746" s="141"/>
      <c r="C1746" s="67"/>
      <c r="D1746" s="190"/>
      <c r="E1746" s="191"/>
      <c r="F1746" s="191"/>
      <c r="G1746" s="190"/>
      <c r="H1746" s="190" t="s">
        <v>145</v>
      </c>
      <c r="I1746" s="190" t="s">
        <v>146</v>
      </c>
      <c r="J1746" s="190" t="s">
        <v>147</v>
      </c>
      <c r="K1746" s="190" t="s">
        <v>147</v>
      </c>
      <c r="L1746" s="190" t="s">
        <v>147</v>
      </c>
      <c r="M1746" s="190" t="s">
        <v>147</v>
      </c>
      <c r="N1746" s="190" t="s">
        <v>147</v>
      </c>
      <c r="O1746" s="190" t="s">
        <v>147</v>
      </c>
      <c r="P1746" s="192" t="s">
        <v>147</v>
      </c>
      <c r="Q1746" s="185" t="s">
        <v>148</v>
      </c>
      <c r="R1746" s="186" t="s">
        <v>145</v>
      </c>
      <c r="S1746" s="186" t="s">
        <v>147</v>
      </c>
      <c r="T1746" s="186" t="s">
        <v>147</v>
      </c>
      <c r="U1746" s="67"/>
      <c r="V1746" s="67"/>
      <c r="W1746" s="67"/>
      <c r="X1746" s="67"/>
      <c r="Y1746" s="67"/>
      <c r="Z1746" s="67"/>
      <c r="AA1746" s="67"/>
      <c r="AB1746" s="99"/>
    </row>
    <row r="1747" spans="1:28" ht="18" hidden="1" outlineLevel="1" x14ac:dyDescent="0.35">
      <c r="A1747" s="99"/>
      <c r="B1747" s="141"/>
      <c r="C1747" s="67"/>
      <c r="D1747" s="2">
        <v>0</v>
      </c>
      <c r="E1747" s="145"/>
      <c r="F1747" s="145">
        <f>+E1747</f>
        <v>0</v>
      </c>
      <c r="G1747" s="49">
        <f>IF(F1747-E1747=0,0,F1747-E1747+1)</f>
        <v>0</v>
      </c>
      <c r="H1747" s="155"/>
      <c r="I1747" s="48" t="str">
        <f>IFERROR(H1747/G1747,"-")</f>
        <v>-</v>
      </c>
      <c r="J1747" s="157"/>
      <c r="K1747" s="157"/>
      <c r="L1747" s="157"/>
      <c r="M1747" s="157"/>
      <c r="N1747" s="157"/>
      <c r="O1747" s="157"/>
      <c r="P1747" s="45">
        <f t="shared" ref="P1747:P1748" si="1754">+SUM(J1747:O1747)</f>
        <v>0</v>
      </c>
      <c r="Q1747" s="179">
        <f>IFERROR((_xlfn.DAYS(F1747,"1/1/"&amp;YEAR(F1747))+1)/G1747,0)</f>
        <v>0</v>
      </c>
      <c r="R1747" s="180">
        <f>+H1747*Q1747</f>
        <v>0</v>
      </c>
      <c r="S1747" s="180">
        <f t="shared" ref="S1747" si="1755">+J1747*Q1747</f>
        <v>0</v>
      </c>
      <c r="T1747" s="180">
        <f t="shared" ref="T1747:T1748" si="1756">+P1747*Q1747</f>
        <v>0</v>
      </c>
      <c r="U1747" s="67"/>
      <c r="V1747" s="67"/>
      <c r="W1747" s="67"/>
      <c r="X1747" s="67"/>
      <c r="Y1747" s="67"/>
      <c r="Z1747" s="67"/>
      <c r="AA1747" s="67"/>
      <c r="AB1747" s="99"/>
    </row>
    <row r="1748" spans="1:28" ht="18" hidden="1" outlineLevel="1" x14ac:dyDescent="0.35">
      <c r="A1748" s="99"/>
      <c r="B1748" s="141"/>
      <c r="C1748" s="67"/>
      <c r="D1748" s="2">
        <v>1</v>
      </c>
      <c r="E1748" s="3">
        <f>+F1747+1</f>
        <v>1</v>
      </c>
      <c r="F1748" s="145"/>
      <c r="G1748" s="49">
        <f t="shared" ref="G1748:G1760" si="1757">IF(F1748-E1748=0,0,F1748-E1748+1)</f>
        <v>0</v>
      </c>
      <c r="H1748" s="155"/>
      <c r="I1748" s="48" t="str">
        <f t="shared" ref="I1748:I1749" si="1758">IFERROR(H1748/G1748,"-")</f>
        <v>-</v>
      </c>
      <c r="J1748" s="157"/>
      <c r="K1748" s="157"/>
      <c r="L1748" s="157"/>
      <c r="M1748" s="157"/>
      <c r="N1748" s="157"/>
      <c r="O1748" s="157"/>
      <c r="P1748" s="45">
        <f t="shared" si="1754"/>
        <v>0</v>
      </c>
      <c r="Q1748" s="179">
        <v>1</v>
      </c>
      <c r="R1748" s="180">
        <f t="shared" ref="R1748" si="1759">+H1748*Q1748</f>
        <v>0</v>
      </c>
      <c r="S1748" s="180">
        <f>+J1748*Q1748</f>
        <v>0</v>
      </c>
      <c r="T1748" s="180">
        <f t="shared" si="1756"/>
        <v>0</v>
      </c>
      <c r="U1748" s="67"/>
      <c r="V1748" s="67"/>
      <c r="W1748" s="67"/>
      <c r="X1748" s="67"/>
      <c r="Y1748" s="67"/>
      <c r="Z1748" s="67"/>
      <c r="AA1748" s="67"/>
      <c r="AB1748" s="99"/>
    </row>
    <row r="1749" spans="1:28" ht="18" hidden="1" outlineLevel="1" x14ac:dyDescent="0.35">
      <c r="A1749" s="99"/>
      <c r="B1749" s="141"/>
      <c r="C1749" s="67"/>
      <c r="D1749" s="2">
        <v>2</v>
      </c>
      <c r="E1749" s="3">
        <f t="shared" ref="E1749:E1760" si="1760">+F1748+1</f>
        <v>1</v>
      </c>
      <c r="F1749" s="146"/>
      <c r="G1749" s="49">
        <f t="shared" si="1757"/>
        <v>0</v>
      </c>
      <c r="H1749" s="156"/>
      <c r="I1749" s="48" t="str">
        <f t="shared" si="1758"/>
        <v>-</v>
      </c>
      <c r="J1749" s="158"/>
      <c r="K1749" s="158"/>
      <c r="L1749" s="158"/>
      <c r="M1749" s="158"/>
      <c r="N1749" s="158"/>
      <c r="O1749" s="158"/>
      <c r="P1749" s="45">
        <f t="shared" ref="P1749" si="1761">+SUM(J1749:O1749)</f>
        <v>0</v>
      </c>
      <c r="Q1749" s="181">
        <v>1</v>
      </c>
      <c r="R1749" s="182">
        <f t="shared" ref="R1749" si="1762">+H1749*Q1749</f>
        <v>0</v>
      </c>
      <c r="S1749" s="182">
        <f t="shared" ref="S1749" si="1763">+J1749*Q1749</f>
        <v>0</v>
      </c>
      <c r="T1749" s="182">
        <f t="shared" ref="T1749" si="1764">+P1749*Q1749</f>
        <v>0</v>
      </c>
      <c r="U1749" s="67"/>
      <c r="V1749" s="67"/>
      <c r="W1749" s="67"/>
      <c r="X1749" s="67"/>
      <c r="Y1749" s="67"/>
      <c r="Z1749" s="67"/>
      <c r="AA1749" s="67"/>
      <c r="AB1749" s="99"/>
    </row>
    <row r="1750" spans="1:28" ht="18" hidden="1" outlineLevel="1" x14ac:dyDescent="0.35">
      <c r="A1750" s="99"/>
      <c r="B1750" s="141"/>
      <c r="C1750" s="67"/>
      <c r="D1750" s="2">
        <v>3</v>
      </c>
      <c r="E1750" s="3">
        <f t="shared" si="1760"/>
        <v>1</v>
      </c>
      <c r="F1750" s="146"/>
      <c r="G1750" s="49">
        <f t="shared" si="1757"/>
        <v>0</v>
      </c>
      <c r="H1750" s="156"/>
      <c r="I1750" s="48" t="str">
        <f t="shared" ref="I1750" si="1765">IFERROR(H1750/G1750,"-")</f>
        <v>-</v>
      </c>
      <c r="J1750" s="158"/>
      <c r="K1750" s="158"/>
      <c r="L1750" s="158"/>
      <c r="M1750" s="158"/>
      <c r="N1750" s="158"/>
      <c r="O1750" s="158"/>
      <c r="P1750" s="45">
        <f t="shared" ref="P1750" si="1766">+SUM(J1750:O1750)</f>
        <v>0</v>
      </c>
      <c r="Q1750" s="181">
        <v>1</v>
      </c>
      <c r="R1750" s="182">
        <f t="shared" ref="R1750" si="1767">+H1750*Q1750</f>
        <v>0</v>
      </c>
      <c r="S1750" s="182">
        <f t="shared" ref="S1750" si="1768">+J1750*Q1750</f>
        <v>0</v>
      </c>
      <c r="T1750" s="182">
        <f t="shared" ref="T1750" si="1769">+P1750*Q1750</f>
        <v>0</v>
      </c>
      <c r="U1750" s="67"/>
      <c r="V1750" s="67"/>
      <c r="W1750" s="67"/>
      <c r="X1750" s="67"/>
      <c r="Y1750" s="67"/>
      <c r="Z1750" s="67"/>
      <c r="AA1750" s="67"/>
      <c r="AB1750" s="99"/>
    </row>
    <row r="1751" spans="1:28" ht="18" hidden="1" outlineLevel="1" x14ac:dyDescent="0.35">
      <c r="A1751" s="99"/>
      <c r="B1751" s="141"/>
      <c r="C1751" s="67"/>
      <c r="D1751" s="2">
        <v>4</v>
      </c>
      <c r="E1751" s="3">
        <f t="shared" si="1760"/>
        <v>1</v>
      </c>
      <c r="F1751" s="146"/>
      <c r="G1751" s="49">
        <f t="shared" si="1757"/>
        <v>0</v>
      </c>
      <c r="H1751" s="156"/>
      <c r="I1751" s="48" t="str">
        <f t="shared" ref="I1751" si="1770">IFERROR(H1751/G1751,"-")</f>
        <v>-</v>
      </c>
      <c r="J1751" s="158"/>
      <c r="K1751" s="158"/>
      <c r="L1751" s="158"/>
      <c r="M1751" s="158"/>
      <c r="N1751" s="158"/>
      <c r="O1751" s="158"/>
      <c r="P1751" s="45">
        <f t="shared" ref="P1751" si="1771">+SUM(J1751:O1751)</f>
        <v>0</v>
      </c>
      <c r="Q1751" s="181">
        <v>1</v>
      </c>
      <c r="R1751" s="182">
        <f t="shared" ref="R1751" si="1772">+H1751*Q1751</f>
        <v>0</v>
      </c>
      <c r="S1751" s="182">
        <f t="shared" ref="S1751" si="1773">+J1751*Q1751</f>
        <v>0</v>
      </c>
      <c r="T1751" s="182">
        <f t="shared" ref="T1751" si="1774">+P1751*Q1751</f>
        <v>0</v>
      </c>
      <c r="U1751" s="67"/>
      <c r="V1751" s="67"/>
      <c r="W1751" s="67"/>
      <c r="X1751" s="67"/>
      <c r="Y1751" s="67"/>
      <c r="Z1751" s="67"/>
      <c r="AA1751" s="67"/>
      <c r="AB1751" s="99"/>
    </row>
    <row r="1752" spans="1:28" ht="18" hidden="1" outlineLevel="1" x14ac:dyDescent="0.35">
      <c r="A1752" s="99"/>
      <c r="B1752" s="141"/>
      <c r="C1752" s="67"/>
      <c r="D1752" s="2">
        <v>5</v>
      </c>
      <c r="E1752" s="3">
        <f t="shared" si="1760"/>
        <v>1</v>
      </c>
      <c r="F1752" s="146"/>
      <c r="G1752" s="49">
        <f t="shared" si="1757"/>
        <v>0</v>
      </c>
      <c r="H1752" s="156"/>
      <c r="I1752" s="48" t="str">
        <f t="shared" ref="I1752" si="1775">IFERROR(H1752/G1752,"-")</f>
        <v>-</v>
      </c>
      <c r="J1752" s="158"/>
      <c r="K1752" s="158"/>
      <c r="L1752" s="158"/>
      <c r="M1752" s="158"/>
      <c r="N1752" s="158"/>
      <c r="O1752" s="158"/>
      <c r="P1752" s="45">
        <f t="shared" ref="P1752" si="1776">+SUM(J1752:O1752)</f>
        <v>0</v>
      </c>
      <c r="Q1752" s="181">
        <v>1</v>
      </c>
      <c r="R1752" s="182">
        <f t="shared" ref="R1752" si="1777">+H1752*Q1752</f>
        <v>0</v>
      </c>
      <c r="S1752" s="182">
        <f t="shared" ref="S1752" si="1778">+J1752*Q1752</f>
        <v>0</v>
      </c>
      <c r="T1752" s="182">
        <f t="shared" ref="T1752" si="1779">+P1752*Q1752</f>
        <v>0</v>
      </c>
      <c r="U1752" s="67"/>
      <c r="V1752" s="67"/>
      <c r="W1752" s="67"/>
      <c r="X1752" s="67"/>
      <c r="Y1752" s="67"/>
      <c r="Z1752" s="67"/>
      <c r="AA1752" s="67"/>
      <c r="AB1752" s="99"/>
    </row>
    <row r="1753" spans="1:28" ht="18" hidden="1" outlineLevel="1" x14ac:dyDescent="0.35">
      <c r="A1753" s="99"/>
      <c r="B1753" s="141"/>
      <c r="C1753" s="67"/>
      <c r="D1753" s="2">
        <v>6</v>
      </c>
      <c r="E1753" s="3">
        <f t="shared" si="1760"/>
        <v>1</v>
      </c>
      <c r="F1753" s="146"/>
      <c r="G1753" s="49">
        <f t="shared" si="1757"/>
        <v>0</v>
      </c>
      <c r="H1753" s="156"/>
      <c r="I1753" s="48" t="str">
        <f t="shared" ref="I1753" si="1780">IFERROR(H1753/G1753,"-")</f>
        <v>-</v>
      </c>
      <c r="J1753" s="158"/>
      <c r="K1753" s="158"/>
      <c r="L1753" s="158"/>
      <c r="M1753" s="158"/>
      <c r="N1753" s="158"/>
      <c r="O1753" s="158"/>
      <c r="P1753" s="45">
        <f t="shared" ref="P1753" si="1781">+SUM(J1753:O1753)</f>
        <v>0</v>
      </c>
      <c r="Q1753" s="181">
        <v>1</v>
      </c>
      <c r="R1753" s="182">
        <f t="shared" ref="R1753" si="1782">+H1753*Q1753</f>
        <v>0</v>
      </c>
      <c r="S1753" s="182">
        <f t="shared" ref="S1753" si="1783">+J1753*Q1753</f>
        <v>0</v>
      </c>
      <c r="T1753" s="182">
        <f t="shared" ref="T1753" si="1784">+P1753*Q1753</f>
        <v>0</v>
      </c>
      <c r="U1753" s="67"/>
      <c r="V1753" s="67"/>
      <c r="W1753" s="67"/>
      <c r="X1753" s="67"/>
      <c r="Y1753" s="67"/>
      <c r="Z1753" s="67"/>
      <c r="AA1753" s="67"/>
      <c r="AB1753" s="99"/>
    </row>
    <row r="1754" spans="1:28" ht="18" hidden="1" outlineLevel="1" x14ac:dyDescent="0.35">
      <c r="A1754" s="99"/>
      <c r="B1754" s="141"/>
      <c r="C1754" s="67"/>
      <c r="D1754" s="2">
        <v>7</v>
      </c>
      <c r="E1754" s="3">
        <f t="shared" si="1760"/>
        <v>1</v>
      </c>
      <c r="F1754" s="146"/>
      <c r="G1754" s="49">
        <f t="shared" si="1757"/>
        <v>0</v>
      </c>
      <c r="H1754" s="156"/>
      <c r="I1754" s="48" t="str">
        <f t="shared" ref="I1754" si="1785">IFERROR(H1754/G1754,"-")</f>
        <v>-</v>
      </c>
      <c r="J1754" s="158"/>
      <c r="K1754" s="158"/>
      <c r="L1754" s="158"/>
      <c r="M1754" s="158"/>
      <c r="N1754" s="158"/>
      <c r="O1754" s="158"/>
      <c r="P1754" s="45">
        <f t="shared" ref="P1754" si="1786">+SUM(J1754:O1754)</f>
        <v>0</v>
      </c>
      <c r="Q1754" s="181">
        <v>1</v>
      </c>
      <c r="R1754" s="182">
        <f t="shared" ref="R1754" si="1787">+H1754*Q1754</f>
        <v>0</v>
      </c>
      <c r="S1754" s="182">
        <f t="shared" ref="S1754" si="1788">+J1754*Q1754</f>
        <v>0</v>
      </c>
      <c r="T1754" s="182">
        <f t="shared" ref="T1754" si="1789">+P1754*Q1754</f>
        <v>0</v>
      </c>
      <c r="U1754" s="67"/>
      <c r="V1754" s="67"/>
      <c r="W1754" s="67"/>
      <c r="X1754" s="67"/>
      <c r="Y1754" s="67"/>
      <c r="Z1754" s="67"/>
      <c r="AA1754" s="67"/>
      <c r="AB1754" s="99"/>
    </row>
    <row r="1755" spans="1:28" ht="18" hidden="1" outlineLevel="1" x14ac:dyDescent="0.35">
      <c r="A1755" s="99"/>
      <c r="B1755" s="141"/>
      <c r="C1755" s="67"/>
      <c r="D1755" s="2">
        <v>8</v>
      </c>
      <c r="E1755" s="3">
        <f t="shared" si="1760"/>
        <v>1</v>
      </c>
      <c r="F1755" s="146"/>
      <c r="G1755" s="49">
        <f t="shared" si="1757"/>
        <v>0</v>
      </c>
      <c r="H1755" s="156"/>
      <c r="I1755" s="48" t="str">
        <f t="shared" ref="I1755" si="1790">IFERROR(H1755/G1755,"-")</f>
        <v>-</v>
      </c>
      <c r="J1755" s="158"/>
      <c r="K1755" s="158"/>
      <c r="L1755" s="158"/>
      <c r="M1755" s="158"/>
      <c r="N1755" s="158"/>
      <c r="O1755" s="158"/>
      <c r="P1755" s="45">
        <f t="shared" ref="P1755" si="1791">+SUM(J1755:O1755)</f>
        <v>0</v>
      </c>
      <c r="Q1755" s="181">
        <v>1</v>
      </c>
      <c r="R1755" s="182">
        <f t="shared" ref="R1755" si="1792">+H1755*Q1755</f>
        <v>0</v>
      </c>
      <c r="S1755" s="182">
        <f t="shared" ref="S1755" si="1793">+J1755*Q1755</f>
        <v>0</v>
      </c>
      <c r="T1755" s="182">
        <f t="shared" ref="T1755" si="1794">+P1755*Q1755</f>
        <v>0</v>
      </c>
      <c r="U1755" s="67"/>
      <c r="V1755" s="67"/>
      <c r="W1755" s="67"/>
      <c r="X1755" s="67"/>
      <c r="Y1755" s="67"/>
      <c r="Z1755" s="67"/>
      <c r="AA1755" s="67"/>
      <c r="AB1755" s="99"/>
    </row>
    <row r="1756" spans="1:28" ht="18" hidden="1" outlineLevel="1" x14ac:dyDescent="0.35">
      <c r="A1756" s="99"/>
      <c r="B1756" s="141"/>
      <c r="C1756" s="67"/>
      <c r="D1756" s="2">
        <v>9</v>
      </c>
      <c r="E1756" s="3">
        <f t="shared" si="1760"/>
        <v>1</v>
      </c>
      <c r="F1756" s="146"/>
      <c r="G1756" s="49">
        <f t="shared" si="1757"/>
        <v>0</v>
      </c>
      <c r="H1756" s="156"/>
      <c r="I1756" s="48" t="str">
        <f t="shared" ref="I1756" si="1795">IFERROR(H1756/G1756,"-")</f>
        <v>-</v>
      </c>
      <c r="J1756" s="158"/>
      <c r="K1756" s="158"/>
      <c r="L1756" s="158"/>
      <c r="M1756" s="158"/>
      <c r="N1756" s="158"/>
      <c r="O1756" s="158"/>
      <c r="P1756" s="45">
        <f t="shared" ref="P1756" si="1796">+SUM(J1756:O1756)</f>
        <v>0</v>
      </c>
      <c r="Q1756" s="181">
        <v>1</v>
      </c>
      <c r="R1756" s="182">
        <f t="shared" ref="R1756" si="1797">+H1756*Q1756</f>
        <v>0</v>
      </c>
      <c r="S1756" s="182">
        <f t="shared" ref="S1756" si="1798">+J1756*Q1756</f>
        <v>0</v>
      </c>
      <c r="T1756" s="182">
        <f t="shared" ref="T1756" si="1799">+P1756*Q1756</f>
        <v>0</v>
      </c>
      <c r="U1756" s="67"/>
      <c r="V1756" s="67"/>
      <c r="W1756" s="67"/>
      <c r="X1756" s="67"/>
      <c r="Y1756" s="67"/>
      <c r="Z1756" s="67"/>
      <c r="AA1756" s="67"/>
      <c r="AB1756" s="99"/>
    </row>
    <row r="1757" spans="1:28" ht="18" hidden="1" outlineLevel="1" x14ac:dyDescent="0.35">
      <c r="A1757" s="99"/>
      <c r="B1757" s="141"/>
      <c r="C1757" s="67"/>
      <c r="D1757" s="2">
        <v>10</v>
      </c>
      <c r="E1757" s="3">
        <f t="shared" si="1760"/>
        <v>1</v>
      </c>
      <c r="F1757" s="146"/>
      <c r="G1757" s="49">
        <f t="shared" si="1757"/>
        <v>0</v>
      </c>
      <c r="H1757" s="156"/>
      <c r="I1757" s="48" t="str">
        <f t="shared" ref="I1757" si="1800">IFERROR(H1757/G1757,"-")</f>
        <v>-</v>
      </c>
      <c r="J1757" s="158"/>
      <c r="K1757" s="158"/>
      <c r="L1757" s="158"/>
      <c r="M1757" s="158"/>
      <c r="N1757" s="158"/>
      <c r="O1757" s="158"/>
      <c r="P1757" s="45">
        <f t="shared" ref="P1757" si="1801">+SUM(J1757:O1757)</f>
        <v>0</v>
      </c>
      <c r="Q1757" s="181">
        <v>1</v>
      </c>
      <c r="R1757" s="182">
        <f t="shared" ref="R1757" si="1802">+H1757*Q1757</f>
        <v>0</v>
      </c>
      <c r="S1757" s="182">
        <f t="shared" ref="S1757" si="1803">+J1757*Q1757</f>
        <v>0</v>
      </c>
      <c r="T1757" s="182">
        <f t="shared" ref="T1757" si="1804">+P1757*Q1757</f>
        <v>0</v>
      </c>
      <c r="U1757" s="67"/>
      <c r="V1757" s="67"/>
      <c r="W1757" s="67"/>
      <c r="X1757" s="67"/>
      <c r="Y1757" s="67"/>
      <c r="Z1757" s="67"/>
      <c r="AA1757" s="67"/>
      <c r="AB1757" s="99"/>
    </row>
    <row r="1758" spans="1:28" ht="18" hidden="1" outlineLevel="1" x14ac:dyDescent="0.35">
      <c r="A1758" s="99"/>
      <c r="B1758" s="141"/>
      <c r="C1758" s="67"/>
      <c r="D1758" s="2">
        <v>11</v>
      </c>
      <c r="E1758" s="3">
        <f t="shared" si="1760"/>
        <v>1</v>
      </c>
      <c r="F1758" s="146"/>
      <c r="G1758" s="49">
        <f t="shared" si="1757"/>
        <v>0</v>
      </c>
      <c r="H1758" s="156"/>
      <c r="I1758" s="48" t="str">
        <f t="shared" ref="I1758" si="1805">IFERROR(H1758/G1758,"-")</f>
        <v>-</v>
      </c>
      <c r="J1758" s="158"/>
      <c r="K1758" s="158"/>
      <c r="L1758" s="158"/>
      <c r="M1758" s="158"/>
      <c r="N1758" s="158"/>
      <c r="O1758" s="158"/>
      <c r="P1758" s="45">
        <f t="shared" ref="P1758" si="1806">+SUM(J1758:O1758)</f>
        <v>0</v>
      </c>
      <c r="Q1758" s="181">
        <v>1</v>
      </c>
      <c r="R1758" s="182">
        <f t="shared" ref="R1758" si="1807">+H1758*Q1758</f>
        <v>0</v>
      </c>
      <c r="S1758" s="182">
        <f t="shared" ref="S1758" si="1808">+J1758*Q1758</f>
        <v>0</v>
      </c>
      <c r="T1758" s="182">
        <f t="shared" ref="T1758" si="1809">+P1758*Q1758</f>
        <v>0</v>
      </c>
      <c r="U1758" s="67"/>
      <c r="V1758" s="67"/>
      <c r="W1758" s="67"/>
      <c r="X1758" s="67"/>
      <c r="Y1758" s="67"/>
      <c r="Z1758" s="67"/>
      <c r="AA1758" s="67"/>
      <c r="AB1758" s="99"/>
    </row>
    <row r="1759" spans="1:28" ht="18" hidden="1" outlineLevel="1" x14ac:dyDescent="0.35">
      <c r="A1759" s="99"/>
      <c r="B1759" s="141"/>
      <c r="C1759" s="67"/>
      <c r="D1759" s="2">
        <v>12</v>
      </c>
      <c r="E1759" s="3">
        <f t="shared" si="1760"/>
        <v>1</v>
      </c>
      <c r="F1759" s="146"/>
      <c r="G1759" s="49">
        <f t="shared" si="1757"/>
        <v>0</v>
      </c>
      <c r="H1759" s="156"/>
      <c r="I1759" s="48" t="str">
        <f t="shared" ref="I1759" si="1810">IFERROR(H1759/G1759,"-")</f>
        <v>-</v>
      </c>
      <c r="J1759" s="158"/>
      <c r="K1759" s="158"/>
      <c r="L1759" s="158"/>
      <c r="M1759" s="158"/>
      <c r="N1759" s="158"/>
      <c r="O1759" s="158"/>
      <c r="P1759" s="46">
        <f t="shared" ref="P1759" si="1811">+SUM(J1759:O1759)</f>
        <v>0</v>
      </c>
      <c r="Q1759" s="181">
        <v>1</v>
      </c>
      <c r="R1759" s="182">
        <f t="shared" ref="R1759" si="1812">+H1759*Q1759</f>
        <v>0</v>
      </c>
      <c r="S1759" s="182">
        <f t="shared" ref="S1759" si="1813">+J1759*Q1759</f>
        <v>0</v>
      </c>
      <c r="T1759" s="182">
        <f t="shared" ref="T1759" si="1814">+P1759*Q1759</f>
        <v>0</v>
      </c>
      <c r="U1759" s="67"/>
      <c r="V1759" s="67"/>
      <c r="W1759" s="67"/>
      <c r="X1759" s="67"/>
      <c r="Y1759" s="67"/>
      <c r="Z1759" s="67"/>
      <c r="AA1759" s="67"/>
      <c r="AB1759" s="99"/>
    </row>
    <row r="1760" spans="1:28" ht="18" hidden="1" outlineLevel="1" x14ac:dyDescent="0.35">
      <c r="A1760" s="99"/>
      <c r="B1760" s="141"/>
      <c r="C1760" s="67"/>
      <c r="D1760" s="2">
        <v>13</v>
      </c>
      <c r="E1760" s="3">
        <f t="shared" si="1760"/>
        <v>1</v>
      </c>
      <c r="F1760" s="146">
        <f>+E1760</f>
        <v>1</v>
      </c>
      <c r="G1760" s="49">
        <f t="shared" si="1757"/>
        <v>0</v>
      </c>
      <c r="H1760" s="156"/>
      <c r="I1760" s="48" t="str">
        <f t="shared" ref="I1760" si="1815">IFERROR(H1760/G1760,"-")</f>
        <v>-</v>
      </c>
      <c r="J1760" s="158"/>
      <c r="K1760" s="158"/>
      <c r="L1760" s="158"/>
      <c r="M1760" s="158"/>
      <c r="N1760" s="158"/>
      <c r="O1760" s="158"/>
      <c r="P1760" s="46">
        <f t="shared" ref="P1760" si="1816">+SUM(J1760:O1760)</f>
        <v>0</v>
      </c>
      <c r="Q1760" s="179">
        <f>IFERROR((_xlfn.DAYS("31/12/"&amp;YEAR(E1760),E1760))/G1760,0)</f>
        <v>0</v>
      </c>
      <c r="R1760" s="182">
        <f t="shared" ref="R1760" si="1817">+H1760*Q1760</f>
        <v>0</v>
      </c>
      <c r="S1760" s="182">
        <f t="shared" ref="S1760" si="1818">+J1760*Q1760</f>
        <v>0</v>
      </c>
      <c r="T1760" s="182">
        <f t="shared" ref="T1760" si="1819">+P1760*Q1760</f>
        <v>0</v>
      </c>
      <c r="U1760" s="67"/>
      <c r="V1760" s="67"/>
      <c r="W1760" s="67"/>
      <c r="X1760" s="67"/>
      <c r="Y1760" s="67"/>
      <c r="Z1760" s="67"/>
      <c r="AA1760" s="67"/>
      <c r="AB1760" s="99"/>
    </row>
    <row r="1761" spans="1:29" ht="18" hidden="1" outlineLevel="1" x14ac:dyDescent="0.35">
      <c r="A1761" s="99"/>
      <c r="B1761" s="141"/>
      <c r="C1761" s="67"/>
      <c r="D1761" s="170" t="s">
        <v>149</v>
      </c>
      <c r="E1761" s="170"/>
      <c r="F1761" s="170"/>
      <c r="G1761" s="171">
        <f>SUM(G1747:G1760)</f>
        <v>0</v>
      </c>
      <c r="H1761" s="172">
        <f>SUM(H1747:H1760)</f>
        <v>0</v>
      </c>
      <c r="I1761" s="173" t="str">
        <f t="shared" ref="I1761" si="1820">IFERROR(H1761/G1761,"-")</f>
        <v>-</v>
      </c>
      <c r="J1761" s="172">
        <f t="shared" ref="J1761" si="1821">SUM(J1747:J1760)</f>
        <v>0</v>
      </c>
      <c r="K1761" s="172">
        <f t="shared" ref="K1761" si="1822">SUM(K1747:K1760)</f>
        <v>0</v>
      </c>
      <c r="L1761" s="172">
        <f t="shared" ref="L1761" si="1823">SUM(L1747:L1760)</f>
        <v>0</v>
      </c>
      <c r="M1761" s="172">
        <f t="shared" ref="M1761" si="1824">SUM(M1747:M1760)</f>
        <v>0</v>
      </c>
      <c r="N1761" s="172">
        <f t="shared" ref="N1761" si="1825">SUM(N1747:N1760)</f>
        <v>0</v>
      </c>
      <c r="O1761" s="172">
        <f t="shared" ref="O1761" si="1826">SUM(O1747:O1760)</f>
        <v>0</v>
      </c>
      <c r="P1761" s="174">
        <f t="shared" ref="P1761" si="1827">SUM(P1747:P1760)</f>
        <v>0</v>
      </c>
      <c r="Q1761" s="177">
        <f>+SUMPRODUCT(G1747:G1760,Q1747:Q1760)</f>
        <v>0</v>
      </c>
      <c r="R1761" s="178">
        <f>SUM(R1747:R1760)</f>
        <v>0</v>
      </c>
      <c r="S1761" s="178">
        <f t="shared" ref="S1761:T1761" si="1828">SUM(S1747:S1760)</f>
        <v>0</v>
      </c>
      <c r="T1761" s="178">
        <f t="shared" si="1828"/>
        <v>0</v>
      </c>
      <c r="U1761" s="67"/>
      <c r="V1761" s="67"/>
      <c r="W1761" s="67"/>
      <c r="X1761" s="67"/>
      <c r="Y1761" s="67"/>
      <c r="Z1761" s="67"/>
      <c r="AA1761" s="67"/>
      <c r="AB1761" s="99"/>
    </row>
    <row r="1762" spans="1:29" ht="18" hidden="1" outlineLevel="1" x14ac:dyDescent="0.35">
      <c r="A1762" s="99"/>
      <c r="B1762" s="141"/>
      <c r="C1762" s="67"/>
      <c r="D1762" s="175" t="s">
        <v>150</v>
      </c>
      <c r="E1762" s="175"/>
      <c r="F1762" s="175"/>
      <c r="G1762" s="175"/>
      <c r="H1762" s="175"/>
      <c r="I1762" s="175"/>
      <c r="J1762" s="176" t="str">
        <f t="shared" ref="J1762:P1762" si="1829">IFERROR(J1761/$P1761,"-")</f>
        <v>-</v>
      </c>
      <c r="K1762" s="176" t="str">
        <f t="shared" si="1829"/>
        <v>-</v>
      </c>
      <c r="L1762" s="176" t="str">
        <f t="shared" si="1829"/>
        <v>-</v>
      </c>
      <c r="M1762" s="176" t="str">
        <f t="shared" si="1829"/>
        <v>-</v>
      </c>
      <c r="N1762" s="176" t="str">
        <f t="shared" si="1829"/>
        <v>-</v>
      </c>
      <c r="O1762" s="176" t="str">
        <f t="shared" si="1829"/>
        <v>-</v>
      </c>
      <c r="P1762" s="176" t="str">
        <f t="shared" si="1829"/>
        <v>-</v>
      </c>
      <c r="Q1762" s="67"/>
      <c r="R1762" s="67"/>
      <c r="S1762" s="67"/>
      <c r="T1762" s="67"/>
      <c r="U1762" s="67"/>
      <c r="V1762" s="67"/>
      <c r="W1762" s="67"/>
      <c r="X1762" s="67"/>
      <c r="Y1762" s="67"/>
      <c r="Z1762" s="67"/>
      <c r="AA1762" s="67"/>
      <c r="AB1762" s="99"/>
    </row>
    <row r="1763" spans="1:29" ht="18" hidden="1" outlineLevel="1" x14ac:dyDescent="0.35">
      <c r="A1763" s="99"/>
      <c r="B1763" s="141"/>
      <c r="C1763" s="67"/>
      <c r="D1763" s="67"/>
      <c r="E1763" s="67"/>
      <c r="F1763" s="67"/>
      <c r="G1763" s="67"/>
      <c r="H1763" s="67"/>
      <c r="I1763" s="67"/>
      <c r="J1763" s="67"/>
      <c r="K1763" s="67"/>
      <c r="L1763" s="67"/>
      <c r="M1763" s="67"/>
      <c r="N1763" s="67"/>
      <c r="O1763" s="67"/>
      <c r="P1763" s="67"/>
      <c r="Q1763" s="67"/>
      <c r="R1763" s="67"/>
      <c r="S1763" s="67"/>
      <c r="T1763" s="67"/>
      <c r="U1763" s="67"/>
      <c r="V1763" s="67"/>
      <c r="W1763" s="67"/>
      <c r="X1763" s="67"/>
      <c r="Y1763" s="67"/>
      <c r="Z1763" s="67"/>
      <c r="AA1763" s="67"/>
      <c r="AB1763" s="99"/>
    </row>
    <row r="1764" spans="1:29" ht="18" collapsed="1" x14ac:dyDescent="0.35">
      <c r="A1764" s="99"/>
      <c r="B1764" s="12"/>
      <c r="C1764" s="62" t="s">
        <v>151</v>
      </c>
      <c r="D1764" s="12"/>
      <c r="E1764" s="12"/>
      <c r="F1764" s="12"/>
      <c r="G1764" s="12"/>
      <c r="H1764" s="12"/>
      <c r="I1764" s="12"/>
      <c r="J1764" s="12"/>
      <c r="K1764" s="12"/>
      <c r="L1764" s="12"/>
      <c r="M1764" s="12"/>
      <c r="N1764" s="12"/>
      <c r="O1764" s="12"/>
      <c r="P1764" s="12"/>
      <c r="Q1764" s="12"/>
      <c r="R1764" s="12"/>
      <c r="S1764" s="12"/>
      <c r="T1764" s="12"/>
      <c r="U1764" s="12"/>
      <c r="V1764" s="12"/>
      <c r="W1764" s="12"/>
      <c r="X1764" s="12"/>
      <c r="Y1764" s="12"/>
      <c r="Z1764" s="12"/>
      <c r="AA1764" s="12"/>
      <c r="AB1764" s="99"/>
    </row>
    <row r="1765" spans="1:29" ht="9.6" hidden="1" customHeight="1" outlineLevel="1" x14ac:dyDescent="0.35">
      <c r="A1765" s="99"/>
      <c r="B1765" s="12"/>
      <c r="C1765" s="67"/>
      <c r="D1765" s="67"/>
      <c r="E1765" s="67"/>
      <c r="F1765" s="67"/>
      <c r="G1765" s="67"/>
      <c r="H1765" s="67"/>
      <c r="I1765" s="67"/>
      <c r="J1765" s="67"/>
      <c r="K1765" s="67"/>
      <c r="L1765" s="67"/>
      <c r="M1765" s="67"/>
      <c r="N1765" s="67"/>
      <c r="O1765" s="67"/>
      <c r="P1765" s="67"/>
      <c r="Q1765" s="67"/>
      <c r="R1765" s="67"/>
      <c r="S1765" s="67"/>
      <c r="T1765" s="67"/>
      <c r="U1765" s="67"/>
      <c r="V1765" s="67"/>
      <c r="W1765" s="67"/>
      <c r="X1765" s="67"/>
      <c r="Y1765" s="67"/>
      <c r="Z1765" s="67"/>
      <c r="AA1765" s="67"/>
      <c r="AB1765" s="99"/>
    </row>
    <row r="1766" spans="1:29" ht="18" hidden="1" outlineLevel="1" x14ac:dyDescent="0.35">
      <c r="A1766" s="99"/>
      <c r="B1766" s="12"/>
      <c r="C1766" s="67"/>
      <c r="D1766" s="163" t="s">
        <v>98</v>
      </c>
      <c r="E1766" s="164"/>
      <c r="F1766" s="164"/>
      <c r="G1766" s="164"/>
      <c r="H1766" s="67"/>
      <c r="I1766" s="161" t="s">
        <v>97</v>
      </c>
      <c r="J1766" s="162"/>
      <c r="K1766" s="162"/>
      <c r="L1766" s="67"/>
      <c r="M1766" s="67"/>
      <c r="N1766" s="67"/>
      <c r="O1766" s="67"/>
      <c r="P1766" s="67"/>
      <c r="Q1766" s="149" t="s">
        <v>152</v>
      </c>
      <c r="R1766" s="150"/>
      <c r="S1766" s="150"/>
      <c r="T1766" s="150"/>
      <c r="U1766" s="67"/>
      <c r="V1766" s="149" t="s">
        <v>153</v>
      </c>
      <c r="W1766" s="150"/>
      <c r="X1766" s="150"/>
      <c r="Y1766" s="67"/>
      <c r="Z1766" s="67"/>
      <c r="AA1766" s="67"/>
      <c r="AB1766" s="99"/>
      <c r="AC1766" s="67">
        <v>36</v>
      </c>
    </row>
    <row r="1767" spans="1:29" ht="18" hidden="1" outlineLevel="1" x14ac:dyDescent="0.35">
      <c r="A1767" s="99"/>
      <c r="B1767" s="12"/>
      <c r="C1767" s="67"/>
      <c r="D1767" s="1" t="s">
        <v>154</v>
      </c>
      <c r="E1767" s="200" t="s">
        <v>155</v>
      </c>
      <c r="F1767" s="167" t="s">
        <v>156</v>
      </c>
      <c r="G1767" s="165"/>
      <c r="H1767" s="67"/>
      <c r="I1767" s="152">
        <v>1</v>
      </c>
      <c r="J1767" s="421" t="s">
        <v>101</v>
      </c>
      <c r="K1767" s="422"/>
      <c r="L1767" s="67"/>
      <c r="M1767" s="67"/>
      <c r="N1767" s="67"/>
      <c r="O1767" s="67"/>
      <c r="P1767" s="67"/>
      <c r="Q1767" s="419" t="s">
        <v>106</v>
      </c>
      <c r="R1767" s="419"/>
      <c r="S1767" s="298" t="str">
        <f>IFERROR(S1789/Q1789,"-")</f>
        <v>-</v>
      </c>
      <c r="T1767" s="299" t="s">
        <v>107</v>
      </c>
      <c r="U1767" s="67"/>
      <c r="V1767" s="8" t="s">
        <v>108</v>
      </c>
      <c r="W1767" s="300">
        <f>IF(E1767="No n'hi ha",0,VLOOKUP(E1767,llistes!$L$5:$Q$11,5,0))</f>
        <v>0</v>
      </c>
      <c r="X1767" s="301" t="s">
        <v>109</v>
      </c>
      <c r="Y1767" s="67"/>
      <c r="Z1767" s="67"/>
      <c r="AA1767" s="67"/>
      <c r="AB1767" s="99"/>
    </row>
    <row r="1768" spans="1:29" ht="18" hidden="1" outlineLevel="1" x14ac:dyDescent="0.35">
      <c r="A1768" s="99"/>
      <c r="B1768" s="12"/>
      <c r="C1768" s="67"/>
      <c r="D1768" s="1" t="s">
        <v>157</v>
      </c>
      <c r="E1768" s="201" t="s">
        <v>145</v>
      </c>
      <c r="F1768" s="199" t="s">
        <v>158</v>
      </c>
      <c r="G1768" s="166"/>
      <c r="H1768" s="67"/>
      <c r="I1768" s="154">
        <v>2</v>
      </c>
      <c r="J1768" s="421" t="s">
        <v>101</v>
      </c>
      <c r="K1768" s="422"/>
      <c r="L1768" s="67"/>
      <c r="M1768" s="67"/>
      <c r="N1768" s="67"/>
      <c r="O1768" s="67"/>
      <c r="P1768" s="67"/>
      <c r="Q1768" s="415" t="s">
        <v>111</v>
      </c>
      <c r="R1768" s="415"/>
      <c r="S1768" s="47">
        <f>IFERROR(S1789/P1789,0)</f>
        <v>0</v>
      </c>
      <c r="T1768" t="s">
        <v>112</v>
      </c>
      <c r="U1768" s="67"/>
      <c r="V1768" s="1" t="s">
        <v>113</v>
      </c>
      <c r="W1768" s="5">
        <f>+W1767*Q1789</f>
        <v>0</v>
      </c>
      <c r="X1768" s="268" t="s">
        <v>114</v>
      </c>
      <c r="Y1768" s="67"/>
      <c r="Z1768" s="67"/>
      <c r="AA1768" s="67"/>
      <c r="AB1768" s="99"/>
    </row>
    <row r="1769" spans="1:29" ht="18" hidden="1" outlineLevel="1" x14ac:dyDescent="0.35">
      <c r="A1769" s="99"/>
      <c r="B1769" s="12"/>
      <c r="C1769" s="67"/>
      <c r="D1769" s="1" t="s">
        <v>159</v>
      </c>
      <c r="E1769" s="168">
        <f>IF(E1767="No n'hi ha",0,VLOOKUP(E1768,_xlfn.IFS(E1767="Gas Natural",llistes!$F$4:$H$4,E1767="Gasoil C",llistes!$F$7:$H$8,E1767="GLP",llistes!$F$11:$H$15,E1767="Biomassa",llistes!$F$18:$H$24,E1767="No n'hi ha",llistes!$F$26:$H$26),2,0))</f>
        <v>0</v>
      </c>
      <c r="F1769" s="67"/>
      <c r="G1769" s="67"/>
      <c r="H1769" s="67"/>
      <c r="I1769" s="154">
        <v>3</v>
      </c>
      <c r="J1769" s="421" t="s">
        <v>101</v>
      </c>
      <c r="K1769" s="422"/>
      <c r="L1769" s="67"/>
      <c r="M1769" s="67"/>
      <c r="N1769" s="67"/>
      <c r="O1769" s="67"/>
      <c r="P1769" s="67"/>
      <c r="Q1769" s="419" t="s">
        <v>116</v>
      </c>
      <c r="R1769" s="419"/>
      <c r="S1769" s="302" t="str" cm="1">
        <f t="array" aca="1" ref="S1769" ca="1">IFERROR(Q1789/INDIRECT("'Introducció dades Grals'!G"&amp;AC1766),"-")</f>
        <v>-</v>
      </c>
      <c r="T1769" s="303" t="s">
        <v>117</v>
      </c>
      <c r="U1769" s="67"/>
      <c r="V1769" s="1" t="s">
        <v>118</v>
      </c>
      <c r="W1769" s="7" t="str" cm="1">
        <f t="array" aca="1" ref="W1769" ca="1">IFERROR(W1768/INDIRECT("'Introducció dades Grals'!G"&amp;AC1766),"-")</f>
        <v>-</v>
      </c>
      <c r="X1769" s="268" t="s">
        <v>119</v>
      </c>
      <c r="Y1769" s="67"/>
      <c r="Z1769" s="67"/>
      <c r="AA1769" s="67"/>
      <c r="AB1769" s="99"/>
    </row>
    <row r="1770" spans="1:29" ht="18" hidden="1" outlineLevel="1" x14ac:dyDescent="0.35">
      <c r="A1770" s="99"/>
      <c r="B1770" s="12"/>
      <c r="C1770" s="67"/>
      <c r="D1770" s="67"/>
      <c r="E1770" s="67"/>
      <c r="F1770" s="67"/>
      <c r="G1770" s="67"/>
      <c r="H1770" s="67"/>
      <c r="I1770" s="152">
        <v>4</v>
      </c>
      <c r="J1770" s="416" t="s">
        <v>101</v>
      </c>
      <c r="K1770" s="417"/>
      <c r="L1770" s="67"/>
      <c r="M1770" s="67"/>
      <c r="N1770" s="67"/>
      <c r="O1770" s="67"/>
      <c r="P1770" s="67"/>
      <c r="Q1770" s="415" t="s">
        <v>121</v>
      </c>
      <c r="R1770" s="415"/>
      <c r="S1770" s="47" t="str" cm="1">
        <f t="array" aca="1" ref="S1770" ca="1">IFERROR(Q1789/INDIRECT("'Introducció dades Grals'!I"&amp;AC1766),"-")</f>
        <v>-</v>
      </c>
      <c r="T1770" s="11" t="s">
        <v>122</v>
      </c>
      <c r="U1770" s="67"/>
      <c r="V1770" s="67"/>
      <c r="W1770" s="67"/>
      <c r="X1770" s="67"/>
      <c r="Y1770" s="67"/>
      <c r="Z1770" s="67"/>
      <c r="AA1770" s="67"/>
      <c r="AB1770" s="99"/>
    </row>
    <row r="1771" spans="1:29" ht="18" hidden="1" outlineLevel="1" x14ac:dyDescent="0.35">
      <c r="A1771" s="99"/>
      <c r="B1771" s="12"/>
      <c r="C1771" s="67"/>
      <c r="D1771" s="67"/>
      <c r="E1771" s="67"/>
      <c r="F1771" s="67"/>
      <c r="G1771" s="67"/>
      <c r="H1771" s="67"/>
      <c r="I1771" s="67"/>
      <c r="J1771" s="67"/>
      <c r="K1771" s="67"/>
      <c r="L1771" s="67"/>
      <c r="M1771" s="67"/>
      <c r="N1771" s="67"/>
      <c r="O1771" s="67"/>
      <c r="P1771" s="67"/>
      <c r="Q1771" s="67"/>
      <c r="R1771" s="67"/>
      <c r="S1771" s="67"/>
      <c r="T1771" s="67"/>
      <c r="U1771" s="67"/>
      <c r="V1771" s="67"/>
      <c r="W1771" s="67"/>
      <c r="X1771" s="67"/>
      <c r="Y1771" s="67"/>
      <c r="Z1771" s="67"/>
      <c r="AA1771" s="67"/>
      <c r="AB1771" s="99"/>
    </row>
    <row r="1772" spans="1:29" ht="18" hidden="1" outlineLevel="1" x14ac:dyDescent="0.35">
      <c r="A1772" s="99"/>
      <c r="B1772" s="12"/>
      <c r="C1772" s="67"/>
      <c r="D1772" s="147" t="s">
        <v>126</v>
      </c>
      <c r="E1772" s="148"/>
      <c r="F1772" s="148"/>
      <c r="G1772" s="148"/>
      <c r="H1772" s="148"/>
      <c r="I1772" s="148"/>
      <c r="J1772" s="148"/>
      <c r="K1772" s="148"/>
      <c r="L1772" s="148"/>
      <c r="M1772" s="148"/>
      <c r="N1772" s="148"/>
      <c r="O1772" s="148"/>
      <c r="P1772" s="423" t="s">
        <v>127</v>
      </c>
      <c r="Q1772" s="423"/>
      <c r="R1772" s="423"/>
      <c r="S1772" s="423"/>
      <c r="T1772" s="67"/>
      <c r="U1772" s="67"/>
      <c r="V1772" s="67"/>
      <c r="W1772" s="67"/>
      <c r="X1772" s="67"/>
      <c r="Y1772" s="67"/>
      <c r="Z1772" s="67"/>
      <c r="AA1772" s="67"/>
      <c r="AB1772" s="99"/>
    </row>
    <row r="1773" spans="1:29" s="159" customFormat="1" ht="28.8" hidden="1" outlineLevel="1" x14ac:dyDescent="0.35">
      <c r="A1773" s="99"/>
      <c r="B1773" s="12"/>
      <c r="C1773" s="67"/>
      <c r="D1773" s="188" t="s">
        <v>128</v>
      </c>
      <c r="E1773" s="188" t="s">
        <v>129</v>
      </c>
      <c r="F1773" s="188" t="s">
        <v>130</v>
      </c>
      <c r="G1773" s="188" t="s">
        <v>131</v>
      </c>
      <c r="H1773" s="188" t="s">
        <v>160</v>
      </c>
      <c r="I1773" s="188" t="s">
        <v>161</v>
      </c>
      <c r="J1773" s="188"/>
      <c r="K1773" s="188" t="s">
        <v>106</v>
      </c>
      <c r="L1773" s="188" t="s">
        <v>162</v>
      </c>
      <c r="M1773" s="188" t="s">
        <v>137</v>
      </c>
      <c r="N1773" s="188" t="s">
        <v>138</v>
      </c>
      <c r="O1773" s="188" t="s">
        <v>139</v>
      </c>
      <c r="P1773" s="193" t="s">
        <v>163</v>
      </c>
      <c r="Q1773" s="193" t="s">
        <v>141</v>
      </c>
      <c r="R1773" s="193" t="s">
        <v>142</v>
      </c>
      <c r="S1773" s="193" t="s">
        <v>143</v>
      </c>
      <c r="T1773" s="67"/>
      <c r="U1773" s="159" t="e" vm="1">
        <v>#VALUE!</v>
      </c>
      <c r="V1773" s="426" t="s">
        <v>144</v>
      </c>
      <c r="W1773" s="426"/>
      <c r="X1773" s="426"/>
      <c r="Y1773" s="426"/>
      <c r="Z1773" s="426"/>
      <c r="AA1773" s="67"/>
      <c r="AB1773" s="99"/>
    </row>
    <row r="1774" spans="1:29" s="160" customFormat="1" ht="18" hidden="1" outlineLevel="1" x14ac:dyDescent="0.35">
      <c r="A1774" s="99"/>
      <c r="B1774" s="12"/>
      <c r="C1774" s="67"/>
      <c r="D1774" s="194"/>
      <c r="E1774" s="195"/>
      <c r="F1774" s="195"/>
      <c r="G1774" s="194"/>
      <c r="H1774" s="188" t="str">
        <f>+E1768</f>
        <v>kWh</v>
      </c>
      <c r="I1774" s="196" t="s">
        <v>145</v>
      </c>
      <c r="J1774" s="196" t="s">
        <v>146</v>
      </c>
      <c r="K1774" s="196" t="s">
        <v>147</v>
      </c>
      <c r="L1774" s="196" t="s">
        <v>147</v>
      </c>
      <c r="M1774" s="196" t="s">
        <v>147</v>
      </c>
      <c r="N1774" s="196" t="s">
        <v>147</v>
      </c>
      <c r="O1774" s="196" t="s">
        <v>147</v>
      </c>
      <c r="P1774" s="197" t="s">
        <v>148</v>
      </c>
      <c r="Q1774" s="198" t="s">
        <v>145</v>
      </c>
      <c r="R1774" s="198" t="s">
        <v>147</v>
      </c>
      <c r="S1774" s="198" t="s">
        <v>147</v>
      </c>
      <c r="T1774" s="67"/>
      <c r="U1774" s="67"/>
      <c r="V1774" s="67"/>
      <c r="W1774" s="67"/>
      <c r="X1774" s="67"/>
      <c r="Y1774" s="67"/>
      <c r="Z1774" s="67"/>
      <c r="AA1774" s="67"/>
      <c r="AB1774" s="99"/>
    </row>
    <row r="1775" spans="1:29" ht="18" hidden="1" outlineLevel="1" x14ac:dyDescent="0.35">
      <c r="A1775" s="99"/>
      <c r="B1775" s="12"/>
      <c r="C1775" s="67"/>
      <c r="D1775" s="2">
        <v>0</v>
      </c>
      <c r="E1775" s="145"/>
      <c r="F1775" s="145">
        <f>+E1775</f>
        <v>0</v>
      </c>
      <c r="G1775" s="49">
        <f>IF(F1775-E1775=0,0,F1775-E1775+1)</f>
        <v>0</v>
      </c>
      <c r="H1775" s="155"/>
      <c r="I1775" s="4">
        <f>+H1775*$E$1769</f>
        <v>0</v>
      </c>
      <c r="J1775" s="48" t="str">
        <f>IFERROR(I1775/G1775,"-")</f>
        <v>-</v>
      </c>
      <c r="K1775" s="157"/>
      <c r="L1775" s="157"/>
      <c r="M1775" s="157"/>
      <c r="N1775" s="157"/>
      <c r="O1775" s="6">
        <f t="shared" ref="O1775:O1776" si="1830">+SUM(K1775:N1775)</f>
        <v>0</v>
      </c>
      <c r="P1775" s="38">
        <f>IFERROR((_xlfn.DAYS(F1775,"1/1/"&amp;YEAR(F1775))+1)/G1775,0)</f>
        <v>0</v>
      </c>
      <c r="Q1775" s="4">
        <f t="shared" ref="Q1775:Q1776" si="1831">+I1775*P1775</f>
        <v>0</v>
      </c>
      <c r="R1775" s="4">
        <f t="shared" ref="R1775:R1776" si="1832">+K1775*P1775</f>
        <v>0</v>
      </c>
      <c r="S1775" s="39">
        <f t="shared" ref="S1775:S1776" si="1833">+O1775*P1775</f>
        <v>0</v>
      </c>
      <c r="T1775" s="67"/>
      <c r="U1775" s="67"/>
      <c r="V1775" s="67"/>
      <c r="W1775" s="67"/>
      <c r="X1775" s="67"/>
      <c r="Y1775" s="67"/>
      <c r="Z1775" s="67"/>
      <c r="AA1775" s="67"/>
      <c r="AB1775" s="99"/>
    </row>
    <row r="1776" spans="1:29" ht="18" hidden="1" outlineLevel="1" x14ac:dyDescent="0.35">
      <c r="A1776" s="99"/>
      <c r="B1776" s="12"/>
      <c r="C1776" s="67"/>
      <c r="D1776" s="2">
        <v>1</v>
      </c>
      <c r="E1776" s="3">
        <f>+F1775+1</f>
        <v>1</v>
      </c>
      <c r="F1776" s="145"/>
      <c r="G1776" s="49">
        <f t="shared" ref="G1776:G1788" si="1834">IF(F1776-E1776=0,0,F1776-E1776+1)</f>
        <v>0</v>
      </c>
      <c r="H1776" s="155"/>
      <c r="I1776" s="4">
        <f t="shared" ref="I1776:I1788" si="1835">+H1776*$E$1769</f>
        <v>0</v>
      </c>
      <c r="J1776" s="48" t="str">
        <f t="shared" ref="J1776" si="1836">IFERROR(I1776/G1776,"-")</f>
        <v>-</v>
      </c>
      <c r="K1776" s="157"/>
      <c r="L1776" s="157"/>
      <c r="M1776" s="157"/>
      <c r="N1776" s="157"/>
      <c r="O1776" s="6">
        <f t="shared" si="1830"/>
        <v>0</v>
      </c>
      <c r="P1776" s="38">
        <v>1</v>
      </c>
      <c r="Q1776" s="4">
        <f t="shared" si="1831"/>
        <v>0</v>
      </c>
      <c r="R1776" s="4">
        <f t="shared" si="1832"/>
        <v>0</v>
      </c>
      <c r="S1776" s="39">
        <f t="shared" si="1833"/>
        <v>0</v>
      </c>
      <c r="T1776" s="67"/>
      <c r="U1776" s="67"/>
      <c r="V1776" s="67"/>
      <c r="W1776" s="67"/>
      <c r="X1776" s="67"/>
      <c r="Y1776" s="67"/>
      <c r="Z1776" s="67"/>
      <c r="AA1776" s="67"/>
      <c r="AB1776" s="99"/>
    </row>
    <row r="1777" spans="1:28" ht="18" hidden="1" outlineLevel="1" x14ac:dyDescent="0.35">
      <c r="A1777" s="99"/>
      <c r="B1777" s="12"/>
      <c r="C1777" s="67"/>
      <c r="D1777" s="2">
        <v>2</v>
      </c>
      <c r="E1777" s="3">
        <f t="shared" ref="E1777:E1788" si="1837">+F1776+1</f>
        <v>1</v>
      </c>
      <c r="F1777" s="146"/>
      <c r="G1777" s="49">
        <f t="shared" si="1834"/>
        <v>0</v>
      </c>
      <c r="H1777" s="155"/>
      <c r="I1777" s="4">
        <f t="shared" si="1835"/>
        <v>0</v>
      </c>
      <c r="J1777" s="48" t="str">
        <f t="shared" ref="J1777" si="1838">IFERROR(I1777/G1777,"-")</f>
        <v>-</v>
      </c>
      <c r="K1777" s="157"/>
      <c r="L1777" s="158"/>
      <c r="M1777" s="158"/>
      <c r="N1777" s="158"/>
      <c r="O1777" s="6">
        <f t="shared" ref="O1777" si="1839">+SUM(K1777:N1777)</f>
        <v>0</v>
      </c>
      <c r="P1777" s="40">
        <v>1</v>
      </c>
      <c r="Q1777" s="4">
        <f t="shared" ref="Q1777" si="1840">+I1777*P1777</f>
        <v>0</v>
      </c>
      <c r="R1777" s="4">
        <f t="shared" ref="R1777" si="1841">+K1777*P1777</f>
        <v>0</v>
      </c>
      <c r="S1777" s="41">
        <f t="shared" ref="S1777" si="1842">+O1777*P1777</f>
        <v>0</v>
      </c>
      <c r="T1777" s="67"/>
      <c r="U1777" s="67"/>
      <c r="V1777" s="67"/>
      <c r="W1777" s="67"/>
      <c r="X1777" s="67"/>
      <c r="Y1777" s="67"/>
      <c r="Z1777" s="67"/>
      <c r="AA1777" s="67"/>
      <c r="AB1777" s="99"/>
    </row>
    <row r="1778" spans="1:28" ht="18" hidden="1" outlineLevel="1" x14ac:dyDescent="0.35">
      <c r="A1778" s="99"/>
      <c r="B1778" s="12"/>
      <c r="C1778" s="67"/>
      <c r="D1778" s="2">
        <v>3</v>
      </c>
      <c r="E1778" s="3">
        <f t="shared" si="1837"/>
        <v>1</v>
      </c>
      <c r="F1778" s="146"/>
      <c r="G1778" s="49">
        <f t="shared" si="1834"/>
        <v>0</v>
      </c>
      <c r="H1778" s="155"/>
      <c r="I1778" s="4">
        <f t="shared" si="1835"/>
        <v>0</v>
      </c>
      <c r="J1778" s="48" t="str">
        <f t="shared" ref="J1778" si="1843">IFERROR(I1778/G1778,"-")</f>
        <v>-</v>
      </c>
      <c r="K1778" s="157"/>
      <c r="L1778" s="158"/>
      <c r="M1778" s="158"/>
      <c r="N1778" s="158"/>
      <c r="O1778" s="6">
        <f t="shared" ref="O1778" si="1844">+SUM(K1778:N1778)</f>
        <v>0</v>
      </c>
      <c r="P1778" s="40">
        <v>1</v>
      </c>
      <c r="Q1778" s="4">
        <f t="shared" ref="Q1778" si="1845">+I1778*P1778</f>
        <v>0</v>
      </c>
      <c r="R1778" s="4">
        <f t="shared" ref="R1778" si="1846">+K1778*P1778</f>
        <v>0</v>
      </c>
      <c r="S1778" s="41">
        <f t="shared" ref="S1778" si="1847">+O1778*P1778</f>
        <v>0</v>
      </c>
      <c r="T1778" s="67"/>
      <c r="U1778" s="67"/>
      <c r="V1778" s="67"/>
      <c r="W1778" s="67"/>
      <c r="X1778" s="67"/>
      <c r="Y1778" s="67"/>
      <c r="Z1778" s="67"/>
      <c r="AA1778" s="67"/>
      <c r="AB1778" s="99"/>
    </row>
    <row r="1779" spans="1:28" ht="18" hidden="1" outlineLevel="1" x14ac:dyDescent="0.35">
      <c r="A1779" s="99"/>
      <c r="B1779" s="12"/>
      <c r="C1779" s="67"/>
      <c r="D1779" s="2">
        <v>4</v>
      </c>
      <c r="E1779" s="3">
        <f t="shared" si="1837"/>
        <v>1</v>
      </c>
      <c r="F1779" s="146"/>
      <c r="G1779" s="49">
        <f t="shared" si="1834"/>
        <v>0</v>
      </c>
      <c r="H1779" s="155"/>
      <c r="I1779" s="4">
        <f t="shared" si="1835"/>
        <v>0</v>
      </c>
      <c r="J1779" s="48" t="str">
        <f t="shared" ref="J1779" si="1848">IFERROR(I1779/G1779,"-")</f>
        <v>-</v>
      </c>
      <c r="K1779" s="157"/>
      <c r="L1779" s="158"/>
      <c r="M1779" s="158"/>
      <c r="N1779" s="158"/>
      <c r="O1779" s="6">
        <f t="shared" ref="O1779" si="1849">+SUM(K1779:N1779)</f>
        <v>0</v>
      </c>
      <c r="P1779" s="40">
        <v>1</v>
      </c>
      <c r="Q1779" s="4">
        <f t="shared" ref="Q1779" si="1850">+I1779*P1779</f>
        <v>0</v>
      </c>
      <c r="R1779" s="4">
        <f t="shared" ref="R1779" si="1851">+K1779*P1779</f>
        <v>0</v>
      </c>
      <c r="S1779" s="41">
        <f t="shared" ref="S1779" si="1852">+O1779*P1779</f>
        <v>0</v>
      </c>
      <c r="T1779" s="67"/>
      <c r="U1779" s="67"/>
      <c r="V1779" s="67"/>
      <c r="W1779" s="67"/>
      <c r="X1779" s="67"/>
      <c r="Y1779" s="67"/>
      <c r="Z1779" s="67"/>
      <c r="AA1779" s="67"/>
      <c r="AB1779" s="99"/>
    </row>
    <row r="1780" spans="1:28" ht="18" hidden="1" outlineLevel="1" x14ac:dyDescent="0.35">
      <c r="A1780" s="99"/>
      <c r="B1780" s="12"/>
      <c r="C1780" s="67"/>
      <c r="D1780" s="2">
        <v>5</v>
      </c>
      <c r="E1780" s="3">
        <f t="shared" si="1837"/>
        <v>1</v>
      </c>
      <c r="F1780" s="146"/>
      <c r="G1780" s="49">
        <f t="shared" si="1834"/>
        <v>0</v>
      </c>
      <c r="H1780" s="155"/>
      <c r="I1780" s="4">
        <f t="shared" si="1835"/>
        <v>0</v>
      </c>
      <c r="J1780" s="48" t="str">
        <f t="shared" ref="J1780" si="1853">IFERROR(I1780/G1780,"-")</f>
        <v>-</v>
      </c>
      <c r="K1780" s="157"/>
      <c r="L1780" s="158"/>
      <c r="M1780" s="158"/>
      <c r="N1780" s="158"/>
      <c r="O1780" s="6">
        <f t="shared" ref="O1780" si="1854">+SUM(K1780:N1780)</f>
        <v>0</v>
      </c>
      <c r="P1780" s="40">
        <v>1</v>
      </c>
      <c r="Q1780" s="4">
        <f t="shared" ref="Q1780" si="1855">+I1780*P1780</f>
        <v>0</v>
      </c>
      <c r="R1780" s="4">
        <f t="shared" ref="R1780" si="1856">+K1780*P1780</f>
        <v>0</v>
      </c>
      <c r="S1780" s="41">
        <f t="shared" ref="S1780" si="1857">+O1780*P1780</f>
        <v>0</v>
      </c>
      <c r="T1780" s="67"/>
      <c r="U1780" s="67"/>
      <c r="V1780" s="67"/>
      <c r="W1780" s="67"/>
      <c r="X1780" s="67"/>
      <c r="Y1780" s="67"/>
      <c r="Z1780" s="67"/>
      <c r="AA1780" s="67"/>
      <c r="AB1780" s="99"/>
    </row>
    <row r="1781" spans="1:28" ht="18" hidden="1" outlineLevel="1" x14ac:dyDescent="0.35">
      <c r="A1781" s="99"/>
      <c r="B1781" s="12"/>
      <c r="C1781" s="67"/>
      <c r="D1781" s="2">
        <v>6</v>
      </c>
      <c r="E1781" s="3">
        <f t="shared" si="1837"/>
        <v>1</v>
      </c>
      <c r="F1781" s="146"/>
      <c r="G1781" s="49">
        <f t="shared" si="1834"/>
        <v>0</v>
      </c>
      <c r="H1781" s="155"/>
      <c r="I1781" s="4">
        <f t="shared" si="1835"/>
        <v>0</v>
      </c>
      <c r="J1781" s="48" t="str">
        <f t="shared" ref="J1781" si="1858">IFERROR(I1781/G1781,"-")</f>
        <v>-</v>
      </c>
      <c r="K1781" s="157"/>
      <c r="L1781" s="158"/>
      <c r="M1781" s="158"/>
      <c r="N1781" s="158"/>
      <c r="O1781" s="6">
        <f t="shared" ref="O1781" si="1859">+SUM(K1781:N1781)</f>
        <v>0</v>
      </c>
      <c r="P1781" s="40">
        <v>1</v>
      </c>
      <c r="Q1781" s="4">
        <f t="shared" ref="Q1781" si="1860">+I1781*P1781</f>
        <v>0</v>
      </c>
      <c r="R1781" s="4">
        <f t="shared" ref="R1781" si="1861">+K1781*P1781</f>
        <v>0</v>
      </c>
      <c r="S1781" s="41">
        <f t="shared" ref="S1781" si="1862">+O1781*P1781</f>
        <v>0</v>
      </c>
      <c r="T1781" s="67"/>
      <c r="U1781" s="67"/>
      <c r="V1781" s="67"/>
      <c r="W1781" s="67"/>
      <c r="X1781" s="67"/>
      <c r="Y1781" s="67"/>
      <c r="Z1781" s="67"/>
      <c r="AA1781" s="67"/>
      <c r="AB1781" s="99"/>
    </row>
    <row r="1782" spans="1:28" ht="18" hidden="1" outlineLevel="1" x14ac:dyDescent="0.35">
      <c r="A1782" s="99"/>
      <c r="B1782" s="12"/>
      <c r="C1782" s="67"/>
      <c r="D1782" s="2">
        <v>7</v>
      </c>
      <c r="E1782" s="3">
        <f t="shared" si="1837"/>
        <v>1</v>
      </c>
      <c r="F1782" s="146"/>
      <c r="G1782" s="49">
        <f t="shared" si="1834"/>
        <v>0</v>
      </c>
      <c r="H1782" s="155"/>
      <c r="I1782" s="4">
        <f t="shared" si="1835"/>
        <v>0</v>
      </c>
      <c r="J1782" s="48" t="str">
        <f t="shared" ref="J1782" si="1863">IFERROR(I1782/G1782,"-")</f>
        <v>-</v>
      </c>
      <c r="K1782" s="157"/>
      <c r="L1782" s="158"/>
      <c r="M1782" s="158"/>
      <c r="N1782" s="158"/>
      <c r="O1782" s="6">
        <f t="shared" ref="O1782" si="1864">+SUM(K1782:N1782)</f>
        <v>0</v>
      </c>
      <c r="P1782" s="40">
        <v>1</v>
      </c>
      <c r="Q1782" s="4">
        <f t="shared" ref="Q1782" si="1865">+I1782*P1782</f>
        <v>0</v>
      </c>
      <c r="R1782" s="4">
        <f t="shared" ref="R1782" si="1866">+K1782*P1782</f>
        <v>0</v>
      </c>
      <c r="S1782" s="41">
        <f t="shared" ref="S1782" si="1867">+O1782*P1782</f>
        <v>0</v>
      </c>
      <c r="T1782" s="67"/>
      <c r="U1782" s="67"/>
      <c r="V1782" s="67"/>
      <c r="W1782" s="67"/>
      <c r="X1782" s="67"/>
      <c r="Y1782" s="67"/>
      <c r="Z1782" s="67"/>
      <c r="AA1782" s="67"/>
      <c r="AB1782" s="99"/>
    </row>
    <row r="1783" spans="1:28" ht="18" hidden="1" outlineLevel="1" x14ac:dyDescent="0.35">
      <c r="A1783" s="99"/>
      <c r="B1783" s="12"/>
      <c r="C1783" s="67"/>
      <c r="D1783" s="2">
        <v>8</v>
      </c>
      <c r="E1783" s="3">
        <f t="shared" si="1837"/>
        <v>1</v>
      </c>
      <c r="F1783" s="146"/>
      <c r="G1783" s="49">
        <f t="shared" si="1834"/>
        <v>0</v>
      </c>
      <c r="H1783" s="155"/>
      <c r="I1783" s="4">
        <f t="shared" si="1835"/>
        <v>0</v>
      </c>
      <c r="J1783" s="48" t="str">
        <f t="shared" ref="J1783" si="1868">IFERROR(I1783/G1783,"-")</f>
        <v>-</v>
      </c>
      <c r="K1783" s="157"/>
      <c r="L1783" s="158"/>
      <c r="M1783" s="158"/>
      <c r="N1783" s="158"/>
      <c r="O1783" s="6">
        <f t="shared" ref="O1783" si="1869">+SUM(K1783:N1783)</f>
        <v>0</v>
      </c>
      <c r="P1783" s="40">
        <v>1</v>
      </c>
      <c r="Q1783" s="4">
        <f t="shared" ref="Q1783" si="1870">+I1783*P1783</f>
        <v>0</v>
      </c>
      <c r="R1783" s="4">
        <f t="shared" ref="R1783" si="1871">+K1783*P1783</f>
        <v>0</v>
      </c>
      <c r="S1783" s="41">
        <f t="shared" ref="S1783" si="1872">+O1783*P1783</f>
        <v>0</v>
      </c>
      <c r="T1783" s="67"/>
      <c r="U1783" s="67"/>
      <c r="V1783" s="67"/>
      <c r="W1783" s="67"/>
      <c r="X1783" s="67"/>
      <c r="Y1783" s="67"/>
      <c r="Z1783" s="67"/>
      <c r="AA1783" s="67"/>
      <c r="AB1783" s="99"/>
    </row>
    <row r="1784" spans="1:28" ht="18" hidden="1" outlineLevel="1" x14ac:dyDescent="0.35">
      <c r="A1784" s="99"/>
      <c r="B1784" s="12"/>
      <c r="C1784" s="67"/>
      <c r="D1784" s="2">
        <v>9</v>
      </c>
      <c r="E1784" s="3">
        <f t="shared" si="1837"/>
        <v>1</v>
      </c>
      <c r="F1784" s="146"/>
      <c r="G1784" s="49">
        <f t="shared" si="1834"/>
        <v>0</v>
      </c>
      <c r="H1784" s="155"/>
      <c r="I1784" s="4">
        <f t="shared" si="1835"/>
        <v>0</v>
      </c>
      <c r="J1784" s="48" t="str">
        <f t="shared" ref="J1784" si="1873">IFERROR(I1784/G1784,"-")</f>
        <v>-</v>
      </c>
      <c r="K1784" s="157"/>
      <c r="L1784" s="158"/>
      <c r="M1784" s="158"/>
      <c r="N1784" s="158"/>
      <c r="O1784" s="6">
        <f t="shared" ref="O1784" si="1874">+SUM(K1784:N1784)</f>
        <v>0</v>
      </c>
      <c r="P1784" s="40">
        <v>1</v>
      </c>
      <c r="Q1784" s="4">
        <f t="shared" ref="Q1784" si="1875">+I1784*P1784</f>
        <v>0</v>
      </c>
      <c r="R1784" s="4">
        <f t="shared" ref="R1784" si="1876">+K1784*P1784</f>
        <v>0</v>
      </c>
      <c r="S1784" s="41">
        <f t="shared" ref="S1784" si="1877">+O1784*P1784</f>
        <v>0</v>
      </c>
      <c r="T1784" s="67"/>
      <c r="U1784" s="67"/>
      <c r="V1784" s="67"/>
      <c r="W1784" s="67"/>
      <c r="X1784" s="67"/>
      <c r="Y1784" s="67"/>
      <c r="Z1784" s="67"/>
      <c r="AA1784" s="67"/>
      <c r="AB1784" s="99"/>
    </row>
    <row r="1785" spans="1:28" ht="18" hidden="1" outlineLevel="1" x14ac:dyDescent="0.35">
      <c r="A1785" s="99"/>
      <c r="B1785" s="12"/>
      <c r="C1785" s="67"/>
      <c r="D1785" s="2">
        <v>10</v>
      </c>
      <c r="E1785" s="3">
        <f t="shared" si="1837"/>
        <v>1</v>
      </c>
      <c r="F1785" s="146"/>
      <c r="G1785" s="49">
        <f t="shared" si="1834"/>
        <v>0</v>
      </c>
      <c r="H1785" s="155"/>
      <c r="I1785" s="4">
        <f t="shared" si="1835"/>
        <v>0</v>
      </c>
      <c r="J1785" s="48" t="str">
        <f t="shared" ref="J1785" si="1878">IFERROR(I1785/G1785,"-")</f>
        <v>-</v>
      </c>
      <c r="K1785" s="157"/>
      <c r="L1785" s="158"/>
      <c r="M1785" s="158"/>
      <c r="N1785" s="158"/>
      <c r="O1785" s="6">
        <f t="shared" ref="O1785" si="1879">+SUM(K1785:N1785)</f>
        <v>0</v>
      </c>
      <c r="P1785" s="40">
        <v>1</v>
      </c>
      <c r="Q1785" s="4">
        <f t="shared" ref="Q1785" si="1880">+I1785*P1785</f>
        <v>0</v>
      </c>
      <c r="R1785" s="4">
        <f t="shared" ref="R1785" si="1881">+K1785*P1785</f>
        <v>0</v>
      </c>
      <c r="S1785" s="41">
        <f t="shared" ref="S1785" si="1882">+O1785*P1785</f>
        <v>0</v>
      </c>
      <c r="T1785" s="67"/>
      <c r="U1785" s="67"/>
      <c r="V1785" s="67"/>
      <c r="W1785" s="67"/>
      <c r="X1785" s="67"/>
      <c r="Y1785" s="67"/>
      <c r="Z1785" s="67"/>
      <c r="AA1785" s="67"/>
      <c r="AB1785" s="99"/>
    </row>
    <row r="1786" spans="1:28" ht="18" hidden="1" outlineLevel="1" x14ac:dyDescent="0.35">
      <c r="A1786" s="99"/>
      <c r="B1786" s="12"/>
      <c r="C1786" s="67"/>
      <c r="D1786" s="2">
        <v>11</v>
      </c>
      <c r="E1786" s="3">
        <f t="shared" si="1837"/>
        <v>1</v>
      </c>
      <c r="F1786" s="146"/>
      <c r="G1786" s="49">
        <f t="shared" si="1834"/>
        <v>0</v>
      </c>
      <c r="H1786" s="155"/>
      <c r="I1786" s="4">
        <f t="shared" si="1835"/>
        <v>0</v>
      </c>
      <c r="J1786" s="48" t="str">
        <f t="shared" ref="J1786" si="1883">IFERROR(I1786/G1786,"-")</f>
        <v>-</v>
      </c>
      <c r="K1786" s="157"/>
      <c r="L1786" s="158"/>
      <c r="M1786" s="158"/>
      <c r="N1786" s="158"/>
      <c r="O1786" s="6">
        <f t="shared" ref="O1786" si="1884">+SUM(K1786:N1786)</f>
        <v>0</v>
      </c>
      <c r="P1786" s="40">
        <v>1</v>
      </c>
      <c r="Q1786" s="4">
        <f t="shared" ref="Q1786" si="1885">+I1786*P1786</f>
        <v>0</v>
      </c>
      <c r="R1786" s="4">
        <f t="shared" ref="R1786" si="1886">+K1786*P1786</f>
        <v>0</v>
      </c>
      <c r="S1786" s="41">
        <f t="shared" ref="S1786" si="1887">+O1786*P1786</f>
        <v>0</v>
      </c>
      <c r="T1786" s="67"/>
      <c r="U1786" s="67"/>
      <c r="V1786" s="67"/>
      <c r="W1786" s="67"/>
      <c r="X1786" s="67"/>
      <c r="Y1786" s="67"/>
      <c r="Z1786" s="67"/>
      <c r="AA1786" s="67"/>
      <c r="AB1786" s="99"/>
    </row>
    <row r="1787" spans="1:28" ht="18" hidden="1" outlineLevel="1" x14ac:dyDescent="0.35">
      <c r="A1787" s="99"/>
      <c r="B1787" s="12"/>
      <c r="C1787" s="67"/>
      <c r="D1787" s="2">
        <v>12</v>
      </c>
      <c r="E1787" s="3">
        <f t="shared" si="1837"/>
        <v>1</v>
      </c>
      <c r="F1787" s="146"/>
      <c r="G1787" s="49">
        <f t="shared" si="1834"/>
        <v>0</v>
      </c>
      <c r="H1787" s="155"/>
      <c r="I1787" s="4">
        <f t="shared" si="1835"/>
        <v>0</v>
      </c>
      <c r="J1787" s="48" t="str">
        <f t="shared" ref="J1787" si="1888">IFERROR(I1787/G1787,"-")</f>
        <v>-</v>
      </c>
      <c r="K1787" s="157"/>
      <c r="L1787" s="158"/>
      <c r="M1787" s="158"/>
      <c r="N1787" s="158"/>
      <c r="O1787" s="6">
        <f t="shared" ref="O1787" si="1889">+SUM(K1787:N1787)</f>
        <v>0</v>
      </c>
      <c r="P1787" s="40">
        <v>1</v>
      </c>
      <c r="Q1787" s="4">
        <f t="shared" ref="Q1787" si="1890">+I1787*P1787</f>
        <v>0</v>
      </c>
      <c r="R1787" s="4">
        <f t="shared" ref="R1787" si="1891">+K1787*P1787</f>
        <v>0</v>
      </c>
      <c r="S1787" s="41">
        <f t="shared" ref="S1787" si="1892">+O1787*P1787</f>
        <v>0</v>
      </c>
      <c r="T1787" s="67"/>
      <c r="U1787" s="67"/>
      <c r="V1787" s="67"/>
      <c r="W1787" s="67"/>
      <c r="X1787" s="67"/>
      <c r="Y1787" s="67"/>
      <c r="Z1787" s="67"/>
      <c r="AA1787" s="67"/>
      <c r="AB1787" s="99"/>
    </row>
    <row r="1788" spans="1:28" ht="18" hidden="1" outlineLevel="1" x14ac:dyDescent="0.35">
      <c r="A1788" s="99"/>
      <c r="B1788" s="12"/>
      <c r="C1788" s="67"/>
      <c r="D1788" s="2">
        <v>13</v>
      </c>
      <c r="E1788" s="3">
        <f t="shared" si="1837"/>
        <v>1</v>
      </c>
      <c r="F1788" s="146">
        <f>+E1788</f>
        <v>1</v>
      </c>
      <c r="G1788" s="49">
        <f t="shared" si="1834"/>
        <v>0</v>
      </c>
      <c r="H1788" s="156"/>
      <c r="I1788" s="4">
        <f t="shared" si="1835"/>
        <v>0</v>
      </c>
      <c r="J1788" s="48" t="str">
        <f t="shared" ref="J1788" si="1893">IFERROR(I1788/G1788,"-")</f>
        <v>-</v>
      </c>
      <c r="K1788" s="157"/>
      <c r="L1788" s="158"/>
      <c r="M1788" s="158"/>
      <c r="N1788" s="158"/>
      <c r="O1788" s="6">
        <f t="shared" ref="O1788" si="1894">+SUM(K1788:N1788)</f>
        <v>0</v>
      </c>
      <c r="P1788" s="38">
        <f>IFERROR((_xlfn.DAYS("31/12/"&amp;YEAR(E1788),E1788))/G1788,0)</f>
        <v>0</v>
      </c>
      <c r="Q1788" s="4">
        <f t="shared" ref="Q1788" si="1895">+I1788*P1788</f>
        <v>0</v>
      </c>
      <c r="R1788" s="4">
        <f t="shared" ref="R1788" si="1896">+K1788*P1788</f>
        <v>0</v>
      </c>
      <c r="S1788" s="41">
        <f t="shared" ref="S1788" si="1897">+O1788*P1788</f>
        <v>0</v>
      </c>
      <c r="T1788" s="67"/>
      <c r="U1788" s="67"/>
      <c r="V1788" s="67"/>
      <c r="W1788" s="67"/>
      <c r="X1788" s="67"/>
      <c r="Y1788" s="67"/>
      <c r="Z1788" s="67"/>
      <c r="AA1788" s="67"/>
      <c r="AB1788" s="99"/>
    </row>
    <row r="1789" spans="1:28" ht="18" hidden="1" outlineLevel="1" x14ac:dyDescent="0.35">
      <c r="A1789" s="99"/>
      <c r="B1789" s="12"/>
      <c r="C1789" s="67"/>
      <c r="D1789" s="42" t="s">
        <v>164</v>
      </c>
      <c r="E1789" s="8"/>
      <c r="F1789" s="8"/>
      <c r="G1789" s="50">
        <f>SUM(G1775:G1788)</f>
        <v>0</v>
      </c>
      <c r="H1789" s="5"/>
      <c r="I1789" s="5">
        <f>SUM(I1775:I1788)</f>
        <v>0</v>
      </c>
      <c r="J1789" s="48" t="str">
        <f>IFERROR(I1789/G1789,"-")</f>
        <v>-</v>
      </c>
      <c r="K1789" s="5">
        <f>SUM(K1775:K1788)</f>
        <v>0</v>
      </c>
      <c r="L1789" s="5">
        <f t="shared" ref="L1789:O1789" si="1898">SUM(L1775:L1788)</f>
        <v>0</v>
      </c>
      <c r="M1789" s="5">
        <f t="shared" si="1898"/>
        <v>0</v>
      </c>
      <c r="N1789" s="5">
        <f t="shared" si="1898"/>
        <v>0</v>
      </c>
      <c r="O1789" s="5">
        <f t="shared" si="1898"/>
        <v>0</v>
      </c>
      <c r="P1789" s="42">
        <f>+SUMPRODUCT(G1775:G1788,P1775:P1788)</f>
        <v>0</v>
      </c>
      <c r="Q1789" s="9">
        <f>SUM(Q1775:Q1788)</f>
        <v>0</v>
      </c>
      <c r="R1789" s="9">
        <f t="shared" ref="R1789:S1789" si="1899">SUM(R1775:R1788)</f>
        <v>0</v>
      </c>
      <c r="S1789" s="10">
        <f t="shared" si="1899"/>
        <v>0</v>
      </c>
      <c r="T1789" s="67"/>
      <c r="U1789" s="67"/>
      <c r="V1789" s="67"/>
      <c r="W1789" s="67"/>
      <c r="X1789" s="67"/>
      <c r="Y1789" s="67"/>
      <c r="Z1789" s="67"/>
      <c r="AA1789" s="67"/>
      <c r="AB1789" s="99"/>
    </row>
    <row r="1790" spans="1:28" ht="18" hidden="1" outlineLevel="1" x14ac:dyDescent="0.35">
      <c r="A1790" s="99"/>
      <c r="B1790" s="12"/>
      <c r="C1790" s="67"/>
      <c r="D1790" s="25" t="s">
        <v>150</v>
      </c>
      <c r="E1790" s="1"/>
      <c r="F1790" s="1"/>
      <c r="G1790" s="1"/>
      <c r="H1790" s="1"/>
      <c r="I1790" s="1"/>
      <c r="J1790" s="1"/>
      <c r="K1790" s="51" t="str">
        <f>IFERROR(K1789/$O1789,"-")</f>
        <v>-</v>
      </c>
      <c r="L1790" s="51" t="str">
        <f>IFERROR(L1789/$O1789,"-")</f>
        <v>-</v>
      </c>
      <c r="M1790" s="51" t="str">
        <f>IFERROR(M1789/$O1789,"-")</f>
        <v>-</v>
      </c>
      <c r="N1790" s="51" t="str">
        <f>IFERROR(N1789/$O1789,"-")</f>
        <v>-</v>
      </c>
      <c r="O1790" s="51" t="str">
        <f>IFERROR(O1789/$O1789,"-")</f>
        <v>-</v>
      </c>
      <c r="P1790" s="43"/>
      <c r="Q1790" s="2"/>
      <c r="R1790" s="2"/>
      <c r="S1790" s="44"/>
      <c r="T1790" s="67"/>
      <c r="U1790" s="67"/>
      <c r="V1790" s="67"/>
      <c r="W1790" s="67"/>
      <c r="X1790" s="67"/>
      <c r="Y1790" s="67"/>
      <c r="Z1790" s="67"/>
      <c r="AA1790" s="67"/>
      <c r="AB1790" s="99"/>
    </row>
    <row r="1791" spans="1:28" ht="18" hidden="1" outlineLevel="1" x14ac:dyDescent="0.35">
      <c r="A1791" s="99"/>
      <c r="B1791" s="12"/>
      <c r="C1791" s="67"/>
      <c r="D1791" s="67"/>
      <c r="E1791" s="67"/>
      <c r="F1791" s="67"/>
      <c r="G1791" s="67"/>
      <c r="H1791" s="67"/>
      <c r="I1791" s="67"/>
      <c r="J1791" s="67"/>
      <c r="K1791" s="67"/>
      <c r="L1791" s="67"/>
      <c r="M1791" s="67"/>
      <c r="N1791" s="67"/>
      <c r="O1791" s="67"/>
      <c r="P1791" s="67"/>
      <c r="Q1791" s="67"/>
      <c r="R1791" s="67"/>
      <c r="S1791" s="67"/>
      <c r="T1791" s="67"/>
      <c r="U1791" s="67"/>
      <c r="V1791" s="67"/>
      <c r="W1791" s="67"/>
      <c r="X1791" s="67"/>
      <c r="Y1791" s="67"/>
      <c r="Z1791" s="67"/>
      <c r="AA1791" s="67"/>
      <c r="AB1791" s="99"/>
    </row>
    <row r="1792" spans="1:28" ht="18" collapsed="1" x14ac:dyDescent="0.35">
      <c r="A1792" s="99"/>
      <c r="B1792" s="12"/>
      <c r="C1792" s="62" t="s">
        <v>165</v>
      </c>
      <c r="D1792" s="12"/>
      <c r="E1792" s="12"/>
      <c r="F1792" s="12"/>
      <c r="G1792" s="12"/>
      <c r="H1792" s="12"/>
      <c r="I1792" s="12"/>
      <c r="J1792" s="12"/>
      <c r="K1792" s="12"/>
      <c r="L1792" s="12"/>
      <c r="M1792" s="12"/>
      <c r="N1792" s="12"/>
      <c r="O1792" s="12"/>
      <c r="P1792" s="12"/>
      <c r="Q1792" s="12"/>
      <c r="R1792" s="12"/>
      <c r="S1792" s="12"/>
      <c r="T1792" s="12"/>
      <c r="U1792" s="12"/>
      <c r="V1792" s="12"/>
      <c r="W1792" s="12"/>
      <c r="X1792" s="12"/>
      <c r="Y1792" s="12"/>
      <c r="Z1792" s="12"/>
      <c r="AA1792" s="12"/>
      <c r="AB1792" s="99"/>
    </row>
    <row r="1793" spans="1:29" ht="9.6" hidden="1" customHeight="1" outlineLevel="1" x14ac:dyDescent="0.35">
      <c r="A1793" s="99"/>
      <c r="B1793" s="12"/>
      <c r="C1793" s="67"/>
      <c r="D1793" s="67"/>
      <c r="E1793" s="67"/>
      <c r="F1793" s="67"/>
      <c r="G1793" s="67"/>
      <c r="H1793" s="67"/>
      <c r="I1793" s="67"/>
      <c r="J1793" s="67"/>
      <c r="K1793" s="67"/>
      <c r="L1793" s="67"/>
      <c r="M1793" s="67"/>
      <c r="N1793" s="67"/>
      <c r="O1793" s="67"/>
      <c r="P1793" s="67"/>
      <c r="Q1793" s="67"/>
      <c r="R1793" s="67"/>
      <c r="S1793" s="67"/>
      <c r="T1793" s="67"/>
      <c r="U1793" s="67"/>
      <c r="V1793" s="67"/>
      <c r="W1793" s="67"/>
      <c r="X1793" s="67"/>
      <c r="Y1793" s="67"/>
      <c r="Z1793" s="67"/>
      <c r="AA1793" s="67"/>
      <c r="AB1793" s="99"/>
    </row>
    <row r="1794" spans="1:29" ht="18" hidden="1" outlineLevel="1" x14ac:dyDescent="0.35">
      <c r="A1794" s="99"/>
      <c r="B1794" s="12"/>
      <c r="C1794" s="67"/>
      <c r="D1794" s="163" t="s">
        <v>98</v>
      </c>
      <c r="E1794" s="164"/>
      <c r="F1794" s="164"/>
      <c r="G1794" s="164"/>
      <c r="H1794" s="67"/>
      <c r="I1794" s="161" t="s">
        <v>97</v>
      </c>
      <c r="J1794" s="162"/>
      <c r="K1794" s="162"/>
      <c r="L1794" s="67"/>
      <c r="M1794" s="67"/>
      <c r="N1794" s="67"/>
      <c r="O1794" s="67"/>
      <c r="P1794" s="67"/>
      <c r="Q1794" s="149" t="s">
        <v>152</v>
      </c>
      <c r="R1794" s="150"/>
      <c r="S1794" s="150"/>
      <c r="T1794" s="150"/>
      <c r="U1794" s="67"/>
      <c r="V1794" s="149" t="s">
        <v>153</v>
      </c>
      <c r="W1794" s="150"/>
      <c r="X1794" s="150"/>
      <c r="Y1794" s="67"/>
      <c r="Z1794" s="67"/>
      <c r="AA1794" s="67"/>
      <c r="AB1794" s="99"/>
      <c r="AC1794" s="67">
        <v>36</v>
      </c>
    </row>
    <row r="1795" spans="1:29" ht="18" hidden="1" outlineLevel="1" x14ac:dyDescent="0.35">
      <c r="A1795" s="99"/>
      <c r="B1795" s="12"/>
      <c r="C1795" s="67"/>
      <c r="D1795" s="1" t="s">
        <v>154</v>
      </c>
      <c r="E1795" s="200" t="s">
        <v>155</v>
      </c>
      <c r="F1795" s="167" t="s">
        <v>156</v>
      </c>
      <c r="G1795" s="165"/>
      <c r="H1795" s="67"/>
      <c r="I1795" s="152">
        <v>1</v>
      </c>
      <c r="J1795" s="421" t="s">
        <v>101</v>
      </c>
      <c r="K1795" s="422"/>
      <c r="L1795" s="67"/>
      <c r="M1795" s="67"/>
      <c r="N1795" s="67"/>
      <c r="O1795" s="67"/>
      <c r="P1795" s="67"/>
      <c r="Q1795" s="419" t="s">
        <v>106</v>
      </c>
      <c r="R1795" s="419"/>
      <c r="S1795" s="298" t="str">
        <f>IFERROR(S1817/Q1817,"-")</f>
        <v>-</v>
      </c>
      <c r="T1795" s="299" t="s">
        <v>107</v>
      </c>
      <c r="U1795" s="67"/>
      <c r="V1795" s="8" t="s">
        <v>108</v>
      </c>
      <c r="W1795" s="300">
        <f>IF(E1795="No n'hi ha",0,VLOOKUP(E1795,llistes!$L$5:$Q$11,5,0))</f>
        <v>0</v>
      </c>
      <c r="X1795" s="301" t="s">
        <v>109</v>
      </c>
      <c r="Y1795" s="67"/>
      <c r="Z1795" s="67"/>
      <c r="AA1795" s="67"/>
      <c r="AB1795" s="99"/>
    </row>
    <row r="1796" spans="1:29" ht="18" hidden="1" outlineLevel="1" x14ac:dyDescent="0.35">
      <c r="A1796" s="99"/>
      <c r="B1796" s="12"/>
      <c r="C1796" s="67"/>
      <c r="D1796" s="1" t="s">
        <v>157</v>
      </c>
      <c r="E1796" s="201" t="s">
        <v>145</v>
      </c>
      <c r="F1796" s="199" t="s">
        <v>158</v>
      </c>
      <c r="G1796" s="166"/>
      <c r="H1796" s="67"/>
      <c r="I1796" s="154">
        <v>2</v>
      </c>
      <c r="J1796" s="421" t="s">
        <v>101</v>
      </c>
      <c r="K1796" s="422"/>
      <c r="L1796" s="67"/>
      <c r="M1796" s="67"/>
      <c r="N1796" s="67"/>
      <c r="O1796" s="67"/>
      <c r="P1796" s="67"/>
      <c r="Q1796" s="415" t="s">
        <v>111</v>
      </c>
      <c r="R1796" s="415"/>
      <c r="S1796" s="47">
        <f>IFERROR(S1817/P1817,0)</f>
        <v>0</v>
      </c>
      <c r="T1796" t="s">
        <v>112</v>
      </c>
      <c r="U1796" s="67"/>
      <c r="V1796" s="1" t="s">
        <v>113</v>
      </c>
      <c r="W1796" s="5">
        <f>+W1795*Q1817</f>
        <v>0</v>
      </c>
      <c r="X1796" s="268" t="s">
        <v>114</v>
      </c>
      <c r="Y1796" s="67"/>
      <c r="Z1796" s="67"/>
      <c r="AA1796" s="67"/>
      <c r="AB1796" s="99"/>
    </row>
    <row r="1797" spans="1:29" ht="18" hidden="1" outlineLevel="1" x14ac:dyDescent="0.35">
      <c r="A1797" s="99"/>
      <c r="B1797" s="12"/>
      <c r="C1797" s="67"/>
      <c r="D1797" s="1" t="s">
        <v>159</v>
      </c>
      <c r="E1797" s="168">
        <f>IF(E1795="No n'hi ha",0,VLOOKUP(E1796,_xlfn.IFS(E1795="Gas Natural",llistes!$F$4:$H$4,E1795="Gasoil C",llistes!$F$7:$H$8,E1795="GLP",llistes!$F$11:$H$15,E1795="Biomassa",llistes!$F$18:$H$24,E1795="No n'hi ha",llistes!$F$26:$H$26),2,0))</f>
        <v>0</v>
      </c>
      <c r="F1797" s="67"/>
      <c r="G1797" s="67"/>
      <c r="H1797" s="67"/>
      <c r="I1797" s="154">
        <v>3</v>
      </c>
      <c r="J1797" s="421" t="s">
        <v>101</v>
      </c>
      <c r="K1797" s="422"/>
      <c r="L1797" s="67"/>
      <c r="M1797" s="67"/>
      <c r="N1797" s="67"/>
      <c r="O1797" s="67"/>
      <c r="P1797" s="67"/>
      <c r="Q1797" s="419" t="s">
        <v>116</v>
      </c>
      <c r="R1797" s="419"/>
      <c r="S1797" s="302" t="str" cm="1">
        <f t="array" aca="1" ref="S1797" ca="1">IFERROR(Q1817/INDIRECT("'Introducció dades Grals'!G"&amp;AC1794),"-")</f>
        <v>-</v>
      </c>
      <c r="T1797" s="303" t="s">
        <v>117</v>
      </c>
      <c r="U1797" s="67"/>
      <c r="V1797" s="1" t="s">
        <v>118</v>
      </c>
      <c r="W1797" s="7" t="str" cm="1">
        <f t="array" aca="1" ref="W1797" ca="1">IFERROR(W1796/INDIRECT("'Introducció dades Grals'!G"&amp;AC1794),"-")</f>
        <v>-</v>
      </c>
      <c r="X1797" s="268" t="s">
        <v>119</v>
      </c>
      <c r="Y1797" s="67"/>
      <c r="Z1797" s="67"/>
      <c r="AA1797" s="67"/>
      <c r="AB1797" s="99"/>
    </row>
    <row r="1798" spans="1:29" ht="18" hidden="1" outlineLevel="1" x14ac:dyDescent="0.35">
      <c r="A1798" s="99"/>
      <c r="B1798" s="12"/>
      <c r="C1798" s="67"/>
      <c r="D1798" s="67"/>
      <c r="E1798" s="67"/>
      <c r="F1798" s="67"/>
      <c r="G1798" s="67"/>
      <c r="H1798" s="67"/>
      <c r="I1798" s="152">
        <v>4</v>
      </c>
      <c r="J1798" s="416" t="s">
        <v>101</v>
      </c>
      <c r="K1798" s="417"/>
      <c r="L1798" s="67"/>
      <c r="M1798" s="67"/>
      <c r="N1798" s="67"/>
      <c r="O1798" s="67"/>
      <c r="P1798" s="67"/>
      <c r="Q1798" s="415" t="s">
        <v>121</v>
      </c>
      <c r="R1798" s="415"/>
      <c r="S1798" s="47" t="str" cm="1">
        <f t="array" aca="1" ref="S1798" ca="1">IFERROR(Q1817/INDIRECT("'Introducció dades Grals'!I"&amp;AC1794),"-")</f>
        <v>-</v>
      </c>
      <c r="T1798" s="11" t="s">
        <v>122</v>
      </c>
      <c r="U1798" s="67"/>
      <c r="V1798" s="67"/>
      <c r="W1798" s="67"/>
      <c r="X1798" s="67"/>
      <c r="Y1798" s="67"/>
      <c r="Z1798" s="67"/>
      <c r="AA1798" s="67"/>
      <c r="AB1798" s="99"/>
    </row>
    <row r="1799" spans="1:29" ht="18" hidden="1" outlineLevel="1" x14ac:dyDescent="0.35">
      <c r="A1799" s="99"/>
      <c r="B1799" s="12"/>
      <c r="C1799" s="67"/>
      <c r="D1799" s="67"/>
      <c r="E1799" s="67"/>
      <c r="F1799" s="67"/>
      <c r="G1799" s="67"/>
      <c r="H1799" s="67"/>
      <c r="I1799" s="67"/>
      <c r="J1799" s="67"/>
      <c r="K1799" s="67"/>
      <c r="L1799" s="67"/>
      <c r="M1799" s="67"/>
      <c r="N1799" s="67"/>
      <c r="O1799" s="67"/>
      <c r="P1799" s="67"/>
      <c r="Q1799" s="67"/>
      <c r="R1799" s="67"/>
      <c r="S1799" s="67"/>
      <c r="T1799" s="67"/>
      <c r="U1799" s="67"/>
      <c r="V1799" s="67"/>
      <c r="W1799" s="67"/>
      <c r="X1799" s="67"/>
      <c r="Y1799" s="67"/>
      <c r="Z1799" s="67"/>
      <c r="AA1799" s="67"/>
      <c r="AB1799" s="99"/>
    </row>
    <row r="1800" spans="1:29" ht="18" hidden="1" outlineLevel="1" x14ac:dyDescent="0.35">
      <c r="A1800" s="99"/>
      <c r="B1800" s="12"/>
      <c r="C1800" s="67"/>
      <c r="D1800" s="147" t="s">
        <v>126</v>
      </c>
      <c r="E1800" s="148"/>
      <c r="F1800" s="148"/>
      <c r="G1800" s="148"/>
      <c r="H1800" s="148"/>
      <c r="I1800" s="148"/>
      <c r="J1800" s="148"/>
      <c r="K1800" s="148"/>
      <c r="L1800" s="148"/>
      <c r="M1800" s="148"/>
      <c r="N1800" s="148"/>
      <c r="O1800" s="148"/>
      <c r="P1800" s="423" t="s">
        <v>166</v>
      </c>
      <c r="Q1800" s="423"/>
      <c r="R1800" s="423"/>
      <c r="S1800" s="423"/>
      <c r="T1800" s="67"/>
      <c r="U1800" s="67"/>
      <c r="V1800" s="67"/>
      <c r="W1800" s="67"/>
      <c r="X1800" s="67"/>
      <c r="Y1800" s="67"/>
      <c r="Z1800" s="67"/>
      <c r="AA1800" s="67"/>
      <c r="AB1800" s="99"/>
    </row>
    <row r="1801" spans="1:29" s="159" customFormat="1" ht="28.8" hidden="1" outlineLevel="1" x14ac:dyDescent="0.35">
      <c r="A1801" s="99"/>
      <c r="B1801" s="12"/>
      <c r="C1801" s="67"/>
      <c r="D1801" s="188" t="s">
        <v>128</v>
      </c>
      <c r="E1801" s="188" t="s">
        <v>129</v>
      </c>
      <c r="F1801" s="188" t="s">
        <v>130</v>
      </c>
      <c r="G1801" s="188" t="s">
        <v>131</v>
      </c>
      <c r="H1801" s="188" t="s">
        <v>160</v>
      </c>
      <c r="I1801" s="188" t="s">
        <v>161</v>
      </c>
      <c r="J1801" s="188"/>
      <c r="K1801" s="188" t="s">
        <v>106</v>
      </c>
      <c r="L1801" s="188" t="s">
        <v>162</v>
      </c>
      <c r="M1801" s="188" t="s">
        <v>137</v>
      </c>
      <c r="N1801" s="188" t="s">
        <v>138</v>
      </c>
      <c r="O1801" s="188" t="s">
        <v>139</v>
      </c>
      <c r="P1801" s="193" t="s">
        <v>163</v>
      </c>
      <c r="Q1801" s="193" t="s">
        <v>141</v>
      </c>
      <c r="R1801" s="193" t="s">
        <v>142</v>
      </c>
      <c r="S1801" s="193" t="s">
        <v>143</v>
      </c>
      <c r="U1801" s="159" t="e" vm="1">
        <v>#VALUE!</v>
      </c>
      <c r="V1801" s="426" t="s">
        <v>144</v>
      </c>
      <c r="W1801" s="426"/>
      <c r="X1801" s="426"/>
      <c r="Y1801" s="426"/>
      <c r="Z1801" s="426"/>
      <c r="AB1801" s="99"/>
    </row>
    <row r="1802" spans="1:29" s="160" customFormat="1" ht="18" hidden="1" outlineLevel="1" x14ac:dyDescent="0.35">
      <c r="A1802" s="99"/>
      <c r="B1802" s="12"/>
      <c r="C1802" s="67"/>
      <c r="D1802" s="194"/>
      <c r="E1802" s="195"/>
      <c r="F1802" s="195"/>
      <c r="G1802" s="194"/>
      <c r="H1802" s="188" t="str">
        <f>+E1796</f>
        <v>kWh</v>
      </c>
      <c r="I1802" s="196" t="s">
        <v>145</v>
      </c>
      <c r="J1802" s="196" t="s">
        <v>146</v>
      </c>
      <c r="K1802" s="196" t="s">
        <v>147</v>
      </c>
      <c r="L1802" s="196" t="s">
        <v>147</v>
      </c>
      <c r="M1802" s="196" t="s">
        <v>147</v>
      </c>
      <c r="N1802" s="196" t="s">
        <v>147</v>
      </c>
      <c r="O1802" s="196" t="s">
        <v>147</v>
      </c>
      <c r="P1802" s="197" t="s">
        <v>148</v>
      </c>
      <c r="Q1802" s="198" t="s">
        <v>145</v>
      </c>
      <c r="R1802" s="198" t="s">
        <v>147</v>
      </c>
      <c r="S1802" s="198" t="s">
        <v>147</v>
      </c>
      <c r="U1802" s="67"/>
      <c r="V1802" s="67"/>
      <c r="W1802" s="67"/>
      <c r="X1802" s="67"/>
      <c r="Y1802" s="67"/>
      <c r="Z1802" s="67"/>
      <c r="AB1802" s="99"/>
    </row>
    <row r="1803" spans="1:29" ht="18" hidden="1" outlineLevel="1" x14ac:dyDescent="0.35">
      <c r="A1803" s="99"/>
      <c r="B1803" s="12"/>
      <c r="C1803" s="67"/>
      <c r="D1803" s="2">
        <v>0</v>
      </c>
      <c r="E1803" s="145"/>
      <c r="F1803" s="145">
        <f>+E1803</f>
        <v>0</v>
      </c>
      <c r="G1803" s="49">
        <f>IF(F1803-E1803=0,0,F1803-E1803+1)</f>
        <v>0</v>
      </c>
      <c r="H1803" s="155"/>
      <c r="I1803" s="4">
        <f>+H1803*$E$1797</f>
        <v>0</v>
      </c>
      <c r="J1803" s="48" t="str">
        <f>IFERROR(I1803/G1803,"-")</f>
        <v>-</v>
      </c>
      <c r="K1803" s="157"/>
      <c r="L1803" s="157"/>
      <c r="M1803" s="157"/>
      <c r="N1803" s="157"/>
      <c r="O1803" s="6">
        <f t="shared" ref="O1803:O1804" si="1900">+SUM(K1803:N1803)</f>
        <v>0</v>
      </c>
      <c r="P1803" s="38">
        <f>IFERROR((_xlfn.DAYS(F1803,"1/1/"&amp;YEAR(F1803))+1)/G1803,0)</f>
        <v>0</v>
      </c>
      <c r="Q1803" s="4">
        <f t="shared" ref="Q1803:Q1804" si="1901">+I1803*P1803</f>
        <v>0</v>
      </c>
      <c r="R1803" s="4">
        <f t="shared" ref="R1803:R1804" si="1902">+K1803*P1803</f>
        <v>0</v>
      </c>
      <c r="S1803" s="39">
        <f t="shared" ref="S1803:S1804" si="1903">+O1803*P1803</f>
        <v>0</v>
      </c>
      <c r="T1803" s="160"/>
      <c r="U1803" s="67"/>
      <c r="V1803" s="67"/>
      <c r="W1803" s="67"/>
      <c r="X1803" s="67"/>
      <c r="Y1803" s="67"/>
      <c r="Z1803" s="67"/>
      <c r="AA1803" s="67"/>
      <c r="AB1803" s="99"/>
    </row>
    <row r="1804" spans="1:29" ht="18" hidden="1" outlineLevel="1" x14ac:dyDescent="0.35">
      <c r="A1804" s="99"/>
      <c r="B1804" s="12"/>
      <c r="C1804" s="67"/>
      <c r="D1804" s="2">
        <v>1</v>
      </c>
      <c r="E1804" s="3">
        <f>+F1803+1</f>
        <v>1</v>
      </c>
      <c r="F1804" s="145"/>
      <c r="G1804" s="49">
        <f t="shared" ref="G1804:G1816" si="1904">IF(F1804-E1804=0,0,F1804-E1804+1)</f>
        <v>0</v>
      </c>
      <c r="H1804" s="155"/>
      <c r="I1804" s="4">
        <f t="shared" ref="I1804:I1816" si="1905">+H1804*$E$1797</f>
        <v>0</v>
      </c>
      <c r="J1804" s="48" t="str">
        <f t="shared" ref="J1804" si="1906">IFERROR(I1804/G1804,"-")</f>
        <v>-</v>
      </c>
      <c r="K1804" s="157"/>
      <c r="L1804" s="157"/>
      <c r="M1804" s="157"/>
      <c r="N1804" s="157"/>
      <c r="O1804" s="6">
        <f t="shared" si="1900"/>
        <v>0</v>
      </c>
      <c r="P1804" s="38">
        <v>1</v>
      </c>
      <c r="Q1804" s="4">
        <f t="shared" si="1901"/>
        <v>0</v>
      </c>
      <c r="R1804" s="4">
        <f t="shared" si="1902"/>
        <v>0</v>
      </c>
      <c r="S1804" s="39">
        <f t="shared" si="1903"/>
        <v>0</v>
      </c>
      <c r="T1804" s="160"/>
      <c r="U1804" s="67"/>
      <c r="V1804" s="67"/>
      <c r="W1804" s="67"/>
      <c r="X1804" s="67"/>
      <c r="Y1804" s="67"/>
      <c r="Z1804" s="67"/>
      <c r="AA1804" s="67"/>
      <c r="AB1804" s="99"/>
    </row>
    <row r="1805" spans="1:29" ht="18" hidden="1" outlineLevel="1" x14ac:dyDescent="0.35">
      <c r="A1805" s="99"/>
      <c r="B1805" s="12"/>
      <c r="C1805" s="67"/>
      <c r="D1805" s="2">
        <v>2</v>
      </c>
      <c r="E1805" s="3">
        <f t="shared" ref="E1805:E1816" si="1907">+F1804+1</f>
        <v>1</v>
      </c>
      <c r="F1805" s="146"/>
      <c r="G1805" s="49">
        <f t="shared" si="1904"/>
        <v>0</v>
      </c>
      <c r="H1805" s="156"/>
      <c r="I1805" s="4">
        <f t="shared" si="1905"/>
        <v>0</v>
      </c>
      <c r="J1805" s="48" t="str">
        <f t="shared" ref="J1805" si="1908">IFERROR(I1805/G1805,"-")</f>
        <v>-</v>
      </c>
      <c r="K1805" s="158"/>
      <c r="L1805" s="158"/>
      <c r="M1805" s="158"/>
      <c r="N1805" s="158"/>
      <c r="O1805" s="6">
        <f t="shared" ref="O1805" si="1909">+SUM(K1805:N1805)</f>
        <v>0</v>
      </c>
      <c r="P1805" s="40">
        <v>1</v>
      </c>
      <c r="Q1805" s="4">
        <f t="shared" ref="Q1805" si="1910">+I1805*P1805</f>
        <v>0</v>
      </c>
      <c r="R1805" s="4">
        <f t="shared" ref="R1805" si="1911">+K1805*P1805</f>
        <v>0</v>
      </c>
      <c r="S1805" s="41">
        <f t="shared" ref="S1805" si="1912">+O1805*P1805</f>
        <v>0</v>
      </c>
      <c r="T1805" s="160"/>
      <c r="U1805" s="67"/>
      <c r="V1805" s="67"/>
      <c r="W1805" s="67"/>
      <c r="X1805" s="67"/>
      <c r="Y1805" s="67"/>
      <c r="Z1805" s="67"/>
      <c r="AA1805" s="67"/>
      <c r="AB1805" s="99"/>
    </row>
    <row r="1806" spans="1:29" ht="18" hidden="1" outlineLevel="1" x14ac:dyDescent="0.35">
      <c r="A1806" s="99"/>
      <c r="B1806" s="12"/>
      <c r="C1806" s="67"/>
      <c r="D1806" s="2">
        <v>3</v>
      </c>
      <c r="E1806" s="3">
        <f t="shared" si="1907"/>
        <v>1</v>
      </c>
      <c r="F1806" s="146"/>
      <c r="G1806" s="49">
        <f t="shared" si="1904"/>
        <v>0</v>
      </c>
      <c r="H1806" s="156"/>
      <c r="I1806" s="4">
        <f t="shared" si="1905"/>
        <v>0</v>
      </c>
      <c r="J1806" s="48" t="str">
        <f t="shared" ref="J1806" si="1913">IFERROR(I1806/G1806,"-")</f>
        <v>-</v>
      </c>
      <c r="K1806" s="158"/>
      <c r="L1806" s="158"/>
      <c r="M1806" s="158"/>
      <c r="N1806" s="158"/>
      <c r="O1806" s="6">
        <f t="shared" ref="O1806" si="1914">+SUM(K1806:N1806)</f>
        <v>0</v>
      </c>
      <c r="P1806" s="40">
        <v>1</v>
      </c>
      <c r="Q1806" s="4">
        <f t="shared" ref="Q1806" si="1915">+I1806*P1806</f>
        <v>0</v>
      </c>
      <c r="R1806" s="4">
        <f t="shared" ref="R1806" si="1916">+K1806*P1806</f>
        <v>0</v>
      </c>
      <c r="S1806" s="41">
        <f t="shared" ref="S1806" si="1917">+O1806*P1806</f>
        <v>0</v>
      </c>
      <c r="T1806" s="67"/>
      <c r="U1806" s="67"/>
      <c r="V1806" s="67"/>
      <c r="W1806" s="67"/>
      <c r="X1806" s="67"/>
      <c r="Y1806" s="67"/>
      <c r="Z1806" s="67"/>
      <c r="AA1806" s="67"/>
      <c r="AB1806" s="99"/>
    </row>
    <row r="1807" spans="1:29" ht="18" hidden="1" outlineLevel="1" x14ac:dyDescent="0.35">
      <c r="A1807" s="99"/>
      <c r="B1807" s="12"/>
      <c r="C1807" s="67"/>
      <c r="D1807" s="2">
        <v>4</v>
      </c>
      <c r="E1807" s="3">
        <f t="shared" si="1907"/>
        <v>1</v>
      </c>
      <c r="F1807" s="146"/>
      <c r="G1807" s="49">
        <f t="shared" si="1904"/>
        <v>0</v>
      </c>
      <c r="H1807" s="156"/>
      <c r="I1807" s="4">
        <f t="shared" si="1905"/>
        <v>0</v>
      </c>
      <c r="J1807" s="48" t="str">
        <f t="shared" ref="J1807" si="1918">IFERROR(I1807/G1807,"-")</f>
        <v>-</v>
      </c>
      <c r="K1807" s="158"/>
      <c r="L1807" s="158"/>
      <c r="M1807" s="158"/>
      <c r="N1807" s="158"/>
      <c r="O1807" s="6">
        <f t="shared" ref="O1807" si="1919">+SUM(K1807:N1807)</f>
        <v>0</v>
      </c>
      <c r="P1807" s="40">
        <v>1</v>
      </c>
      <c r="Q1807" s="4">
        <f t="shared" ref="Q1807" si="1920">+I1807*P1807</f>
        <v>0</v>
      </c>
      <c r="R1807" s="4">
        <f t="shared" ref="R1807" si="1921">+K1807*P1807</f>
        <v>0</v>
      </c>
      <c r="S1807" s="41">
        <f t="shared" ref="S1807" si="1922">+O1807*P1807</f>
        <v>0</v>
      </c>
      <c r="T1807" s="67"/>
      <c r="U1807" s="67"/>
      <c r="V1807" s="67"/>
      <c r="W1807" s="67"/>
      <c r="X1807" s="67"/>
      <c r="Y1807" s="67"/>
      <c r="Z1807" s="67"/>
      <c r="AA1807" s="67"/>
      <c r="AB1807" s="99"/>
    </row>
    <row r="1808" spans="1:29" ht="18" hidden="1" outlineLevel="1" x14ac:dyDescent="0.35">
      <c r="A1808" s="99"/>
      <c r="B1808" s="12"/>
      <c r="C1808" s="67"/>
      <c r="D1808" s="2">
        <v>5</v>
      </c>
      <c r="E1808" s="3">
        <f t="shared" si="1907"/>
        <v>1</v>
      </c>
      <c r="F1808" s="146"/>
      <c r="G1808" s="49">
        <f t="shared" si="1904"/>
        <v>0</v>
      </c>
      <c r="H1808" s="156"/>
      <c r="I1808" s="4">
        <f t="shared" si="1905"/>
        <v>0</v>
      </c>
      <c r="J1808" s="48" t="str">
        <f t="shared" ref="J1808" si="1923">IFERROR(I1808/G1808,"-")</f>
        <v>-</v>
      </c>
      <c r="K1808" s="158"/>
      <c r="L1808" s="158"/>
      <c r="M1808" s="158"/>
      <c r="N1808" s="158"/>
      <c r="O1808" s="6">
        <f t="shared" ref="O1808" si="1924">+SUM(K1808:N1808)</f>
        <v>0</v>
      </c>
      <c r="P1808" s="40">
        <v>1</v>
      </c>
      <c r="Q1808" s="4">
        <f t="shared" ref="Q1808" si="1925">+I1808*P1808</f>
        <v>0</v>
      </c>
      <c r="R1808" s="4">
        <f t="shared" ref="R1808" si="1926">+K1808*P1808</f>
        <v>0</v>
      </c>
      <c r="S1808" s="41">
        <f t="shared" ref="S1808" si="1927">+O1808*P1808</f>
        <v>0</v>
      </c>
      <c r="T1808" s="67"/>
      <c r="U1808" s="67"/>
      <c r="V1808" s="67"/>
      <c r="W1808" s="67"/>
      <c r="X1808" s="67"/>
      <c r="Y1808" s="67"/>
      <c r="Z1808" s="67"/>
      <c r="AA1808" s="67"/>
      <c r="AB1808" s="99"/>
    </row>
    <row r="1809" spans="1:29" ht="18" hidden="1" outlineLevel="1" x14ac:dyDescent="0.35">
      <c r="A1809" s="99"/>
      <c r="B1809" s="12"/>
      <c r="C1809" s="67"/>
      <c r="D1809" s="2">
        <v>6</v>
      </c>
      <c r="E1809" s="3">
        <f t="shared" si="1907"/>
        <v>1</v>
      </c>
      <c r="F1809" s="146"/>
      <c r="G1809" s="49">
        <f t="shared" si="1904"/>
        <v>0</v>
      </c>
      <c r="H1809" s="156"/>
      <c r="I1809" s="4">
        <f t="shared" si="1905"/>
        <v>0</v>
      </c>
      <c r="J1809" s="48" t="str">
        <f t="shared" ref="J1809" si="1928">IFERROR(I1809/G1809,"-")</f>
        <v>-</v>
      </c>
      <c r="K1809" s="158"/>
      <c r="L1809" s="158"/>
      <c r="M1809" s="158"/>
      <c r="N1809" s="158"/>
      <c r="O1809" s="6">
        <f t="shared" ref="O1809" si="1929">+SUM(K1809:N1809)</f>
        <v>0</v>
      </c>
      <c r="P1809" s="40">
        <v>1</v>
      </c>
      <c r="Q1809" s="4">
        <f t="shared" ref="Q1809" si="1930">+I1809*P1809</f>
        <v>0</v>
      </c>
      <c r="R1809" s="4">
        <f t="shared" ref="R1809" si="1931">+K1809*P1809</f>
        <v>0</v>
      </c>
      <c r="S1809" s="41">
        <f t="shared" ref="S1809" si="1932">+O1809*P1809</f>
        <v>0</v>
      </c>
      <c r="T1809" s="67"/>
      <c r="U1809" s="67"/>
      <c r="V1809" s="67"/>
      <c r="W1809" s="67"/>
      <c r="X1809" s="67"/>
      <c r="Y1809" s="67"/>
      <c r="Z1809" s="67"/>
      <c r="AA1809" s="67"/>
      <c r="AB1809" s="99"/>
    </row>
    <row r="1810" spans="1:29" ht="18" hidden="1" outlineLevel="1" x14ac:dyDescent="0.35">
      <c r="A1810" s="99"/>
      <c r="B1810" s="12"/>
      <c r="C1810" s="67"/>
      <c r="D1810" s="2">
        <v>7</v>
      </c>
      <c r="E1810" s="3">
        <f t="shared" si="1907"/>
        <v>1</v>
      </c>
      <c r="F1810" s="146"/>
      <c r="G1810" s="49">
        <f t="shared" si="1904"/>
        <v>0</v>
      </c>
      <c r="H1810" s="156"/>
      <c r="I1810" s="4">
        <f t="shared" si="1905"/>
        <v>0</v>
      </c>
      <c r="J1810" s="48" t="str">
        <f t="shared" ref="J1810" si="1933">IFERROR(I1810/G1810,"-")</f>
        <v>-</v>
      </c>
      <c r="K1810" s="158"/>
      <c r="L1810" s="158"/>
      <c r="M1810" s="158"/>
      <c r="N1810" s="158"/>
      <c r="O1810" s="6">
        <f t="shared" ref="O1810" si="1934">+SUM(K1810:N1810)</f>
        <v>0</v>
      </c>
      <c r="P1810" s="40">
        <v>1</v>
      </c>
      <c r="Q1810" s="4">
        <f t="shared" ref="Q1810" si="1935">+I1810*P1810</f>
        <v>0</v>
      </c>
      <c r="R1810" s="4">
        <f t="shared" ref="R1810" si="1936">+K1810*P1810</f>
        <v>0</v>
      </c>
      <c r="S1810" s="41">
        <f t="shared" ref="S1810" si="1937">+O1810*P1810</f>
        <v>0</v>
      </c>
      <c r="T1810" s="67"/>
      <c r="U1810" s="67"/>
      <c r="V1810" s="67"/>
      <c r="W1810" s="67"/>
      <c r="X1810" s="67"/>
      <c r="Y1810" s="67"/>
      <c r="Z1810" s="67"/>
      <c r="AA1810" s="67"/>
      <c r="AB1810" s="99"/>
    </row>
    <row r="1811" spans="1:29" ht="18" hidden="1" outlineLevel="1" x14ac:dyDescent="0.35">
      <c r="A1811" s="99"/>
      <c r="B1811" s="12"/>
      <c r="C1811" s="67"/>
      <c r="D1811" s="2">
        <v>8</v>
      </c>
      <c r="E1811" s="3">
        <f t="shared" si="1907"/>
        <v>1</v>
      </c>
      <c r="F1811" s="146"/>
      <c r="G1811" s="49">
        <f t="shared" si="1904"/>
        <v>0</v>
      </c>
      <c r="H1811" s="156"/>
      <c r="I1811" s="4">
        <f t="shared" si="1905"/>
        <v>0</v>
      </c>
      <c r="J1811" s="48" t="str">
        <f t="shared" ref="J1811" si="1938">IFERROR(I1811/G1811,"-")</f>
        <v>-</v>
      </c>
      <c r="K1811" s="158"/>
      <c r="L1811" s="158"/>
      <c r="M1811" s="158"/>
      <c r="N1811" s="158"/>
      <c r="O1811" s="6">
        <f t="shared" ref="O1811" si="1939">+SUM(K1811:N1811)</f>
        <v>0</v>
      </c>
      <c r="P1811" s="40">
        <v>1</v>
      </c>
      <c r="Q1811" s="4">
        <f t="shared" ref="Q1811" si="1940">+I1811*P1811</f>
        <v>0</v>
      </c>
      <c r="R1811" s="4">
        <f t="shared" ref="R1811" si="1941">+K1811*P1811</f>
        <v>0</v>
      </c>
      <c r="S1811" s="41">
        <f t="shared" ref="S1811" si="1942">+O1811*P1811</f>
        <v>0</v>
      </c>
      <c r="T1811" s="67"/>
      <c r="U1811" s="67"/>
      <c r="V1811" s="67"/>
      <c r="W1811" s="67"/>
      <c r="X1811" s="67"/>
      <c r="Y1811" s="67"/>
      <c r="Z1811" s="67"/>
      <c r="AA1811" s="67"/>
      <c r="AB1811" s="99"/>
    </row>
    <row r="1812" spans="1:29" ht="18" hidden="1" outlineLevel="1" x14ac:dyDescent="0.35">
      <c r="A1812" s="99"/>
      <c r="B1812" s="12"/>
      <c r="C1812" s="67"/>
      <c r="D1812" s="2">
        <v>9</v>
      </c>
      <c r="E1812" s="3">
        <f t="shared" si="1907"/>
        <v>1</v>
      </c>
      <c r="F1812" s="146"/>
      <c r="G1812" s="49">
        <f t="shared" si="1904"/>
        <v>0</v>
      </c>
      <c r="H1812" s="156"/>
      <c r="I1812" s="4">
        <f t="shared" si="1905"/>
        <v>0</v>
      </c>
      <c r="J1812" s="48" t="str">
        <f t="shared" ref="J1812" si="1943">IFERROR(I1812/G1812,"-")</f>
        <v>-</v>
      </c>
      <c r="K1812" s="158"/>
      <c r="L1812" s="158"/>
      <c r="M1812" s="158"/>
      <c r="N1812" s="158"/>
      <c r="O1812" s="6">
        <f t="shared" ref="O1812" si="1944">+SUM(K1812:N1812)</f>
        <v>0</v>
      </c>
      <c r="P1812" s="40">
        <v>1</v>
      </c>
      <c r="Q1812" s="4">
        <f t="shared" ref="Q1812" si="1945">+I1812*P1812</f>
        <v>0</v>
      </c>
      <c r="R1812" s="4">
        <f t="shared" ref="R1812" si="1946">+K1812*P1812</f>
        <v>0</v>
      </c>
      <c r="S1812" s="41">
        <f t="shared" ref="S1812" si="1947">+O1812*P1812</f>
        <v>0</v>
      </c>
      <c r="T1812" s="67"/>
      <c r="U1812" s="67"/>
      <c r="V1812" s="67"/>
      <c r="W1812" s="67"/>
      <c r="X1812" s="67"/>
      <c r="Y1812" s="67"/>
      <c r="Z1812" s="67"/>
      <c r="AA1812" s="67"/>
      <c r="AB1812" s="99"/>
    </row>
    <row r="1813" spans="1:29" ht="18" hidden="1" outlineLevel="1" x14ac:dyDescent="0.35">
      <c r="A1813" s="99"/>
      <c r="B1813" s="12"/>
      <c r="C1813" s="67"/>
      <c r="D1813" s="2">
        <v>10</v>
      </c>
      <c r="E1813" s="3">
        <f t="shared" si="1907"/>
        <v>1</v>
      </c>
      <c r="F1813" s="146"/>
      <c r="G1813" s="49">
        <f t="shared" si="1904"/>
        <v>0</v>
      </c>
      <c r="H1813" s="156"/>
      <c r="I1813" s="4">
        <f t="shared" si="1905"/>
        <v>0</v>
      </c>
      <c r="J1813" s="48" t="str">
        <f t="shared" ref="J1813:J1816" si="1948">IFERROR(I1813/G1813,"-")</f>
        <v>-</v>
      </c>
      <c r="K1813" s="158"/>
      <c r="L1813" s="158"/>
      <c r="M1813" s="158"/>
      <c r="N1813" s="158"/>
      <c r="O1813" s="6">
        <f t="shared" ref="O1813:O1816" si="1949">+SUM(K1813:N1813)</f>
        <v>0</v>
      </c>
      <c r="P1813" s="40">
        <v>1</v>
      </c>
      <c r="Q1813" s="4">
        <f t="shared" ref="Q1813:Q1816" si="1950">+I1813*P1813</f>
        <v>0</v>
      </c>
      <c r="R1813" s="4">
        <f t="shared" ref="R1813:R1816" si="1951">+K1813*P1813</f>
        <v>0</v>
      </c>
      <c r="S1813" s="41">
        <f t="shared" ref="S1813:S1816" si="1952">+O1813*P1813</f>
        <v>0</v>
      </c>
      <c r="T1813" s="67"/>
      <c r="U1813" s="67"/>
      <c r="V1813" s="67"/>
      <c r="W1813" s="67"/>
      <c r="X1813" s="67"/>
      <c r="Y1813" s="67"/>
      <c r="Z1813" s="67"/>
      <c r="AA1813" s="67"/>
      <c r="AB1813" s="99"/>
    </row>
    <row r="1814" spans="1:29" ht="18" hidden="1" outlineLevel="1" x14ac:dyDescent="0.35">
      <c r="A1814" s="99"/>
      <c r="B1814" s="12"/>
      <c r="C1814" s="67"/>
      <c r="D1814" s="2">
        <v>11</v>
      </c>
      <c r="E1814" s="3">
        <f t="shared" si="1907"/>
        <v>1</v>
      </c>
      <c r="F1814" s="146"/>
      <c r="G1814" s="49">
        <f t="shared" si="1904"/>
        <v>0</v>
      </c>
      <c r="H1814" s="156"/>
      <c r="I1814" s="4">
        <f t="shared" si="1905"/>
        <v>0</v>
      </c>
      <c r="J1814" s="48" t="str">
        <f t="shared" si="1948"/>
        <v>-</v>
      </c>
      <c r="K1814" s="158"/>
      <c r="L1814" s="158"/>
      <c r="M1814" s="158"/>
      <c r="N1814" s="158"/>
      <c r="O1814" s="6">
        <f t="shared" si="1949"/>
        <v>0</v>
      </c>
      <c r="P1814" s="40">
        <v>1</v>
      </c>
      <c r="Q1814" s="4">
        <f t="shared" si="1950"/>
        <v>0</v>
      </c>
      <c r="R1814" s="4">
        <f t="shared" si="1951"/>
        <v>0</v>
      </c>
      <c r="S1814" s="41">
        <f t="shared" si="1952"/>
        <v>0</v>
      </c>
      <c r="T1814" s="67"/>
      <c r="U1814" s="67"/>
      <c r="V1814" s="67"/>
      <c r="W1814" s="67"/>
      <c r="X1814" s="67"/>
      <c r="Y1814" s="67"/>
      <c r="Z1814" s="67"/>
      <c r="AA1814" s="67"/>
      <c r="AB1814" s="99"/>
    </row>
    <row r="1815" spans="1:29" ht="18" hidden="1" outlineLevel="1" x14ac:dyDescent="0.35">
      <c r="A1815" s="99"/>
      <c r="B1815" s="12"/>
      <c r="C1815" s="67"/>
      <c r="D1815" s="2">
        <v>12</v>
      </c>
      <c r="E1815" s="3">
        <f t="shared" si="1907"/>
        <v>1</v>
      </c>
      <c r="F1815" s="146"/>
      <c r="G1815" s="49">
        <f t="shared" si="1904"/>
        <v>0</v>
      </c>
      <c r="H1815" s="156"/>
      <c r="I1815" s="4">
        <f t="shared" si="1905"/>
        <v>0</v>
      </c>
      <c r="J1815" s="48" t="str">
        <f t="shared" si="1948"/>
        <v>-</v>
      </c>
      <c r="K1815" s="158"/>
      <c r="L1815" s="158"/>
      <c r="M1815" s="158"/>
      <c r="N1815" s="158"/>
      <c r="O1815" s="6">
        <f t="shared" si="1949"/>
        <v>0</v>
      </c>
      <c r="P1815" s="40">
        <v>1</v>
      </c>
      <c r="Q1815" s="4">
        <f t="shared" si="1950"/>
        <v>0</v>
      </c>
      <c r="R1815" s="4">
        <f t="shared" si="1951"/>
        <v>0</v>
      </c>
      <c r="S1815" s="41">
        <f t="shared" si="1952"/>
        <v>0</v>
      </c>
      <c r="T1815" s="67"/>
      <c r="U1815" s="67"/>
      <c r="V1815" s="67"/>
      <c r="W1815" s="67"/>
      <c r="X1815" s="67"/>
      <c r="Y1815" s="67"/>
      <c r="Z1815" s="67"/>
      <c r="AA1815" s="67"/>
      <c r="AB1815" s="99"/>
    </row>
    <row r="1816" spans="1:29" ht="18" hidden="1" outlineLevel="1" x14ac:dyDescent="0.35">
      <c r="A1816" s="99"/>
      <c r="B1816" s="12"/>
      <c r="C1816" s="67"/>
      <c r="D1816" s="2">
        <v>13</v>
      </c>
      <c r="E1816" s="3">
        <f t="shared" si="1907"/>
        <v>1</v>
      </c>
      <c r="F1816" s="146">
        <f>+E1816</f>
        <v>1</v>
      </c>
      <c r="G1816" s="49">
        <f t="shared" si="1904"/>
        <v>0</v>
      </c>
      <c r="H1816" s="156"/>
      <c r="I1816" s="4">
        <f t="shared" si="1905"/>
        <v>0</v>
      </c>
      <c r="J1816" s="48" t="str">
        <f t="shared" si="1948"/>
        <v>-</v>
      </c>
      <c r="K1816" s="158"/>
      <c r="L1816" s="158"/>
      <c r="M1816" s="158"/>
      <c r="N1816" s="158"/>
      <c r="O1816" s="6">
        <f t="shared" si="1949"/>
        <v>0</v>
      </c>
      <c r="P1816" s="38">
        <f>IFERROR((_xlfn.DAYS("31/12/"&amp;YEAR(E1816),E1816))/G1816,0)</f>
        <v>0</v>
      </c>
      <c r="Q1816" s="4">
        <f t="shared" si="1950"/>
        <v>0</v>
      </c>
      <c r="R1816" s="4">
        <f t="shared" si="1951"/>
        <v>0</v>
      </c>
      <c r="S1816" s="41">
        <f t="shared" si="1952"/>
        <v>0</v>
      </c>
      <c r="T1816" s="67"/>
      <c r="U1816" s="67"/>
      <c r="V1816" s="67"/>
      <c r="W1816" s="67"/>
      <c r="X1816" s="67"/>
      <c r="Y1816" s="67"/>
      <c r="Z1816" s="67"/>
      <c r="AA1816" s="67"/>
      <c r="AB1816" s="99"/>
    </row>
    <row r="1817" spans="1:29" ht="18" hidden="1" outlineLevel="1" x14ac:dyDescent="0.35">
      <c r="A1817" s="99"/>
      <c r="B1817" s="12"/>
      <c r="C1817" s="67"/>
      <c r="D1817" s="42" t="s">
        <v>164</v>
      </c>
      <c r="E1817" s="8"/>
      <c r="F1817" s="8"/>
      <c r="G1817" s="50">
        <f>SUM(G1803:G1816)</f>
        <v>0</v>
      </c>
      <c r="H1817" s="1"/>
      <c r="I1817" s="5">
        <f>SUM(I1803:I1816)</f>
        <v>0</v>
      </c>
      <c r="J1817" s="48" t="str">
        <f>IFERROR(I1817/G1817,"-")</f>
        <v>-</v>
      </c>
      <c r="K1817" s="5">
        <f>SUM(K1803:K1816)</f>
        <v>0</v>
      </c>
      <c r="L1817" s="5">
        <f t="shared" ref="L1817:O1817" si="1953">SUM(L1803:L1816)</f>
        <v>0</v>
      </c>
      <c r="M1817" s="5">
        <f t="shared" si="1953"/>
        <v>0</v>
      </c>
      <c r="N1817" s="5">
        <f t="shared" si="1953"/>
        <v>0</v>
      </c>
      <c r="O1817" s="5">
        <f t="shared" si="1953"/>
        <v>0</v>
      </c>
      <c r="P1817" s="42">
        <f>+SUMPRODUCT(G1803:G1816,P1803:P1816)</f>
        <v>0</v>
      </c>
      <c r="Q1817" s="9">
        <f>SUM(Q1803:Q1816)</f>
        <v>0</v>
      </c>
      <c r="R1817" s="9">
        <f t="shared" ref="R1817:S1817" si="1954">SUM(R1803:R1816)</f>
        <v>0</v>
      </c>
      <c r="S1817" s="10">
        <f t="shared" si="1954"/>
        <v>0</v>
      </c>
      <c r="T1817" s="67"/>
      <c r="U1817" s="67"/>
      <c r="V1817" s="67"/>
      <c r="W1817" s="67"/>
      <c r="X1817" s="67"/>
      <c r="Y1817" s="67"/>
      <c r="Z1817" s="67"/>
      <c r="AA1817" s="67"/>
      <c r="AB1817" s="99"/>
    </row>
    <row r="1818" spans="1:29" ht="18" hidden="1" outlineLevel="1" x14ac:dyDescent="0.35">
      <c r="A1818" s="99"/>
      <c r="B1818" s="12"/>
      <c r="C1818" s="67"/>
      <c r="D1818" s="25" t="s">
        <v>150</v>
      </c>
      <c r="E1818" s="1"/>
      <c r="F1818" s="1"/>
      <c r="G1818" s="1"/>
      <c r="H1818" s="1"/>
      <c r="I1818" s="1"/>
      <c r="J1818" s="1"/>
      <c r="K1818" s="51" t="str">
        <f>IFERROR(K1817/$O1817,"-")</f>
        <v>-</v>
      </c>
      <c r="L1818" s="51" t="str">
        <f>IFERROR(L1817/$O1817,"-")</f>
        <v>-</v>
      </c>
      <c r="M1818" s="51" t="str">
        <f>IFERROR(M1817/$O1817,"-")</f>
        <v>-</v>
      </c>
      <c r="N1818" s="51" t="str">
        <f>IFERROR(N1817/$O1817,"-")</f>
        <v>-</v>
      </c>
      <c r="O1818" s="51" t="str">
        <f>IFERROR(O1817/$O1817,"-")</f>
        <v>-</v>
      </c>
      <c r="P1818" s="43"/>
      <c r="Q1818" s="2"/>
      <c r="R1818" s="2"/>
      <c r="S1818" s="44"/>
      <c r="T1818" s="67"/>
      <c r="U1818" s="67"/>
      <c r="V1818" s="67"/>
      <c r="W1818" s="67"/>
      <c r="X1818" s="67"/>
      <c r="Y1818" s="67"/>
      <c r="Z1818" s="67"/>
      <c r="AA1818" s="67"/>
      <c r="AB1818" s="99"/>
    </row>
    <row r="1819" spans="1:29" ht="18" hidden="1" outlineLevel="1" x14ac:dyDescent="0.35">
      <c r="A1819" s="99"/>
      <c r="B1819" s="12"/>
      <c r="C1819" s="67"/>
      <c r="D1819" s="67"/>
      <c r="E1819" s="67"/>
      <c r="F1819" s="67"/>
      <c r="G1819" s="67"/>
      <c r="H1819" s="67"/>
      <c r="I1819" s="67"/>
      <c r="J1819" s="67"/>
      <c r="K1819" s="67"/>
      <c r="L1819" s="67"/>
      <c r="M1819" s="67"/>
      <c r="N1819" s="67"/>
      <c r="O1819" s="67"/>
      <c r="P1819" s="67"/>
      <c r="Q1819" s="67"/>
      <c r="R1819" s="67"/>
      <c r="S1819" s="67"/>
      <c r="T1819" s="67"/>
      <c r="U1819" s="67"/>
      <c r="V1819" s="67"/>
      <c r="W1819" s="67"/>
      <c r="X1819" s="67"/>
      <c r="Y1819" s="67"/>
      <c r="Z1819" s="67"/>
      <c r="AA1819" s="67"/>
      <c r="AB1819" s="99"/>
    </row>
    <row r="1820" spans="1:29" ht="18" collapsed="1" x14ac:dyDescent="0.35">
      <c r="A1820" s="99"/>
      <c r="B1820" s="12"/>
      <c r="C1820" s="62" t="s">
        <v>167</v>
      </c>
      <c r="D1820" s="12"/>
      <c r="E1820" s="12"/>
      <c r="F1820" s="12"/>
      <c r="G1820" s="12"/>
      <c r="H1820" s="12"/>
      <c r="I1820" s="12"/>
      <c r="J1820" s="12"/>
      <c r="K1820" s="12"/>
      <c r="L1820" s="12"/>
      <c r="M1820" s="12"/>
      <c r="N1820" s="12"/>
      <c r="O1820" s="12"/>
      <c r="P1820" s="12"/>
      <c r="Q1820" s="12"/>
      <c r="R1820" s="12"/>
      <c r="S1820" s="12"/>
      <c r="T1820" s="12"/>
      <c r="U1820" s="12"/>
      <c r="V1820" s="12"/>
      <c r="W1820" s="12"/>
      <c r="X1820" s="12"/>
      <c r="Y1820" s="12"/>
      <c r="Z1820" s="12"/>
      <c r="AA1820" s="12"/>
      <c r="AB1820" s="99"/>
    </row>
    <row r="1821" spans="1:29" ht="9.6" hidden="1" customHeight="1" outlineLevel="1" x14ac:dyDescent="0.35">
      <c r="A1821" s="99"/>
      <c r="B1821" s="12"/>
      <c r="C1821" s="67"/>
      <c r="D1821" s="67"/>
      <c r="E1821" s="67"/>
      <c r="F1821" s="67"/>
      <c r="G1821" s="67"/>
      <c r="H1821" s="67"/>
      <c r="I1821" s="67"/>
      <c r="J1821" s="67"/>
      <c r="K1821" s="67"/>
      <c r="L1821" s="67"/>
      <c r="M1821" s="67"/>
      <c r="N1821" s="67"/>
      <c r="O1821" s="67"/>
      <c r="P1821" s="67"/>
      <c r="Q1821" s="67"/>
      <c r="R1821" s="67"/>
      <c r="S1821" s="67"/>
      <c r="T1821" s="67"/>
      <c r="U1821" s="67"/>
      <c r="V1821" s="67"/>
      <c r="W1821" s="67"/>
      <c r="X1821" s="67"/>
      <c r="Y1821" s="67"/>
      <c r="Z1821" s="67"/>
      <c r="AA1821" s="67"/>
      <c r="AB1821" s="99"/>
    </row>
    <row r="1822" spans="1:29" ht="18" hidden="1" outlineLevel="1" x14ac:dyDescent="0.35">
      <c r="A1822" s="99"/>
      <c r="B1822" s="12"/>
      <c r="C1822" s="67"/>
      <c r="D1822" s="163" t="s">
        <v>98</v>
      </c>
      <c r="E1822" s="164"/>
      <c r="F1822" s="164"/>
      <c r="G1822" s="164"/>
      <c r="H1822" s="67"/>
      <c r="I1822" s="161" t="s">
        <v>97</v>
      </c>
      <c r="J1822" s="162"/>
      <c r="K1822" s="162"/>
      <c r="L1822" s="67"/>
      <c r="M1822" s="67"/>
      <c r="N1822" s="67"/>
      <c r="O1822" s="67"/>
      <c r="P1822" s="67"/>
      <c r="Q1822" s="149" t="s">
        <v>152</v>
      </c>
      <c r="R1822" s="150"/>
      <c r="S1822" s="150"/>
      <c r="T1822" s="150"/>
      <c r="U1822" s="67"/>
      <c r="V1822" s="149" t="s">
        <v>153</v>
      </c>
      <c r="W1822" s="150"/>
      <c r="X1822" s="150"/>
      <c r="Y1822" s="67"/>
      <c r="Z1822" s="67"/>
      <c r="AA1822" s="67"/>
      <c r="AB1822" s="99"/>
      <c r="AC1822" s="67">
        <v>36</v>
      </c>
    </row>
    <row r="1823" spans="1:29" ht="18" hidden="1" outlineLevel="1" x14ac:dyDescent="0.35">
      <c r="A1823" s="99"/>
      <c r="B1823" s="12"/>
      <c r="C1823" s="67"/>
      <c r="D1823" s="1" t="s">
        <v>154</v>
      </c>
      <c r="E1823" s="200" t="s">
        <v>155</v>
      </c>
      <c r="F1823" s="167" t="s">
        <v>156</v>
      </c>
      <c r="G1823" s="165"/>
      <c r="H1823" s="67"/>
      <c r="I1823" s="152">
        <v>1</v>
      </c>
      <c r="J1823" s="421" t="s">
        <v>101</v>
      </c>
      <c r="K1823" s="422"/>
      <c r="L1823" s="67"/>
      <c r="M1823" s="67"/>
      <c r="N1823" s="67"/>
      <c r="O1823" s="67"/>
      <c r="P1823" s="67"/>
      <c r="Q1823" s="419" t="s">
        <v>106</v>
      </c>
      <c r="R1823" s="419"/>
      <c r="S1823" s="298" t="str">
        <f>IFERROR(S1845/Q1845,"-")</f>
        <v>-</v>
      </c>
      <c r="T1823" s="299" t="s">
        <v>107</v>
      </c>
      <c r="U1823" s="67"/>
      <c r="V1823" s="8" t="s">
        <v>108</v>
      </c>
      <c r="W1823" s="300">
        <f>IF(E1823="No n'hi ha",0,VLOOKUP(E1823,llistes!$L$5:$Q$11,5,0))</f>
        <v>0</v>
      </c>
      <c r="X1823" s="301" t="s">
        <v>109</v>
      </c>
      <c r="Y1823" s="67"/>
      <c r="Z1823" s="67"/>
      <c r="AA1823" s="67"/>
      <c r="AB1823" s="99"/>
    </row>
    <row r="1824" spans="1:29" ht="18" hidden="1" outlineLevel="1" x14ac:dyDescent="0.35">
      <c r="A1824" s="99"/>
      <c r="B1824" s="12"/>
      <c r="C1824" s="67"/>
      <c r="D1824" s="1" t="s">
        <v>157</v>
      </c>
      <c r="E1824" s="201" t="s">
        <v>145</v>
      </c>
      <c r="F1824" s="199" t="s">
        <v>158</v>
      </c>
      <c r="G1824" s="166"/>
      <c r="H1824" s="67"/>
      <c r="I1824" s="154">
        <v>2</v>
      </c>
      <c r="J1824" s="421" t="s">
        <v>101</v>
      </c>
      <c r="K1824" s="422"/>
      <c r="L1824" s="67"/>
      <c r="M1824" s="67"/>
      <c r="N1824" s="67"/>
      <c r="O1824" s="67"/>
      <c r="P1824" s="67"/>
      <c r="Q1824" s="415" t="s">
        <v>111</v>
      </c>
      <c r="R1824" s="415"/>
      <c r="S1824" s="47">
        <f>IFERROR(S1845/P1845,0)</f>
        <v>0</v>
      </c>
      <c r="T1824" t="s">
        <v>112</v>
      </c>
      <c r="U1824" s="67"/>
      <c r="V1824" s="1" t="s">
        <v>113</v>
      </c>
      <c r="W1824" s="5">
        <f>+W1823*Q1845</f>
        <v>0</v>
      </c>
      <c r="X1824" s="268" t="s">
        <v>114</v>
      </c>
      <c r="Y1824" s="67"/>
      <c r="Z1824" s="67"/>
      <c r="AA1824" s="67"/>
      <c r="AB1824" s="99"/>
    </row>
    <row r="1825" spans="1:28" ht="18" hidden="1" outlineLevel="1" x14ac:dyDescent="0.35">
      <c r="A1825" s="99"/>
      <c r="B1825" s="12"/>
      <c r="C1825" s="67"/>
      <c r="D1825" s="1" t="s">
        <v>159</v>
      </c>
      <c r="E1825" s="168">
        <f>IF(E1823="No n'hi ha",0,VLOOKUP(E1824,_xlfn.IFS(E1823="Gas Natural",llistes!$F$4:$H$4,E1823="Gasoil C",llistes!$F$7:$H$8,E1823="GLP",llistes!$F$11:$H$15,E1823="Biomassa",llistes!$F$18:$H$24,E1823="No n'hi ha",llistes!$F$26:$H$26),2,0))</f>
        <v>0</v>
      </c>
      <c r="F1825" s="67"/>
      <c r="G1825" s="67"/>
      <c r="H1825" s="67"/>
      <c r="I1825" s="154">
        <v>3</v>
      </c>
      <c r="J1825" s="421" t="s">
        <v>101</v>
      </c>
      <c r="K1825" s="422"/>
      <c r="L1825" s="67"/>
      <c r="M1825" s="67"/>
      <c r="N1825" s="67"/>
      <c r="O1825" s="67"/>
      <c r="P1825" s="67"/>
      <c r="Q1825" s="419" t="s">
        <v>116</v>
      </c>
      <c r="R1825" s="419"/>
      <c r="S1825" s="302" t="str" cm="1">
        <f t="array" aca="1" ref="S1825" ca="1">IFERROR(Q1845/INDIRECT("'Introducció dades Grals'!G"&amp;AC1822),"-")</f>
        <v>-</v>
      </c>
      <c r="T1825" s="303" t="s">
        <v>117</v>
      </c>
      <c r="U1825" s="67"/>
      <c r="V1825" s="1" t="s">
        <v>118</v>
      </c>
      <c r="W1825" s="7" t="str" cm="1">
        <f t="array" aca="1" ref="W1825" ca="1">IFERROR(W1824/INDIRECT("'Introducció dades Grals'!G"&amp;AC1822),"-")</f>
        <v>-</v>
      </c>
      <c r="X1825" s="268" t="s">
        <v>119</v>
      </c>
      <c r="Y1825" s="67"/>
      <c r="Z1825" s="67"/>
      <c r="AA1825" s="67"/>
      <c r="AB1825" s="99"/>
    </row>
    <row r="1826" spans="1:28" ht="18" hidden="1" outlineLevel="1" x14ac:dyDescent="0.35">
      <c r="A1826" s="99"/>
      <c r="B1826" s="12"/>
      <c r="C1826" s="67"/>
      <c r="D1826" s="67"/>
      <c r="E1826" s="67"/>
      <c r="F1826" s="67"/>
      <c r="G1826" s="67"/>
      <c r="H1826" s="67"/>
      <c r="I1826" s="152">
        <v>4</v>
      </c>
      <c r="J1826" s="416" t="s">
        <v>101</v>
      </c>
      <c r="K1826" s="417"/>
      <c r="L1826" s="67"/>
      <c r="M1826" s="67"/>
      <c r="N1826" s="67"/>
      <c r="O1826" s="67"/>
      <c r="P1826" s="67"/>
      <c r="Q1826" s="415" t="s">
        <v>121</v>
      </c>
      <c r="R1826" s="415"/>
      <c r="S1826" s="47" t="str" cm="1">
        <f t="array" aca="1" ref="S1826" ca="1">IFERROR(Q1845/INDIRECT("'Introducció dades Grals'!I"&amp;AC1822),"-")</f>
        <v>-</v>
      </c>
      <c r="T1826" s="11" t="s">
        <v>122</v>
      </c>
      <c r="U1826" s="67"/>
      <c r="V1826" s="67"/>
      <c r="W1826" s="67"/>
      <c r="X1826" s="67"/>
      <c r="Y1826" s="67"/>
      <c r="Z1826" s="67"/>
      <c r="AA1826" s="67"/>
      <c r="AB1826" s="99"/>
    </row>
    <row r="1827" spans="1:28" ht="18" hidden="1" outlineLevel="1" x14ac:dyDescent="0.35">
      <c r="A1827" s="99"/>
      <c r="B1827" s="12"/>
      <c r="C1827" s="67"/>
      <c r="D1827" s="67"/>
      <c r="E1827" s="67"/>
      <c r="F1827" s="67"/>
      <c r="G1827" s="67"/>
      <c r="H1827" s="67"/>
      <c r="I1827" s="67"/>
      <c r="J1827" s="67"/>
      <c r="K1827" s="67"/>
      <c r="L1827" s="67"/>
      <c r="M1827" s="67"/>
      <c r="N1827" s="67"/>
      <c r="O1827" s="67"/>
      <c r="P1827" s="67"/>
      <c r="Q1827" s="67"/>
      <c r="R1827" s="67"/>
      <c r="S1827" s="67"/>
      <c r="T1827" s="67"/>
      <c r="U1827" s="67"/>
      <c r="V1827" s="67"/>
      <c r="W1827" s="67"/>
      <c r="X1827" s="67"/>
      <c r="Y1827" s="67"/>
      <c r="Z1827" s="67"/>
      <c r="AA1827" s="67"/>
      <c r="AB1827" s="99"/>
    </row>
    <row r="1828" spans="1:28" ht="18" hidden="1" outlineLevel="1" x14ac:dyDescent="0.35">
      <c r="A1828" s="99"/>
      <c r="B1828" s="12"/>
      <c r="C1828" s="67"/>
      <c r="D1828" s="147" t="s">
        <v>126</v>
      </c>
      <c r="E1828" s="148"/>
      <c r="F1828" s="148"/>
      <c r="G1828" s="148"/>
      <c r="H1828" s="148"/>
      <c r="I1828" s="148"/>
      <c r="J1828" s="148"/>
      <c r="K1828" s="148"/>
      <c r="L1828" s="148"/>
      <c r="M1828" s="148"/>
      <c r="N1828" s="148"/>
      <c r="O1828" s="148"/>
      <c r="P1828" s="423" t="s">
        <v>166</v>
      </c>
      <c r="Q1828" s="423"/>
      <c r="R1828" s="423"/>
      <c r="S1828" s="423"/>
      <c r="T1828" s="67"/>
      <c r="U1828" s="67"/>
      <c r="V1828" s="67"/>
      <c r="W1828" s="67"/>
      <c r="X1828" s="67"/>
      <c r="Y1828" s="67"/>
      <c r="Z1828" s="67"/>
      <c r="AA1828" s="67"/>
      <c r="AB1828" s="99"/>
    </row>
    <row r="1829" spans="1:28" s="159" customFormat="1" ht="28.8" hidden="1" outlineLevel="1" x14ac:dyDescent="0.35">
      <c r="A1829" s="99"/>
      <c r="B1829" s="12"/>
      <c r="C1829" s="67"/>
      <c r="D1829" s="188" t="s">
        <v>128</v>
      </c>
      <c r="E1829" s="188" t="s">
        <v>129</v>
      </c>
      <c r="F1829" s="188" t="s">
        <v>130</v>
      </c>
      <c r="G1829" s="188" t="s">
        <v>131</v>
      </c>
      <c r="H1829" s="188" t="s">
        <v>160</v>
      </c>
      <c r="I1829" s="188" t="s">
        <v>161</v>
      </c>
      <c r="J1829" s="188"/>
      <c r="K1829" s="188" t="s">
        <v>106</v>
      </c>
      <c r="L1829" s="188" t="s">
        <v>162</v>
      </c>
      <c r="M1829" s="188" t="s">
        <v>137</v>
      </c>
      <c r="N1829" s="188" t="s">
        <v>138</v>
      </c>
      <c r="O1829" s="188" t="s">
        <v>139</v>
      </c>
      <c r="P1829" s="193" t="s">
        <v>163</v>
      </c>
      <c r="Q1829" s="193" t="s">
        <v>141</v>
      </c>
      <c r="R1829" s="193" t="s">
        <v>142</v>
      </c>
      <c r="S1829" s="193" t="s">
        <v>143</v>
      </c>
      <c r="U1829" s="159" t="e" vm="1">
        <v>#VALUE!</v>
      </c>
      <c r="V1829" s="426" t="s">
        <v>144</v>
      </c>
      <c r="W1829" s="426"/>
      <c r="X1829" s="426"/>
      <c r="Y1829" s="426"/>
      <c r="Z1829" s="426"/>
      <c r="AB1829" s="99"/>
    </row>
    <row r="1830" spans="1:28" s="160" customFormat="1" ht="18" hidden="1" outlineLevel="1" x14ac:dyDescent="0.35">
      <c r="A1830" s="99"/>
      <c r="B1830" s="12"/>
      <c r="C1830" s="67"/>
      <c r="D1830" s="194"/>
      <c r="E1830" s="195"/>
      <c r="F1830" s="195"/>
      <c r="G1830" s="194"/>
      <c r="H1830" s="188" t="str">
        <f>+E1824</f>
        <v>kWh</v>
      </c>
      <c r="I1830" s="196" t="s">
        <v>145</v>
      </c>
      <c r="J1830" s="196" t="s">
        <v>146</v>
      </c>
      <c r="K1830" s="196" t="s">
        <v>147</v>
      </c>
      <c r="L1830" s="196" t="s">
        <v>147</v>
      </c>
      <c r="M1830" s="196" t="s">
        <v>147</v>
      </c>
      <c r="N1830" s="196" t="s">
        <v>147</v>
      </c>
      <c r="O1830" s="196" t="s">
        <v>147</v>
      </c>
      <c r="P1830" s="197" t="s">
        <v>148</v>
      </c>
      <c r="Q1830" s="198" t="s">
        <v>145</v>
      </c>
      <c r="R1830" s="198" t="s">
        <v>147</v>
      </c>
      <c r="S1830" s="198" t="s">
        <v>147</v>
      </c>
      <c r="U1830" s="67"/>
      <c r="V1830" s="67"/>
      <c r="W1830" s="67"/>
      <c r="X1830" s="67"/>
      <c r="Y1830" s="67"/>
      <c r="Z1830" s="67"/>
      <c r="AB1830" s="99"/>
    </row>
    <row r="1831" spans="1:28" ht="18" hidden="1" outlineLevel="1" x14ac:dyDescent="0.35">
      <c r="A1831" s="99"/>
      <c r="B1831" s="12"/>
      <c r="C1831" s="67"/>
      <c r="D1831" s="2">
        <v>0</v>
      </c>
      <c r="E1831" s="145"/>
      <c r="F1831" s="145">
        <f>+E1831</f>
        <v>0</v>
      </c>
      <c r="G1831" s="49">
        <f>IF(F1831-E1831=0,0,F1831-E1831+1)</f>
        <v>0</v>
      </c>
      <c r="H1831" s="155"/>
      <c r="I1831" s="4">
        <f>+H1831*$E$1825</f>
        <v>0</v>
      </c>
      <c r="J1831" s="48" t="str">
        <f>IFERROR(I1831/G1831,"-")</f>
        <v>-</v>
      </c>
      <c r="K1831" s="157"/>
      <c r="L1831" s="157"/>
      <c r="M1831" s="157"/>
      <c r="N1831" s="157"/>
      <c r="O1831" s="6">
        <f t="shared" ref="O1831:O1844" si="1955">+SUM(K1831:N1831)</f>
        <v>0</v>
      </c>
      <c r="P1831" s="38">
        <f>IFERROR((_xlfn.DAYS(F1831,"1/1/"&amp;YEAR(F1831))+1)/G1831,0)</f>
        <v>0</v>
      </c>
      <c r="Q1831" s="4">
        <f t="shared" ref="Q1831:Q1844" si="1956">+I1831*P1831</f>
        <v>0</v>
      </c>
      <c r="R1831" s="4">
        <f t="shared" ref="R1831:R1844" si="1957">+K1831*P1831</f>
        <v>0</v>
      </c>
      <c r="S1831" s="39">
        <f t="shared" ref="S1831:S1844" si="1958">+O1831*P1831</f>
        <v>0</v>
      </c>
      <c r="T1831" s="160"/>
      <c r="U1831" s="67"/>
      <c r="V1831" s="67"/>
      <c r="W1831" s="67"/>
      <c r="X1831" s="67"/>
      <c r="Y1831" s="67"/>
      <c r="Z1831" s="67"/>
      <c r="AA1831" s="67"/>
      <c r="AB1831" s="99"/>
    </row>
    <row r="1832" spans="1:28" ht="18" hidden="1" outlineLevel="1" x14ac:dyDescent="0.35">
      <c r="A1832" s="99"/>
      <c r="B1832" s="12"/>
      <c r="C1832" s="67"/>
      <c r="D1832" s="2">
        <v>1</v>
      </c>
      <c r="E1832" s="3">
        <f>+F1831+1</f>
        <v>1</v>
      </c>
      <c r="F1832" s="145"/>
      <c r="G1832" s="49">
        <f t="shared" ref="G1832:G1844" si="1959">IF(F1832-E1832=0,0,F1832-E1832+1)</f>
        <v>0</v>
      </c>
      <c r="H1832" s="155"/>
      <c r="I1832" s="4">
        <f t="shared" ref="I1832:I1844" si="1960">+H1832*$E$1825</f>
        <v>0</v>
      </c>
      <c r="J1832" s="48" t="str">
        <f t="shared" ref="J1832:J1844" si="1961">IFERROR(I1832/G1832,"-")</f>
        <v>-</v>
      </c>
      <c r="K1832" s="157"/>
      <c r="L1832" s="157"/>
      <c r="M1832" s="157"/>
      <c r="N1832" s="157"/>
      <c r="O1832" s="6">
        <f t="shared" si="1955"/>
        <v>0</v>
      </c>
      <c r="P1832" s="38">
        <v>1</v>
      </c>
      <c r="Q1832" s="4">
        <f t="shared" si="1956"/>
        <v>0</v>
      </c>
      <c r="R1832" s="4">
        <f t="shared" si="1957"/>
        <v>0</v>
      </c>
      <c r="S1832" s="39">
        <f t="shared" si="1958"/>
        <v>0</v>
      </c>
      <c r="T1832" s="160"/>
      <c r="U1832" s="67"/>
      <c r="V1832" s="67"/>
      <c r="W1832" s="67"/>
      <c r="X1832" s="67"/>
      <c r="Y1832" s="67"/>
      <c r="Z1832" s="67"/>
      <c r="AA1832" s="67"/>
      <c r="AB1832" s="99"/>
    </row>
    <row r="1833" spans="1:28" ht="18" hidden="1" outlineLevel="1" x14ac:dyDescent="0.35">
      <c r="A1833" s="99"/>
      <c r="B1833" s="12"/>
      <c r="C1833" s="67"/>
      <c r="D1833" s="2">
        <v>2</v>
      </c>
      <c r="E1833" s="3">
        <f t="shared" ref="E1833:E1844" si="1962">+F1832+1</f>
        <v>1</v>
      </c>
      <c r="F1833" s="146"/>
      <c r="G1833" s="49">
        <f t="shared" si="1959"/>
        <v>0</v>
      </c>
      <c r="H1833" s="156"/>
      <c r="I1833" s="4">
        <f t="shared" si="1960"/>
        <v>0</v>
      </c>
      <c r="J1833" s="48" t="str">
        <f t="shared" si="1961"/>
        <v>-</v>
      </c>
      <c r="K1833" s="158"/>
      <c r="L1833" s="158"/>
      <c r="M1833" s="158"/>
      <c r="N1833" s="158"/>
      <c r="O1833" s="6">
        <f t="shared" si="1955"/>
        <v>0</v>
      </c>
      <c r="P1833" s="40">
        <v>1</v>
      </c>
      <c r="Q1833" s="4">
        <f t="shared" si="1956"/>
        <v>0</v>
      </c>
      <c r="R1833" s="4">
        <f t="shared" si="1957"/>
        <v>0</v>
      </c>
      <c r="S1833" s="41">
        <f t="shared" si="1958"/>
        <v>0</v>
      </c>
      <c r="T1833" s="160"/>
      <c r="U1833" s="67"/>
      <c r="V1833" s="67"/>
      <c r="W1833" s="67"/>
      <c r="X1833" s="67"/>
      <c r="Y1833" s="67"/>
      <c r="Z1833" s="67"/>
      <c r="AA1833" s="67"/>
      <c r="AB1833" s="99"/>
    </row>
    <row r="1834" spans="1:28" ht="18" hidden="1" outlineLevel="1" x14ac:dyDescent="0.35">
      <c r="A1834" s="99"/>
      <c r="B1834" s="12"/>
      <c r="C1834" s="67"/>
      <c r="D1834" s="2">
        <v>3</v>
      </c>
      <c r="E1834" s="3">
        <f t="shared" si="1962"/>
        <v>1</v>
      </c>
      <c r="F1834" s="146"/>
      <c r="G1834" s="49">
        <f t="shared" si="1959"/>
        <v>0</v>
      </c>
      <c r="H1834" s="156"/>
      <c r="I1834" s="4">
        <f t="shared" si="1960"/>
        <v>0</v>
      </c>
      <c r="J1834" s="48" t="str">
        <f t="shared" si="1961"/>
        <v>-</v>
      </c>
      <c r="K1834" s="158"/>
      <c r="L1834" s="158"/>
      <c r="M1834" s="158"/>
      <c r="N1834" s="158"/>
      <c r="O1834" s="6">
        <f t="shared" si="1955"/>
        <v>0</v>
      </c>
      <c r="P1834" s="40">
        <v>1</v>
      </c>
      <c r="Q1834" s="4">
        <f t="shared" si="1956"/>
        <v>0</v>
      </c>
      <c r="R1834" s="4">
        <f t="shared" si="1957"/>
        <v>0</v>
      </c>
      <c r="S1834" s="41">
        <f t="shared" si="1958"/>
        <v>0</v>
      </c>
      <c r="T1834" s="67"/>
      <c r="U1834" s="67"/>
      <c r="V1834" s="67"/>
      <c r="W1834" s="67"/>
      <c r="X1834" s="67"/>
      <c r="Y1834" s="67"/>
      <c r="Z1834" s="67"/>
      <c r="AA1834" s="67"/>
      <c r="AB1834" s="99"/>
    </row>
    <row r="1835" spans="1:28" ht="18" hidden="1" outlineLevel="1" x14ac:dyDescent="0.35">
      <c r="A1835" s="99"/>
      <c r="B1835" s="12"/>
      <c r="C1835" s="67"/>
      <c r="D1835" s="2">
        <v>4</v>
      </c>
      <c r="E1835" s="3">
        <f t="shared" si="1962"/>
        <v>1</v>
      </c>
      <c r="F1835" s="146"/>
      <c r="G1835" s="49">
        <f t="shared" si="1959"/>
        <v>0</v>
      </c>
      <c r="H1835" s="156"/>
      <c r="I1835" s="4">
        <f t="shared" si="1960"/>
        <v>0</v>
      </c>
      <c r="J1835" s="48" t="str">
        <f t="shared" si="1961"/>
        <v>-</v>
      </c>
      <c r="K1835" s="158"/>
      <c r="L1835" s="158"/>
      <c r="M1835" s="158"/>
      <c r="N1835" s="158"/>
      <c r="O1835" s="6">
        <f t="shared" si="1955"/>
        <v>0</v>
      </c>
      <c r="P1835" s="40">
        <v>1</v>
      </c>
      <c r="Q1835" s="4">
        <f t="shared" si="1956"/>
        <v>0</v>
      </c>
      <c r="R1835" s="4">
        <f t="shared" si="1957"/>
        <v>0</v>
      </c>
      <c r="S1835" s="41">
        <f t="shared" si="1958"/>
        <v>0</v>
      </c>
      <c r="T1835" s="67"/>
      <c r="U1835" s="67"/>
      <c r="V1835" s="67"/>
      <c r="W1835" s="67"/>
      <c r="X1835" s="67"/>
      <c r="Y1835" s="67"/>
      <c r="Z1835" s="67"/>
      <c r="AA1835" s="67"/>
      <c r="AB1835" s="99"/>
    </row>
    <row r="1836" spans="1:28" ht="18" hidden="1" outlineLevel="1" x14ac:dyDescent="0.35">
      <c r="A1836" s="99"/>
      <c r="B1836" s="12"/>
      <c r="C1836" s="67"/>
      <c r="D1836" s="2">
        <v>5</v>
      </c>
      <c r="E1836" s="3">
        <f t="shared" si="1962"/>
        <v>1</v>
      </c>
      <c r="F1836" s="146"/>
      <c r="G1836" s="49">
        <f t="shared" si="1959"/>
        <v>0</v>
      </c>
      <c r="H1836" s="156"/>
      <c r="I1836" s="4">
        <f t="shared" si="1960"/>
        <v>0</v>
      </c>
      <c r="J1836" s="48" t="str">
        <f t="shared" si="1961"/>
        <v>-</v>
      </c>
      <c r="K1836" s="158"/>
      <c r="L1836" s="158"/>
      <c r="M1836" s="158"/>
      <c r="N1836" s="158"/>
      <c r="O1836" s="6">
        <f t="shared" si="1955"/>
        <v>0</v>
      </c>
      <c r="P1836" s="40">
        <v>1</v>
      </c>
      <c r="Q1836" s="4">
        <f t="shared" si="1956"/>
        <v>0</v>
      </c>
      <c r="R1836" s="4">
        <f t="shared" si="1957"/>
        <v>0</v>
      </c>
      <c r="S1836" s="41">
        <f t="shared" si="1958"/>
        <v>0</v>
      </c>
      <c r="T1836" s="67"/>
      <c r="U1836" s="67"/>
      <c r="V1836" s="67"/>
      <c r="W1836" s="67"/>
      <c r="X1836" s="67"/>
      <c r="Y1836" s="67"/>
      <c r="Z1836" s="67"/>
      <c r="AA1836" s="67"/>
      <c r="AB1836" s="99"/>
    </row>
    <row r="1837" spans="1:28" ht="18" hidden="1" outlineLevel="1" x14ac:dyDescent="0.35">
      <c r="A1837" s="99"/>
      <c r="B1837" s="12"/>
      <c r="C1837" s="67"/>
      <c r="D1837" s="2">
        <v>6</v>
      </c>
      <c r="E1837" s="3">
        <f t="shared" si="1962"/>
        <v>1</v>
      </c>
      <c r="F1837" s="146"/>
      <c r="G1837" s="49">
        <f t="shared" si="1959"/>
        <v>0</v>
      </c>
      <c r="H1837" s="156"/>
      <c r="I1837" s="4">
        <f t="shared" si="1960"/>
        <v>0</v>
      </c>
      <c r="J1837" s="48" t="str">
        <f t="shared" si="1961"/>
        <v>-</v>
      </c>
      <c r="K1837" s="158"/>
      <c r="L1837" s="158"/>
      <c r="M1837" s="158"/>
      <c r="N1837" s="158"/>
      <c r="O1837" s="6">
        <f t="shared" si="1955"/>
        <v>0</v>
      </c>
      <c r="P1837" s="40">
        <v>1</v>
      </c>
      <c r="Q1837" s="4">
        <f t="shared" si="1956"/>
        <v>0</v>
      </c>
      <c r="R1837" s="4">
        <f t="shared" si="1957"/>
        <v>0</v>
      </c>
      <c r="S1837" s="41">
        <f t="shared" si="1958"/>
        <v>0</v>
      </c>
      <c r="T1837" s="67"/>
      <c r="U1837" s="67"/>
      <c r="V1837" s="67"/>
      <c r="W1837" s="67"/>
      <c r="X1837" s="67"/>
      <c r="Y1837" s="67"/>
      <c r="Z1837" s="67"/>
      <c r="AA1837" s="67"/>
      <c r="AB1837" s="99"/>
    </row>
    <row r="1838" spans="1:28" ht="18" hidden="1" outlineLevel="1" x14ac:dyDescent="0.35">
      <c r="A1838" s="99"/>
      <c r="B1838" s="12"/>
      <c r="C1838" s="67"/>
      <c r="D1838" s="2">
        <v>7</v>
      </c>
      <c r="E1838" s="3">
        <f t="shared" si="1962"/>
        <v>1</v>
      </c>
      <c r="F1838" s="146"/>
      <c r="G1838" s="49">
        <f t="shared" si="1959"/>
        <v>0</v>
      </c>
      <c r="H1838" s="156"/>
      <c r="I1838" s="4">
        <f t="shared" si="1960"/>
        <v>0</v>
      </c>
      <c r="J1838" s="48" t="str">
        <f t="shared" si="1961"/>
        <v>-</v>
      </c>
      <c r="K1838" s="158"/>
      <c r="L1838" s="158"/>
      <c r="M1838" s="158"/>
      <c r="N1838" s="158"/>
      <c r="O1838" s="6">
        <f t="shared" si="1955"/>
        <v>0</v>
      </c>
      <c r="P1838" s="40">
        <v>1</v>
      </c>
      <c r="Q1838" s="4">
        <f t="shared" si="1956"/>
        <v>0</v>
      </c>
      <c r="R1838" s="4">
        <f t="shared" si="1957"/>
        <v>0</v>
      </c>
      <c r="S1838" s="41">
        <f t="shared" si="1958"/>
        <v>0</v>
      </c>
      <c r="T1838" s="67"/>
      <c r="U1838" s="67"/>
      <c r="V1838" s="67"/>
      <c r="W1838" s="67"/>
      <c r="X1838" s="67"/>
      <c r="Y1838" s="67"/>
      <c r="Z1838" s="67"/>
      <c r="AA1838" s="67"/>
      <c r="AB1838" s="99"/>
    </row>
    <row r="1839" spans="1:28" ht="18" hidden="1" outlineLevel="1" x14ac:dyDescent="0.35">
      <c r="A1839" s="99"/>
      <c r="B1839" s="12"/>
      <c r="C1839" s="67"/>
      <c r="D1839" s="2">
        <v>8</v>
      </c>
      <c r="E1839" s="3">
        <f t="shared" si="1962"/>
        <v>1</v>
      </c>
      <c r="F1839" s="146"/>
      <c r="G1839" s="49">
        <f t="shared" si="1959"/>
        <v>0</v>
      </c>
      <c r="H1839" s="156"/>
      <c r="I1839" s="4">
        <f t="shared" si="1960"/>
        <v>0</v>
      </c>
      <c r="J1839" s="48" t="str">
        <f t="shared" si="1961"/>
        <v>-</v>
      </c>
      <c r="K1839" s="158"/>
      <c r="L1839" s="158"/>
      <c r="M1839" s="158"/>
      <c r="N1839" s="158"/>
      <c r="O1839" s="6">
        <f t="shared" si="1955"/>
        <v>0</v>
      </c>
      <c r="P1839" s="40">
        <v>1</v>
      </c>
      <c r="Q1839" s="4">
        <f t="shared" si="1956"/>
        <v>0</v>
      </c>
      <c r="R1839" s="4">
        <f t="shared" si="1957"/>
        <v>0</v>
      </c>
      <c r="S1839" s="41">
        <f t="shared" si="1958"/>
        <v>0</v>
      </c>
      <c r="T1839" s="67"/>
      <c r="U1839" s="67"/>
      <c r="V1839" s="67"/>
      <c r="W1839" s="67"/>
      <c r="X1839" s="67"/>
      <c r="Y1839" s="67"/>
      <c r="Z1839" s="67"/>
      <c r="AA1839" s="67"/>
      <c r="AB1839" s="99"/>
    </row>
    <row r="1840" spans="1:28" ht="18" hidden="1" outlineLevel="1" x14ac:dyDescent="0.35">
      <c r="A1840" s="99"/>
      <c r="B1840" s="12"/>
      <c r="C1840" s="67"/>
      <c r="D1840" s="2">
        <v>9</v>
      </c>
      <c r="E1840" s="3">
        <f t="shared" si="1962"/>
        <v>1</v>
      </c>
      <c r="F1840" s="146"/>
      <c r="G1840" s="49">
        <f t="shared" si="1959"/>
        <v>0</v>
      </c>
      <c r="H1840" s="156"/>
      <c r="I1840" s="4">
        <f t="shared" si="1960"/>
        <v>0</v>
      </c>
      <c r="J1840" s="48" t="str">
        <f t="shared" si="1961"/>
        <v>-</v>
      </c>
      <c r="K1840" s="158"/>
      <c r="L1840" s="158"/>
      <c r="M1840" s="158"/>
      <c r="N1840" s="158"/>
      <c r="O1840" s="6">
        <f t="shared" si="1955"/>
        <v>0</v>
      </c>
      <c r="P1840" s="40">
        <v>1</v>
      </c>
      <c r="Q1840" s="4">
        <f t="shared" si="1956"/>
        <v>0</v>
      </c>
      <c r="R1840" s="4">
        <f t="shared" si="1957"/>
        <v>0</v>
      </c>
      <c r="S1840" s="41">
        <f t="shared" si="1958"/>
        <v>0</v>
      </c>
      <c r="T1840" s="67"/>
      <c r="U1840" s="67"/>
      <c r="V1840" s="67"/>
      <c r="W1840" s="67"/>
      <c r="X1840" s="67"/>
      <c r="Y1840" s="67"/>
      <c r="Z1840" s="67"/>
      <c r="AA1840" s="67"/>
      <c r="AB1840" s="99"/>
    </row>
    <row r="1841" spans="1:28" ht="18" hidden="1" outlineLevel="1" x14ac:dyDescent="0.35">
      <c r="A1841" s="99"/>
      <c r="B1841" s="12"/>
      <c r="C1841" s="67"/>
      <c r="D1841" s="2">
        <v>10</v>
      </c>
      <c r="E1841" s="3">
        <f t="shared" si="1962"/>
        <v>1</v>
      </c>
      <c r="F1841" s="146"/>
      <c r="G1841" s="49">
        <f t="shared" si="1959"/>
        <v>0</v>
      </c>
      <c r="H1841" s="156"/>
      <c r="I1841" s="4">
        <f t="shared" si="1960"/>
        <v>0</v>
      </c>
      <c r="J1841" s="48" t="str">
        <f t="shared" si="1961"/>
        <v>-</v>
      </c>
      <c r="K1841" s="158"/>
      <c r="L1841" s="158"/>
      <c r="M1841" s="158"/>
      <c r="N1841" s="158"/>
      <c r="O1841" s="6">
        <f t="shared" si="1955"/>
        <v>0</v>
      </c>
      <c r="P1841" s="40">
        <v>1</v>
      </c>
      <c r="Q1841" s="4">
        <f t="shared" si="1956"/>
        <v>0</v>
      </c>
      <c r="R1841" s="4">
        <f t="shared" si="1957"/>
        <v>0</v>
      </c>
      <c r="S1841" s="41">
        <f t="shared" si="1958"/>
        <v>0</v>
      </c>
      <c r="T1841" s="67"/>
      <c r="U1841" s="67"/>
      <c r="V1841" s="67"/>
      <c r="W1841" s="67"/>
      <c r="X1841" s="67"/>
      <c r="Y1841" s="67"/>
      <c r="Z1841" s="67"/>
      <c r="AA1841" s="67"/>
      <c r="AB1841" s="99"/>
    </row>
    <row r="1842" spans="1:28" ht="18" hidden="1" outlineLevel="1" x14ac:dyDescent="0.35">
      <c r="A1842" s="99"/>
      <c r="B1842" s="12"/>
      <c r="C1842" s="67"/>
      <c r="D1842" s="2">
        <v>11</v>
      </c>
      <c r="E1842" s="3">
        <f t="shared" si="1962"/>
        <v>1</v>
      </c>
      <c r="F1842" s="146"/>
      <c r="G1842" s="49">
        <f t="shared" si="1959"/>
        <v>0</v>
      </c>
      <c r="H1842" s="156"/>
      <c r="I1842" s="4">
        <f t="shared" si="1960"/>
        <v>0</v>
      </c>
      <c r="J1842" s="48" t="str">
        <f t="shared" si="1961"/>
        <v>-</v>
      </c>
      <c r="K1842" s="158"/>
      <c r="L1842" s="158"/>
      <c r="M1842" s="158"/>
      <c r="N1842" s="158"/>
      <c r="O1842" s="6">
        <f t="shared" si="1955"/>
        <v>0</v>
      </c>
      <c r="P1842" s="40">
        <v>1</v>
      </c>
      <c r="Q1842" s="4">
        <f t="shared" si="1956"/>
        <v>0</v>
      </c>
      <c r="R1842" s="4">
        <f t="shared" si="1957"/>
        <v>0</v>
      </c>
      <c r="S1842" s="41">
        <f t="shared" si="1958"/>
        <v>0</v>
      </c>
      <c r="T1842" s="67"/>
      <c r="U1842" s="67"/>
      <c r="V1842" s="67"/>
      <c r="W1842" s="67"/>
      <c r="X1842" s="67"/>
      <c r="Y1842" s="67"/>
      <c r="Z1842" s="67"/>
      <c r="AA1842" s="67"/>
      <c r="AB1842" s="99"/>
    </row>
    <row r="1843" spans="1:28" ht="18" hidden="1" outlineLevel="1" x14ac:dyDescent="0.35">
      <c r="A1843" s="99"/>
      <c r="B1843" s="12"/>
      <c r="C1843" s="67"/>
      <c r="D1843" s="2">
        <v>12</v>
      </c>
      <c r="E1843" s="3">
        <f t="shared" si="1962"/>
        <v>1</v>
      </c>
      <c r="F1843" s="146"/>
      <c r="G1843" s="49">
        <f t="shared" si="1959"/>
        <v>0</v>
      </c>
      <c r="H1843" s="156"/>
      <c r="I1843" s="4">
        <f t="shared" si="1960"/>
        <v>0</v>
      </c>
      <c r="J1843" s="48" t="str">
        <f t="shared" si="1961"/>
        <v>-</v>
      </c>
      <c r="K1843" s="158"/>
      <c r="L1843" s="158"/>
      <c r="M1843" s="158"/>
      <c r="N1843" s="158"/>
      <c r="O1843" s="6">
        <f t="shared" si="1955"/>
        <v>0</v>
      </c>
      <c r="P1843" s="40">
        <v>1</v>
      </c>
      <c r="Q1843" s="4">
        <f t="shared" si="1956"/>
        <v>0</v>
      </c>
      <c r="R1843" s="4">
        <f t="shared" si="1957"/>
        <v>0</v>
      </c>
      <c r="S1843" s="41">
        <f t="shared" si="1958"/>
        <v>0</v>
      </c>
      <c r="T1843" s="67"/>
      <c r="U1843" s="67"/>
      <c r="V1843" s="67"/>
      <c r="W1843" s="67"/>
      <c r="X1843" s="67"/>
      <c r="Y1843" s="67"/>
      <c r="Z1843" s="67"/>
      <c r="AA1843" s="67"/>
      <c r="AB1843" s="99"/>
    </row>
    <row r="1844" spans="1:28" ht="18" hidden="1" outlineLevel="1" x14ac:dyDescent="0.35">
      <c r="A1844" s="99"/>
      <c r="B1844" s="12"/>
      <c r="C1844" s="67"/>
      <c r="D1844" s="2">
        <v>13</v>
      </c>
      <c r="E1844" s="3">
        <f t="shared" si="1962"/>
        <v>1</v>
      </c>
      <c r="F1844" s="146">
        <f>+E1844</f>
        <v>1</v>
      </c>
      <c r="G1844" s="49">
        <f t="shared" si="1959"/>
        <v>0</v>
      </c>
      <c r="H1844" s="156"/>
      <c r="I1844" s="4">
        <f t="shared" si="1960"/>
        <v>0</v>
      </c>
      <c r="J1844" s="48" t="str">
        <f t="shared" si="1961"/>
        <v>-</v>
      </c>
      <c r="K1844" s="158"/>
      <c r="L1844" s="158"/>
      <c r="M1844" s="158"/>
      <c r="N1844" s="158"/>
      <c r="O1844" s="6">
        <f t="shared" si="1955"/>
        <v>0</v>
      </c>
      <c r="P1844" s="38">
        <f>IFERROR((_xlfn.DAYS("31/12/"&amp;YEAR(E1844),E1844))/G1844,0)</f>
        <v>0</v>
      </c>
      <c r="Q1844" s="4">
        <f t="shared" si="1956"/>
        <v>0</v>
      </c>
      <c r="R1844" s="4">
        <f t="shared" si="1957"/>
        <v>0</v>
      </c>
      <c r="S1844" s="41">
        <f t="shared" si="1958"/>
        <v>0</v>
      </c>
      <c r="T1844" s="67"/>
      <c r="U1844" s="67"/>
      <c r="V1844" s="67"/>
      <c r="W1844" s="67"/>
      <c r="X1844" s="67"/>
      <c r="Y1844" s="67"/>
      <c r="Z1844" s="67"/>
      <c r="AA1844" s="67"/>
      <c r="AB1844" s="99"/>
    </row>
    <row r="1845" spans="1:28" ht="18" hidden="1" outlineLevel="1" x14ac:dyDescent="0.35">
      <c r="A1845" s="99"/>
      <c r="B1845" s="12"/>
      <c r="C1845" s="67"/>
      <c r="D1845" s="42" t="s">
        <v>164</v>
      </c>
      <c r="E1845" s="8"/>
      <c r="F1845" s="8"/>
      <c r="G1845" s="50">
        <f>SUM(G1831:G1844)</f>
        <v>0</v>
      </c>
      <c r="H1845" s="1"/>
      <c r="I1845" s="5">
        <f>SUM(I1831:I1844)</f>
        <v>0</v>
      </c>
      <c r="J1845" s="48" t="str">
        <f>IFERROR(I1845/G1845,"-")</f>
        <v>-</v>
      </c>
      <c r="K1845" s="5">
        <f>SUM(K1831:K1844)</f>
        <v>0</v>
      </c>
      <c r="L1845" s="5">
        <f t="shared" ref="L1845:O1845" si="1963">SUM(L1831:L1844)</f>
        <v>0</v>
      </c>
      <c r="M1845" s="5">
        <f t="shared" si="1963"/>
        <v>0</v>
      </c>
      <c r="N1845" s="5">
        <f t="shared" si="1963"/>
        <v>0</v>
      </c>
      <c r="O1845" s="5">
        <f t="shared" si="1963"/>
        <v>0</v>
      </c>
      <c r="P1845" s="42">
        <f>+SUMPRODUCT(G1831:G1844,P1831:P1844)</f>
        <v>0</v>
      </c>
      <c r="Q1845" s="9">
        <f>SUM(Q1831:Q1844)</f>
        <v>0</v>
      </c>
      <c r="R1845" s="9">
        <f t="shared" ref="R1845:S1845" si="1964">SUM(R1831:R1844)</f>
        <v>0</v>
      </c>
      <c r="S1845" s="10">
        <f t="shared" si="1964"/>
        <v>0</v>
      </c>
      <c r="T1845" s="67"/>
      <c r="U1845" s="67"/>
      <c r="V1845" s="67"/>
      <c r="W1845" s="67"/>
      <c r="X1845" s="67"/>
      <c r="Y1845" s="67"/>
      <c r="Z1845" s="67"/>
      <c r="AA1845" s="67"/>
      <c r="AB1845" s="99"/>
    </row>
    <row r="1846" spans="1:28" ht="18" hidden="1" outlineLevel="1" x14ac:dyDescent="0.35">
      <c r="A1846" s="99"/>
      <c r="B1846" s="12"/>
      <c r="C1846" s="67"/>
      <c r="D1846" s="25" t="s">
        <v>150</v>
      </c>
      <c r="E1846" s="1"/>
      <c r="F1846" s="1"/>
      <c r="G1846" s="1"/>
      <c r="H1846" s="1"/>
      <c r="I1846" s="1"/>
      <c r="J1846" s="1"/>
      <c r="K1846" s="51" t="str">
        <f>IFERROR(K1845/$O1845,"-")</f>
        <v>-</v>
      </c>
      <c r="L1846" s="51" t="str">
        <f>IFERROR(L1845/$O1845,"-")</f>
        <v>-</v>
      </c>
      <c r="M1846" s="51" t="str">
        <f>IFERROR(M1845/$O1845,"-")</f>
        <v>-</v>
      </c>
      <c r="N1846" s="51" t="str">
        <f>IFERROR(N1845/$O1845,"-")</f>
        <v>-</v>
      </c>
      <c r="O1846" s="51" t="str">
        <f>IFERROR(O1845/$O1845,"-")</f>
        <v>-</v>
      </c>
      <c r="P1846" s="43"/>
      <c r="Q1846" s="2"/>
      <c r="R1846" s="2"/>
      <c r="S1846" s="44"/>
      <c r="T1846" s="67"/>
      <c r="U1846" s="67"/>
      <c r="V1846" s="67"/>
      <c r="W1846" s="67"/>
      <c r="X1846" s="67"/>
      <c r="Y1846" s="67"/>
      <c r="Z1846" s="67"/>
      <c r="AA1846" s="67"/>
      <c r="AB1846" s="99"/>
    </row>
    <row r="1847" spans="1:28" ht="18" hidden="1" outlineLevel="1" x14ac:dyDescent="0.35">
      <c r="A1847" s="99"/>
      <c r="B1847" s="12"/>
      <c r="C1847" s="67"/>
      <c r="D1847" s="67"/>
      <c r="E1847" s="67"/>
      <c r="F1847" s="67"/>
      <c r="G1847" s="67"/>
      <c r="H1847" s="67"/>
      <c r="I1847" s="67"/>
      <c r="J1847" s="67"/>
      <c r="K1847" s="67"/>
      <c r="L1847" s="67"/>
      <c r="M1847" s="67"/>
      <c r="N1847" s="67"/>
      <c r="O1847" s="67"/>
      <c r="P1847" s="67"/>
      <c r="Q1847" s="67"/>
      <c r="R1847" s="67"/>
      <c r="S1847" s="67"/>
      <c r="T1847" s="67"/>
      <c r="U1847" s="67"/>
      <c r="V1847" s="67"/>
      <c r="W1847" s="67"/>
      <c r="X1847" s="67"/>
      <c r="Y1847" s="67"/>
      <c r="Z1847" s="67"/>
      <c r="AA1847" s="67"/>
      <c r="AB1847" s="99"/>
    </row>
    <row r="1848" spans="1:28" ht="18" collapsed="1" x14ac:dyDescent="0.35">
      <c r="A1848" s="99"/>
      <c r="B1848" s="12"/>
      <c r="C1848" s="62" t="s">
        <v>168</v>
      </c>
      <c r="D1848" s="12"/>
      <c r="E1848" s="12"/>
      <c r="F1848" s="12"/>
      <c r="G1848" s="12"/>
      <c r="H1848" s="12"/>
      <c r="I1848" s="12"/>
      <c r="J1848" s="12"/>
      <c r="K1848" s="12"/>
      <c r="L1848" s="12"/>
      <c r="M1848" s="12"/>
      <c r="N1848" s="12"/>
      <c r="O1848" s="12"/>
      <c r="P1848" s="12"/>
      <c r="Q1848" s="12"/>
      <c r="R1848" s="12"/>
      <c r="S1848" s="12"/>
      <c r="T1848" s="12"/>
      <c r="U1848" s="12"/>
      <c r="V1848" s="12"/>
      <c r="W1848" s="12"/>
      <c r="X1848" s="12"/>
      <c r="Y1848" s="12"/>
      <c r="Z1848" s="12"/>
      <c r="AA1848" s="12"/>
      <c r="AB1848" s="99"/>
    </row>
    <row r="1849" spans="1:28" ht="9.6" hidden="1" customHeight="1" outlineLevel="1" x14ac:dyDescent="0.35">
      <c r="A1849" s="99"/>
      <c r="B1849" s="12"/>
      <c r="C1849" s="67"/>
      <c r="D1849" s="67"/>
      <c r="E1849" s="67"/>
      <c r="F1849" s="67"/>
      <c r="G1849" s="67"/>
      <c r="H1849" s="67"/>
      <c r="I1849" s="67"/>
      <c r="J1849" s="67"/>
      <c r="K1849" s="67"/>
      <c r="L1849" s="67"/>
      <c r="M1849" s="67"/>
      <c r="N1849" s="67"/>
      <c r="O1849" s="67"/>
      <c r="P1849" s="67"/>
      <c r="Q1849" s="67"/>
      <c r="R1849" s="67"/>
      <c r="S1849" s="67"/>
      <c r="T1849" s="67"/>
      <c r="U1849" s="67"/>
      <c r="V1849" s="67"/>
      <c r="W1849" s="67"/>
      <c r="X1849" s="67"/>
      <c r="Y1849" s="67"/>
      <c r="Z1849" s="67"/>
      <c r="AA1849" s="67"/>
      <c r="AB1849" s="99"/>
    </row>
    <row r="1850" spans="1:28" ht="18" hidden="1" outlineLevel="1" x14ac:dyDescent="0.35">
      <c r="A1850" s="99"/>
      <c r="B1850" s="12"/>
      <c r="C1850" s="67"/>
      <c r="D1850" s="163" t="s">
        <v>98</v>
      </c>
      <c r="E1850" s="164"/>
      <c r="F1850" s="164"/>
      <c r="G1850" s="164"/>
      <c r="H1850" s="67"/>
      <c r="I1850" s="161" t="s">
        <v>97</v>
      </c>
      <c r="J1850" s="162"/>
      <c r="K1850" s="162"/>
      <c r="L1850" s="67"/>
      <c r="M1850" s="67"/>
      <c r="N1850" s="67"/>
      <c r="O1850" s="67"/>
      <c r="P1850" s="67"/>
      <c r="Q1850" s="149" t="s">
        <v>152</v>
      </c>
      <c r="R1850" s="150"/>
      <c r="S1850" s="150"/>
      <c r="T1850" s="150"/>
      <c r="U1850" s="67"/>
      <c r="V1850" s="149" t="s">
        <v>153</v>
      </c>
      <c r="W1850" s="150"/>
      <c r="X1850" s="150"/>
      <c r="Y1850" s="67"/>
      <c r="Z1850" s="67"/>
      <c r="AA1850" s="67"/>
      <c r="AB1850" s="99"/>
    </row>
    <row r="1851" spans="1:28" ht="18" hidden="1" outlineLevel="1" x14ac:dyDescent="0.35">
      <c r="A1851" s="99"/>
      <c r="B1851" s="12"/>
      <c r="C1851" s="67"/>
      <c r="D1851" s="1" t="s">
        <v>154</v>
      </c>
      <c r="E1851" s="200" t="s">
        <v>155</v>
      </c>
      <c r="F1851" s="167" t="s">
        <v>156</v>
      </c>
      <c r="G1851" s="165"/>
      <c r="H1851" s="67"/>
      <c r="I1851" s="152">
        <v>1</v>
      </c>
      <c r="J1851" s="421" t="s">
        <v>101</v>
      </c>
      <c r="K1851" s="422"/>
      <c r="L1851" s="67"/>
      <c r="M1851" s="67"/>
      <c r="N1851" s="67"/>
      <c r="O1851" s="67"/>
      <c r="P1851" s="67"/>
      <c r="Q1851" s="419" t="s">
        <v>106</v>
      </c>
      <c r="R1851" s="419"/>
      <c r="S1851" s="298" t="str">
        <f>IFERROR(S1873/Q1873,"-")</f>
        <v>-</v>
      </c>
      <c r="T1851" s="299" t="s">
        <v>107</v>
      </c>
      <c r="U1851" s="67"/>
      <c r="V1851" s="8" t="s">
        <v>108</v>
      </c>
      <c r="W1851" s="300">
        <f>IF(E1851="No n'hi ha",0,VLOOKUP(E1851,llistes!$L$5:$Q$11,5,0))</f>
        <v>0</v>
      </c>
      <c r="X1851" s="301" t="s">
        <v>109</v>
      </c>
      <c r="Y1851" s="67"/>
      <c r="Z1851" s="67"/>
      <c r="AA1851" s="67"/>
      <c r="AB1851" s="99"/>
    </row>
    <row r="1852" spans="1:28" ht="18" hidden="1" outlineLevel="1" x14ac:dyDescent="0.35">
      <c r="A1852" s="99"/>
      <c r="B1852" s="12"/>
      <c r="C1852" s="67"/>
      <c r="D1852" s="1" t="s">
        <v>157</v>
      </c>
      <c r="E1852" s="201" t="s">
        <v>145</v>
      </c>
      <c r="F1852" s="199" t="s">
        <v>158</v>
      </c>
      <c r="G1852" s="166"/>
      <c r="H1852" s="67"/>
      <c r="I1852" s="154">
        <v>2</v>
      </c>
      <c r="J1852" s="421" t="s">
        <v>101</v>
      </c>
      <c r="K1852" s="422"/>
      <c r="L1852" s="67"/>
      <c r="M1852" s="67"/>
      <c r="N1852" s="67"/>
      <c r="O1852" s="67"/>
      <c r="P1852" s="67"/>
      <c r="Q1852" s="415" t="s">
        <v>111</v>
      </c>
      <c r="R1852" s="415"/>
      <c r="S1852" s="47">
        <f>IFERROR(S1873/P1873,0)</f>
        <v>0</v>
      </c>
      <c r="T1852" t="s">
        <v>112</v>
      </c>
      <c r="U1852" s="67"/>
      <c r="V1852" s="1" t="s">
        <v>113</v>
      </c>
      <c r="W1852" s="5">
        <f>+W1851*Q1873</f>
        <v>0</v>
      </c>
      <c r="X1852" s="268" t="s">
        <v>114</v>
      </c>
      <c r="Y1852" s="67"/>
      <c r="Z1852" s="67"/>
      <c r="AA1852" s="67"/>
      <c r="AB1852" s="99"/>
    </row>
    <row r="1853" spans="1:28" ht="18" hidden="1" outlineLevel="1" x14ac:dyDescent="0.35">
      <c r="A1853" s="99"/>
      <c r="B1853" s="12"/>
      <c r="C1853" s="67"/>
      <c r="D1853" s="1" t="s">
        <v>159</v>
      </c>
      <c r="E1853" s="168">
        <f>IF(E1851="No n'hi ha",0,VLOOKUP(E1852,_xlfn.IFS(E1851="Gas Natural",llistes!$F$4:$H$4,E1851="Gasoil C",llistes!$F$7:$H$8,E1851="GLP",llistes!$F$11:$H$15,E1851="Biomassa",llistes!$F$18:$H$24,E1851="No n'hi ha",llistes!$F$26:$H$26),2,0))</f>
        <v>0</v>
      </c>
      <c r="F1853" s="67"/>
      <c r="G1853" s="67"/>
      <c r="H1853" s="67"/>
      <c r="I1853" s="154">
        <v>3</v>
      </c>
      <c r="J1853" s="421" t="s">
        <v>101</v>
      </c>
      <c r="K1853" s="422"/>
      <c r="L1853" s="67"/>
      <c r="M1853" s="67"/>
      <c r="N1853" s="67"/>
      <c r="O1853" s="67"/>
      <c r="P1853" s="67"/>
      <c r="Q1853" s="419" t="s">
        <v>116</v>
      </c>
      <c r="R1853" s="419"/>
      <c r="S1853" s="302" t="str">
        <f>IFERROR(Q1873/'Introducció dades Grals'!$G$12,"-")</f>
        <v>-</v>
      </c>
      <c r="T1853" s="303" t="s">
        <v>117</v>
      </c>
      <c r="U1853" s="67"/>
      <c r="V1853" s="8" t="s">
        <v>118</v>
      </c>
      <c r="W1853" s="305" t="str">
        <f>IFERROR(W1852/'Introducció dades Grals'!$G$12,"-")</f>
        <v>-</v>
      </c>
      <c r="X1853" s="304" t="s">
        <v>119</v>
      </c>
      <c r="Y1853" s="67"/>
      <c r="Z1853" s="67"/>
      <c r="AA1853" s="67"/>
      <c r="AB1853" s="99"/>
    </row>
    <row r="1854" spans="1:28" ht="18" hidden="1" outlineLevel="1" x14ac:dyDescent="0.35">
      <c r="A1854" s="99"/>
      <c r="B1854" s="12"/>
      <c r="C1854" s="67"/>
      <c r="D1854" s="67"/>
      <c r="E1854" s="67"/>
      <c r="F1854" s="67"/>
      <c r="G1854" s="67"/>
      <c r="H1854" s="67"/>
      <c r="I1854" s="152">
        <v>4</v>
      </c>
      <c r="J1854" s="416" t="s">
        <v>101</v>
      </c>
      <c r="K1854" s="417"/>
      <c r="L1854" s="67"/>
      <c r="M1854" s="67"/>
      <c r="N1854" s="67"/>
      <c r="O1854" s="67"/>
      <c r="P1854" s="67"/>
      <c r="Q1854" s="415" t="s">
        <v>121</v>
      </c>
      <c r="R1854" s="415"/>
      <c r="S1854" s="47" t="str">
        <f>IFERROR(Q1873/'Introducció dades Grals'!$I$12,"-")</f>
        <v>-</v>
      </c>
      <c r="T1854" s="11" t="s">
        <v>122</v>
      </c>
      <c r="U1854" s="67"/>
      <c r="V1854" s="67"/>
      <c r="W1854" s="67"/>
      <c r="X1854" s="67"/>
      <c r="Y1854" s="67"/>
      <c r="Z1854" s="67"/>
      <c r="AA1854" s="67"/>
      <c r="AB1854" s="99"/>
    </row>
    <row r="1855" spans="1:28" ht="18" hidden="1" outlineLevel="1" x14ac:dyDescent="0.35">
      <c r="A1855" s="99"/>
      <c r="B1855" s="12"/>
      <c r="C1855" s="67"/>
      <c r="D1855" s="67"/>
      <c r="E1855" s="67"/>
      <c r="F1855" s="67"/>
      <c r="G1855" s="67"/>
      <c r="H1855" s="67"/>
      <c r="I1855" s="67"/>
      <c r="J1855" s="67"/>
      <c r="K1855" s="67"/>
      <c r="L1855" s="67"/>
      <c r="M1855" s="67"/>
      <c r="N1855" s="67"/>
      <c r="O1855" s="67"/>
      <c r="P1855" s="67"/>
      <c r="Q1855" s="67"/>
      <c r="R1855" s="67"/>
      <c r="S1855" s="67"/>
      <c r="T1855" s="67"/>
      <c r="U1855" s="67"/>
      <c r="V1855" s="67"/>
      <c r="W1855" s="67"/>
      <c r="X1855" s="67"/>
      <c r="Y1855" s="67"/>
      <c r="Z1855" s="67"/>
      <c r="AA1855" s="67"/>
      <c r="AB1855" s="99"/>
    </row>
    <row r="1856" spans="1:28" ht="18" hidden="1" outlineLevel="1" x14ac:dyDescent="0.35">
      <c r="A1856" s="99"/>
      <c r="B1856" s="12"/>
      <c r="C1856" s="67"/>
      <c r="D1856" s="147" t="s">
        <v>126</v>
      </c>
      <c r="E1856" s="148"/>
      <c r="F1856" s="148"/>
      <c r="G1856" s="148"/>
      <c r="H1856" s="148"/>
      <c r="I1856" s="148"/>
      <c r="J1856" s="148"/>
      <c r="K1856" s="148"/>
      <c r="L1856" s="148"/>
      <c r="M1856" s="148"/>
      <c r="N1856" s="148"/>
      <c r="O1856" s="148"/>
      <c r="P1856" s="423" t="s">
        <v>166</v>
      </c>
      <c r="Q1856" s="423"/>
      <c r="R1856" s="423"/>
      <c r="S1856" s="423"/>
      <c r="T1856" s="67"/>
      <c r="U1856" s="67"/>
      <c r="V1856" s="67"/>
      <c r="W1856" s="67"/>
      <c r="X1856" s="67"/>
      <c r="Y1856" s="67"/>
      <c r="Z1856" s="67"/>
      <c r="AA1856" s="67"/>
      <c r="AB1856" s="99"/>
    </row>
    <row r="1857" spans="1:28" s="159" customFormat="1" ht="28.8" hidden="1" outlineLevel="1" x14ac:dyDescent="0.35">
      <c r="A1857" s="99"/>
      <c r="B1857" s="12"/>
      <c r="C1857" s="67"/>
      <c r="D1857" s="188" t="s">
        <v>128</v>
      </c>
      <c r="E1857" s="188" t="s">
        <v>129</v>
      </c>
      <c r="F1857" s="188" t="s">
        <v>130</v>
      </c>
      <c r="G1857" s="188" t="s">
        <v>131</v>
      </c>
      <c r="H1857" s="188" t="s">
        <v>160</v>
      </c>
      <c r="I1857" s="188" t="s">
        <v>161</v>
      </c>
      <c r="J1857" s="188"/>
      <c r="K1857" s="188" t="s">
        <v>106</v>
      </c>
      <c r="L1857" s="188" t="s">
        <v>162</v>
      </c>
      <c r="M1857" s="188" t="s">
        <v>137</v>
      </c>
      <c r="N1857" s="188" t="s">
        <v>138</v>
      </c>
      <c r="O1857" s="188" t="s">
        <v>139</v>
      </c>
      <c r="P1857" s="193" t="s">
        <v>163</v>
      </c>
      <c r="Q1857" s="193" t="s">
        <v>141</v>
      </c>
      <c r="R1857" s="193" t="s">
        <v>142</v>
      </c>
      <c r="S1857" s="193" t="s">
        <v>143</v>
      </c>
      <c r="T1857" s="67"/>
      <c r="U1857" s="159" t="e" vm="1">
        <v>#VALUE!</v>
      </c>
      <c r="V1857" s="426" t="s">
        <v>144</v>
      </c>
      <c r="W1857" s="426"/>
      <c r="X1857" s="426"/>
      <c r="Y1857" s="426"/>
      <c r="Z1857" s="426"/>
      <c r="AA1857" s="67"/>
      <c r="AB1857" s="99"/>
    </row>
    <row r="1858" spans="1:28" s="160" customFormat="1" ht="18" hidden="1" outlineLevel="1" x14ac:dyDescent="0.35">
      <c r="A1858" s="99"/>
      <c r="B1858" s="12"/>
      <c r="C1858" s="67"/>
      <c r="D1858" s="194"/>
      <c r="E1858" s="195"/>
      <c r="F1858" s="195"/>
      <c r="G1858" s="194"/>
      <c r="H1858" s="188" t="str">
        <f>+E1852</f>
        <v>kWh</v>
      </c>
      <c r="I1858" s="196" t="s">
        <v>145</v>
      </c>
      <c r="J1858" s="196" t="s">
        <v>146</v>
      </c>
      <c r="K1858" s="196" t="s">
        <v>147</v>
      </c>
      <c r="L1858" s="196" t="s">
        <v>147</v>
      </c>
      <c r="M1858" s="196" t="s">
        <v>147</v>
      </c>
      <c r="N1858" s="196" t="s">
        <v>147</v>
      </c>
      <c r="O1858" s="196" t="s">
        <v>147</v>
      </c>
      <c r="P1858" s="197" t="s">
        <v>148</v>
      </c>
      <c r="Q1858" s="198" t="s">
        <v>145</v>
      </c>
      <c r="R1858" s="198" t="s">
        <v>147</v>
      </c>
      <c r="S1858" s="198" t="s">
        <v>147</v>
      </c>
      <c r="T1858" s="67"/>
      <c r="U1858" s="67"/>
      <c r="V1858" s="67"/>
      <c r="W1858" s="67"/>
      <c r="X1858" s="67"/>
      <c r="Y1858" s="67"/>
      <c r="Z1858" s="67"/>
      <c r="AA1858" s="67"/>
      <c r="AB1858" s="99"/>
    </row>
    <row r="1859" spans="1:28" ht="18" hidden="1" outlineLevel="1" x14ac:dyDescent="0.35">
      <c r="A1859" s="99"/>
      <c r="B1859" s="12"/>
      <c r="C1859" s="67"/>
      <c r="D1859" s="2">
        <v>0</v>
      </c>
      <c r="E1859" s="145"/>
      <c r="F1859" s="145">
        <f>+E1859</f>
        <v>0</v>
      </c>
      <c r="G1859" s="49">
        <f>IF(F1859-E1859=0,0,F1859-E1859+1)</f>
        <v>0</v>
      </c>
      <c r="H1859" s="155"/>
      <c r="I1859" s="4">
        <f>+H1859*$E$1853</f>
        <v>0</v>
      </c>
      <c r="J1859" s="48" t="str">
        <f>IFERROR(I1859/G1859,"-")</f>
        <v>-</v>
      </c>
      <c r="K1859" s="157"/>
      <c r="L1859" s="157"/>
      <c r="M1859" s="157"/>
      <c r="N1859" s="157"/>
      <c r="O1859" s="6">
        <f t="shared" ref="O1859:O1872" si="1965">+SUM(K1859:N1859)</f>
        <v>0</v>
      </c>
      <c r="P1859" s="38">
        <f>IFERROR((_xlfn.DAYS(F1859,"1/1/"&amp;YEAR(F1859))+1)/G1859,0)</f>
        <v>0</v>
      </c>
      <c r="Q1859" s="4">
        <f t="shared" ref="Q1859:Q1872" si="1966">+I1859*P1859</f>
        <v>0</v>
      </c>
      <c r="R1859" s="4">
        <f t="shared" ref="R1859:R1872" si="1967">+K1859*P1859</f>
        <v>0</v>
      </c>
      <c r="S1859" s="39">
        <f t="shared" ref="S1859:S1872" si="1968">+O1859*P1859</f>
        <v>0</v>
      </c>
      <c r="T1859" s="67"/>
      <c r="U1859" s="67"/>
      <c r="V1859" s="67"/>
      <c r="W1859" s="67"/>
      <c r="X1859" s="67"/>
      <c r="Y1859" s="67"/>
      <c r="Z1859" s="67"/>
      <c r="AA1859" s="67"/>
      <c r="AB1859" s="99"/>
    </row>
    <row r="1860" spans="1:28" ht="18" hidden="1" outlineLevel="1" x14ac:dyDescent="0.35">
      <c r="A1860" s="99"/>
      <c r="B1860" s="12"/>
      <c r="C1860" s="67"/>
      <c r="D1860" s="2">
        <v>1</v>
      </c>
      <c r="E1860" s="3">
        <f>+F1859+1</f>
        <v>1</v>
      </c>
      <c r="F1860" s="145"/>
      <c r="G1860" s="49">
        <f t="shared" ref="G1860:G1872" si="1969">IF(F1860-E1860=0,0,F1860-E1860+1)</f>
        <v>0</v>
      </c>
      <c r="H1860" s="155"/>
      <c r="I1860" s="4">
        <f>+H1860*$E$1853</f>
        <v>0</v>
      </c>
      <c r="J1860" s="48" t="str">
        <f t="shared" ref="J1860:J1872" si="1970">IFERROR(I1860/G1860,"-")</f>
        <v>-</v>
      </c>
      <c r="K1860" s="157"/>
      <c r="L1860" s="157"/>
      <c r="M1860" s="157"/>
      <c r="N1860" s="157"/>
      <c r="O1860" s="6">
        <f t="shared" si="1965"/>
        <v>0</v>
      </c>
      <c r="P1860" s="38">
        <v>1</v>
      </c>
      <c r="Q1860" s="4">
        <f t="shared" si="1966"/>
        <v>0</v>
      </c>
      <c r="R1860" s="4">
        <f t="shared" si="1967"/>
        <v>0</v>
      </c>
      <c r="S1860" s="39">
        <f t="shared" si="1968"/>
        <v>0</v>
      </c>
      <c r="T1860" s="67"/>
      <c r="U1860" s="67"/>
      <c r="V1860" s="67"/>
      <c r="W1860" s="67"/>
      <c r="X1860" s="67"/>
      <c r="Y1860" s="67"/>
      <c r="Z1860" s="67"/>
      <c r="AA1860" s="67"/>
      <c r="AB1860" s="99"/>
    </row>
    <row r="1861" spans="1:28" ht="18" hidden="1" outlineLevel="1" x14ac:dyDescent="0.35">
      <c r="A1861" s="99"/>
      <c r="B1861" s="12"/>
      <c r="C1861" s="67"/>
      <c r="D1861" s="2">
        <v>2</v>
      </c>
      <c r="E1861" s="3">
        <f t="shared" ref="E1861:E1872" si="1971">+F1860+1</f>
        <v>1</v>
      </c>
      <c r="F1861" s="146"/>
      <c r="G1861" s="49">
        <f t="shared" si="1969"/>
        <v>0</v>
      </c>
      <c r="H1861" s="156"/>
      <c r="I1861" s="4">
        <f t="shared" ref="I1861:I1873" si="1972">+H1861*$E$1853</f>
        <v>0</v>
      </c>
      <c r="J1861" s="48" t="str">
        <f t="shared" si="1970"/>
        <v>-</v>
      </c>
      <c r="K1861" s="158"/>
      <c r="L1861" s="158"/>
      <c r="M1861" s="158"/>
      <c r="N1861" s="158"/>
      <c r="O1861" s="6">
        <f t="shared" si="1965"/>
        <v>0</v>
      </c>
      <c r="P1861" s="40">
        <v>1</v>
      </c>
      <c r="Q1861" s="4">
        <f t="shared" si="1966"/>
        <v>0</v>
      </c>
      <c r="R1861" s="4">
        <f t="shared" si="1967"/>
        <v>0</v>
      </c>
      <c r="S1861" s="41">
        <f t="shared" si="1968"/>
        <v>0</v>
      </c>
      <c r="T1861" s="67"/>
      <c r="U1861" s="67"/>
      <c r="V1861" s="67"/>
      <c r="W1861" s="67"/>
      <c r="X1861" s="67"/>
      <c r="Y1861" s="67"/>
      <c r="Z1861" s="67"/>
      <c r="AA1861" s="67"/>
      <c r="AB1861" s="99"/>
    </row>
    <row r="1862" spans="1:28" ht="18" hidden="1" outlineLevel="1" x14ac:dyDescent="0.35">
      <c r="A1862" s="99"/>
      <c r="B1862" s="12"/>
      <c r="C1862" s="67"/>
      <c r="D1862" s="2">
        <v>3</v>
      </c>
      <c r="E1862" s="3">
        <f t="shared" si="1971"/>
        <v>1</v>
      </c>
      <c r="F1862" s="146"/>
      <c r="G1862" s="49">
        <f t="shared" si="1969"/>
        <v>0</v>
      </c>
      <c r="H1862" s="156"/>
      <c r="I1862" s="4">
        <f t="shared" si="1972"/>
        <v>0</v>
      </c>
      <c r="J1862" s="48" t="str">
        <f t="shared" si="1970"/>
        <v>-</v>
      </c>
      <c r="K1862" s="158"/>
      <c r="L1862" s="158"/>
      <c r="M1862" s="158"/>
      <c r="N1862" s="158"/>
      <c r="O1862" s="6">
        <f t="shared" si="1965"/>
        <v>0</v>
      </c>
      <c r="P1862" s="40">
        <v>1</v>
      </c>
      <c r="Q1862" s="4">
        <f t="shared" si="1966"/>
        <v>0</v>
      </c>
      <c r="R1862" s="4">
        <f t="shared" si="1967"/>
        <v>0</v>
      </c>
      <c r="S1862" s="41">
        <f t="shared" si="1968"/>
        <v>0</v>
      </c>
      <c r="T1862" s="67"/>
      <c r="U1862" s="67"/>
      <c r="V1862" s="67"/>
      <c r="W1862" s="67"/>
      <c r="X1862" s="67"/>
      <c r="Y1862" s="67"/>
      <c r="Z1862" s="67"/>
      <c r="AA1862" s="67"/>
      <c r="AB1862" s="99"/>
    </row>
    <row r="1863" spans="1:28" ht="18" hidden="1" outlineLevel="1" x14ac:dyDescent="0.35">
      <c r="A1863" s="99"/>
      <c r="B1863" s="12"/>
      <c r="C1863" s="67"/>
      <c r="D1863" s="2">
        <v>4</v>
      </c>
      <c r="E1863" s="3">
        <f t="shared" si="1971"/>
        <v>1</v>
      </c>
      <c r="F1863" s="146"/>
      <c r="G1863" s="49">
        <f t="shared" si="1969"/>
        <v>0</v>
      </c>
      <c r="H1863" s="156"/>
      <c r="I1863" s="4">
        <f t="shared" si="1972"/>
        <v>0</v>
      </c>
      <c r="J1863" s="48" t="str">
        <f t="shared" si="1970"/>
        <v>-</v>
      </c>
      <c r="K1863" s="158"/>
      <c r="L1863" s="158"/>
      <c r="M1863" s="158"/>
      <c r="N1863" s="158"/>
      <c r="O1863" s="6">
        <f t="shared" si="1965"/>
        <v>0</v>
      </c>
      <c r="P1863" s="40">
        <v>1</v>
      </c>
      <c r="Q1863" s="4">
        <f t="shared" si="1966"/>
        <v>0</v>
      </c>
      <c r="R1863" s="4">
        <f t="shared" si="1967"/>
        <v>0</v>
      </c>
      <c r="S1863" s="41">
        <f t="shared" si="1968"/>
        <v>0</v>
      </c>
      <c r="T1863" s="67"/>
      <c r="U1863" s="67"/>
      <c r="V1863" s="67"/>
      <c r="W1863" s="67"/>
      <c r="X1863" s="67"/>
      <c r="Y1863" s="67"/>
      <c r="Z1863" s="67"/>
      <c r="AA1863" s="67"/>
      <c r="AB1863" s="99"/>
    </row>
    <row r="1864" spans="1:28" ht="18" hidden="1" outlineLevel="1" x14ac:dyDescent="0.35">
      <c r="A1864" s="99"/>
      <c r="B1864" s="12"/>
      <c r="C1864" s="67"/>
      <c r="D1864" s="2">
        <v>5</v>
      </c>
      <c r="E1864" s="3">
        <f t="shared" si="1971"/>
        <v>1</v>
      </c>
      <c r="F1864" s="146"/>
      <c r="G1864" s="49">
        <f t="shared" si="1969"/>
        <v>0</v>
      </c>
      <c r="H1864" s="156"/>
      <c r="I1864" s="4">
        <f t="shared" si="1972"/>
        <v>0</v>
      </c>
      <c r="J1864" s="48" t="str">
        <f t="shared" si="1970"/>
        <v>-</v>
      </c>
      <c r="K1864" s="158"/>
      <c r="L1864" s="158"/>
      <c r="M1864" s="158"/>
      <c r="N1864" s="158"/>
      <c r="O1864" s="6">
        <f t="shared" si="1965"/>
        <v>0</v>
      </c>
      <c r="P1864" s="40">
        <v>1</v>
      </c>
      <c r="Q1864" s="4">
        <f t="shared" si="1966"/>
        <v>0</v>
      </c>
      <c r="R1864" s="4">
        <f t="shared" si="1967"/>
        <v>0</v>
      </c>
      <c r="S1864" s="41">
        <f t="shared" si="1968"/>
        <v>0</v>
      </c>
      <c r="T1864" s="67"/>
      <c r="U1864" s="67"/>
      <c r="V1864" s="67"/>
      <c r="W1864" s="67"/>
      <c r="X1864" s="67"/>
      <c r="Y1864" s="67"/>
      <c r="Z1864" s="67"/>
      <c r="AA1864" s="67"/>
      <c r="AB1864" s="99"/>
    </row>
    <row r="1865" spans="1:28" ht="18" hidden="1" outlineLevel="1" x14ac:dyDescent="0.35">
      <c r="A1865" s="99"/>
      <c r="B1865" s="12"/>
      <c r="C1865" s="67"/>
      <c r="D1865" s="2">
        <v>6</v>
      </c>
      <c r="E1865" s="3">
        <f t="shared" si="1971"/>
        <v>1</v>
      </c>
      <c r="F1865" s="146"/>
      <c r="G1865" s="49">
        <f t="shared" si="1969"/>
        <v>0</v>
      </c>
      <c r="H1865" s="156"/>
      <c r="I1865" s="4">
        <f t="shared" si="1972"/>
        <v>0</v>
      </c>
      <c r="J1865" s="48" t="str">
        <f t="shared" si="1970"/>
        <v>-</v>
      </c>
      <c r="K1865" s="158"/>
      <c r="L1865" s="158"/>
      <c r="M1865" s="158"/>
      <c r="N1865" s="158"/>
      <c r="O1865" s="6">
        <f t="shared" si="1965"/>
        <v>0</v>
      </c>
      <c r="P1865" s="40">
        <v>1</v>
      </c>
      <c r="Q1865" s="4">
        <f t="shared" si="1966"/>
        <v>0</v>
      </c>
      <c r="R1865" s="4">
        <f t="shared" si="1967"/>
        <v>0</v>
      </c>
      <c r="S1865" s="41">
        <f t="shared" si="1968"/>
        <v>0</v>
      </c>
      <c r="T1865" s="67"/>
      <c r="U1865" s="67"/>
      <c r="V1865" s="67"/>
      <c r="W1865" s="67"/>
      <c r="X1865" s="67"/>
      <c r="Y1865" s="67"/>
      <c r="Z1865" s="67"/>
      <c r="AA1865" s="67"/>
      <c r="AB1865" s="99"/>
    </row>
    <row r="1866" spans="1:28" ht="18" hidden="1" outlineLevel="1" x14ac:dyDescent="0.35">
      <c r="A1866" s="99"/>
      <c r="B1866" s="12"/>
      <c r="C1866" s="67"/>
      <c r="D1866" s="2">
        <v>7</v>
      </c>
      <c r="E1866" s="3">
        <f t="shared" si="1971"/>
        <v>1</v>
      </c>
      <c r="F1866" s="146"/>
      <c r="G1866" s="49">
        <f t="shared" si="1969"/>
        <v>0</v>
      </c>
      <c r="H1866" s="156"/>
      <c r="I1866" s="4">
        <f t="shared" si="1972"/>
        <v>0</v>
      </c>
      <c r="J1866" s="48" t="str">
        <f t="shared" si="1970"/>
        <v>-</v>
      </c>
      <c r="K1866" s="158"/>
      <c r="L1866" s="158"/>
      <c r="M1866" s="158"/>
      <c r="N1866" s="158"/>
      <c r="O1866" s="6">
        <f t="shared" si="1965"/>
        <v>0</v>
      </c>
      <c r="P1866" s="40">
        <v>1</v>
      </c>
      <c r="Q1866" s="4">
        <f t="shared" si="1966"/>
        <v>0</v>
      </c>
      <c r="R1866" s="4">
        <f t="shared" si="1967"/>
        <v>0</v>
      </c>
      <c r="S1866" s="41">
        <f t="shared" si="1968"/>
        <v>0</v>
      </c>
      <c r="T1866" s="67"/>
      <c r="U1866" s="67"/>
      <c r="V1866" s="67"/>
      <c r="W1866" s="67"/>
      <c r="X1866" s="67"/>
      <c r="Y1866" s="67"/>
      <c r="Z1866" s="67"/>
      <c r="AA1866" s="67"/>
      <c r="AB1866" s="99"/>
    </row>
    <row r="1867" spans="1:28" ht="18" hidden="1" outlineLevel="1" x14ac:dyDescent="0.35">
      <c r="A1867" s="99"/>
      <c r="B1867" s="12"/>
      <c r="C1867" s="67"/>
      <c r="D1867" s="2">
        <v>8</v>
      </c>
      <c r="E1867" s="3">
        <f t="shared" si="1971"/>
        <v>1</v>
      </c>
      <c r="F1867" s="146"/>
      <c r="G1867" s="49">
        <f t="shared" si="1969"/>
        <v>0</v>
      </c>
      <c r="H1867" s="156"/>
      <c r="I1867" s="4">
        <f t="shared" si="1972"/>
        <v>0</v>
      </c>
      <c r="J1867" s="48" t="str">
        <f t="shared" si="1970"/>
        <v>-</v>
      </c>
      <c r="K1867" s="158"/>
      <c r="L1867" s="158"/>
      <c r="M1867" s="158"/>
      <c r="N1867" s="158"/>
      <c r="O1867" s="6">
        <f t="shared" si="1965"/>
        <v>0</v>
      </c>
      <c r="P1867" s="40">
        <v>1</v>
      </c>
      <c r="Q1867" s="4">
        <f t="shared" si="1966"/>
        <v>0</v>
      </c>
      <c r="R1867" s="4">
        <f t="shared" si="1967"/>
        <v>0</v>
      </c>
      <c r="S1867" s="41">
        <f t="shared" si="1968"/>
        <v>0</v>
      </c>
      <c r="T1867" s="67"/>
      <c r="U1867" s="67"/>
      <c r="V1867" s="67"/>
      <c r="W1867" s="67"/>
      <c r="X1867" s="67"/>
      <c r="Y1867" s="67"/>
      <c r="Z1867" s="67"/>
      <c r="AA1867" s="67"/>
      <c r="AB1867" s="99"/>
    </row>
    <row r="1868" spans="1:28" ht="18" hidden="1" outlineLevel="1" x14ac:dyDescent="0.35">
      <c r="A1868" s="99"/>
      <c r="B1868" s="12"/>
      <c r="C1868" s="67"/>
      <c r="D1868" s="2">
        <v>9</v>
      </c>
      <c r="E1868" s="3">
        <f t="shared" si="1971"/>
        <v>1</v>
      </c>
      <c r="F1868" s="146"/>
      <c r="G1868" s="49">
        <f t="shared" si="1969"/>
        <v>0</v>
      </c>
      <c r="H1868" s="156"/>
      <c r="I1868" s="4">
        <f t="shared" si="1972"/>
        <v>0</v>
      </c>
      <c r="J1868" s="48" t="str">
        <f t="shared" si="1970"/>
        <v>-</v>
      </c>
      <c r="K1868" s="158"/>
      <c r="L1868" s="158"/>
      <c r="M1868" s="158"/>
      <c r="N1868" s="158"/>
      <c r="O1868" s="6">
        <f t="shared" si="1965"/>
        <v>0</v>
      </c>
      <c r="P1868" s="40">
        <v>1</v>
      </c>
      <c r="Q1868" s="4">
        <f t="shared" si="1966"/>
        <v>0</v>
      </c>
      <c r="R1868" s="4">
        <f t="shared" si="1967"/>
        <v>0</v>
      </c>
      <c r="S1868" s="41">
        <f t="shared" si="1968"/>
        <v>0</v>
      </c>
      <c r="T1868" s="67"/>
      <c r="U1868" s="67"/>
      <c r="V1868" s="67"/>
      <c r="W1868" s="67"/>
      <c r="X1868" s="67"/>
      <c r="Y1868" s="67"/>
      <c r="Z1868" s="67"/>
      <c r="AA1868" s="67"/>
      <c r="AB1868" s="99"/>
    </row>
    <row r="1869" spans="1:28" ht="18" hidden="1" outlineLevel="1" x14ac:dyDescent="0.35">
      <c r="A1869" s="99"/>
      <c r="B1869" s="12"/>
      <c r="C1869" s="67"/>
      <c r="D1869" s="2">
        <v>10</v>
      </c>
      <c r="E1869" s="3">
        <f t="shared" si="1971"/>
        <v>1</v>
      </c>
      <c r="F1869" s="146"/>
      <c r="G1869" s="49">
        <f t="shared" si="1969"/>
        <v>0</v>
      </c>
      <c r="H1869" s="156"/>
      <c r="I1869" s="4">
        <f t="shared" si="1972"/>
        <v>0</v>
      </c>
      <c r="J1869" s="48" t="str">
        <f t="shared" si="1970"/>
        <v>-</v>
      </c>
      <c r="K1869" s="158"/>
      <c r="L1869" s="158"/>
      <c r="M1869" s="158"/>
      <c r="N1869" s="158"/>
      <c r="O1869" s="6">
        <f t="shared" si="1965"/>
        <v>0</v>
      </c>
      <c r="P1869" s="40">
        <v>1</v>
      </c>
      <c r="Q1869" s="4">
        <f t="shared" si="1966"/>
        <v>0</v>
      </c>
      <c r="R1869" s="4">
        <f t="shared" si="1967"/>
        <v>0</v>
      </c>
      <c r="S1869" s="41">
        <f t="shared" si="1968"/>
        <v>0</v>
      </c>
      <c r="T1869" s="67"/>
      <c r="U1869" s="67"/>
      <c r="V1869" s="67"/>
      <c r="W1869" s="67"/>
      <c r="X1869" s="67"/>
      <c r="Y1869" s="67"/>
      <c r="Z1869" s="67"/>
      <c r="AA1869" s="67"/>
      <c r="AB1869" s="99"/>
    </row>
    <row r="1870" spans="1:28" ht="18" hidden="1" outlineLevel="1" x14ac:dyDescent="0.35">
      <c r="A1870" s="99"/>
      <c r="B1870" s="12"/>
      <c r="C1870" s="67"/>
      <c r="D1870" s="2">
        <v>11</v>
      </c>
      <c r="E1870" s="3">
        <f t="shared" si="1971"/>
        <v>1</v>
      </c>
      <c r="F1870" s="146"/>
      <c r="G1870" s="49">
        <f t="shared" si="1969"/>
        <v>0</v>
      </c>
      <c r="H1870" s="156"/>
      <c r="I1870" s="4">
        <f t="shared" si="1972"/>
        <v>0</v>
      </c>
      <c r="J1870" s="48" t="str">
        <f t="shared" si="1970"/>
        <v>-</v>
      </c>
      <c r="K1870" s="158"/>
      <c r="L1870" s="158"/>
      <c r="M1870" s="158"/>
      <c r="N1870" s="158"/>
      <c r="O1870" s="6">
        <f t="shared" si="1965"/>
        <v>0</v>
      </c>
      <c r="P1870" s="40">
        <v>1</v>
      </c>
      <c r="Q1870" s="4">
        <f t="shared" si="1966"/>
        <v>0</v>
      </c>
      <c r="R1870" s="4">
        <f t="shared" si="1967"/>
        <v>0</v>
      </c>
      <c r="S1870" s="41">
        <f t="shared" si="1968"/>
        <v>0</v>
      </c>
      <c r="T1870" s="67"/>
      <c r="U1870" s="67"/>
      <c r="V1870" s="67"/>
      <c r="W1870" s="67"/>
      <c r="X1870" s="67"/>
      <c r="Y1870" s="67"/>
      <c r="Z1870" s="67"/>
      <c r="AA1870" s="67"/>
      <c r="AB1870" s="99"/>
    </row>
    <row r="1871" spans="1:28" ht="18" hidden="1" outlineLevel="1" x14ac:dyDescent="0.35">
      <c r="A1871" s="99"/>
      <c r="B1871" s="12"/>
      <c r="C1871" s="67"/>
      <c r="D1871" s="2">
        <v>12</v>
      </c>
      <c r="E1871" s="3">
        <f t="shared" si="1971"/>
        <v>1</v>
      </c>
      <c r="F1871" s="146"/>
      <c r="G1871" s="49">
        <f t="shared" si="1969"/>
        <v>0</v>
      </c>
      <c r="H1871" s="156"/>
      <c r="I1871" s="4">
        <f t="shared" si="1972"/>
        <v>0</v>
      </c>
      <c r="J1871" s="48" t="str">
        <f t="shared" si="1970"/>
        <v>-</v>
      </c>
      <c r="K1871" s="158"/>
      <c r="L1871" s="158"/>
      <c r="M1871" s="158"/>
      <c r="N1871" s="158"/>
      <c r="O1871" s="6">
        <f t="shared" si="1965"/>
        <v>0</v>
      </c>
      <c r="P1871" s="40">
        <v>1</v>
      </c>
      <c r="Q1871" s="4">
        <f t="shared" si="1966"/>
        <v>0</v>
      </c>
      <c r="R1871" s="4">
        <f t="shared" si="1967"/>
        <v>0</v>
      </c>
      <c r="S1871" s="41">
        <f t="shared" si="1968"/>
        <v>0</v>
      </c>
      <c r="T1871" s="67"/>
      <c r="U1871" s="67"/>
      <c r="V1871" s="67"/>
      <c r="W1871" s="67"/>
      <c r="X1871" s="67"/>
      <c r="Y1871" s="67"/>
      <c r="Z1871" s="67"/>
      <c r="AA1871" s="67"/>
      <c r="AB1871" s="99"/>
    </row>
    <row r="1872" spans="1:28" ht="18" hidden="1" outlineLevel="1" x14ac:dyDescent="0.35">
      <c r="A1872" s="99"/>
      <c r="B1872" s="12"/>
      <c r="C1872" s="67"/>
      <c r="D1872" s="2">
        <v>13</v>
      </c>
      <c r="E1872" s="3">
        <f t="shared" si="1971"/>
        <v>1</v>
      </c>
      <c r="F1872" s="146">
        <f>+E1872</f>
        <v>1</v>
      </c>
      <c r="G1872" s="49">
        <f t="shared" si="1969"/>
        <v>0</v>
      </c>
      <c r="H1872" s="156"/>
      <c r="I1872" s="4">
        <f t="shared" si="1972"/>
        <v>0</v>
      </c>
      <c r="J1872" s="48" t="str">
        <f t="shared" si="1970"/>
        <v>-</v>
      </c>
      <c r="K1872" s="158"/>
      <c r="L1872" s="158"/>
      <c r="M1872" s="158"/>
      <c r="N1872" s="158"/>
      <c r="O1872" s="6">
        <f t="shared" si="1965"/>
        <v>0</v>
      </c>
      <c r="P1872" s="38">
        <f>IFERROR((_xlfn.DAYS("31/12/"&amp;YEAR(E1872),E1872))/G1872,0)</f>
        <v>0</v>
      </c>
      <c r="Q1872" s="4">
        <f t="shared" si="1966"/>
        <v>0</v>
      </c>
      <c r="R1872" s="4">
        <f t="shared" si="1967"/>
        <v>0</v>
      </c>
      <c r="S1872" s="41">
        <f t="shared" si="1968"/>
        <v>0</v>
      </c>
      <c r="T1872" s="67"/>
      <c r="U1872" s="67"/>
      <c r="V1872" s="67"/>
      <c r="W1872" s="67"/>
      <c r="X1872" s="67"/>
      <c r="Y1872" s="67"/>
      <c r="Z1872" s="67"/>
      <c r="AA1872" s="67"/>
      <c r="AB1872" s="99"/>
    </row>
    <row r="1873" spans="1:29" ht="18" hidden="1" outlineLevel="1" x14ac:dyDescent="0.35">
      <c r="A1873" s="99"/>
      <c r="B1873" s="12"/>
      <c r="C1873" s="67"/>
      <c r="D1873" s="42" t="s">
        <v>164</v>
      </c>
      <c r="E1873" s="8"/>
      <c r="F1873" s="8"/>
      <c r="G1873" s="50">
        <f>SUM(G1859:G1872)</f>
        <v>0</v>
      </c>
      <c r="H1873" s="1"/>
      <c r="I1873" s="4">
        <f t="shared" si="1972"/>
        <v>0</v>
      </c>
      <c r="J1873" s="48" t="str">
        <f>IFERROR(I1873/G1873,"-")</f>
        <v>-</v>
      </c>
      <c r="K1873" s="5">
        <f>SUM(K1859:K1872)</f>
        <v>0</v>
      </c>
      <c r="L1873" s="5">
        <f t="shared" ref="L1873:O1873" si="1973">SUM(L1859:L1872)</f>
        <v>0</v>
      </c>
      <c r="M1873" s="5">
        <f t="shared" si="1973"/>
        <v>0</v>
      </c>
      <c r="N1873" s="5">
        <f t="shared" si="1973"/>
        <v>0</v>
      </c>
      <c r="O1873" s="5">
        <f t="shared" si="1973"/>
        <v>0</v>
      </c>
      <c r="P1873" s="42">
        <f>+SUMPRODUCT(G1859:G1872,P1859:P1872)</f>
        <v>0</v>
      </c>
      <c r="Q1873" s="9">
        <f>SUM(Q1859:Q1872)</f>
        <v>0</v>
      </c>
      <c r="R1873" s="9">
        <f t="shared" ref="R1873:S1873" si="1974">SUM(R1859:R1872)</f>
        <v>0</v>
      </c>
      <c r="S1873" s="10">
        <f t="shared" si="1974"/>
        <v>0</v>
      </c>
      <c r="T1873" s="67"/>
      <c r="U1873" s="67"/>
      <c r="V1873" s="67"/>
      <c r="W1873" s="67"/>
      <c r="X1873" s="67"/>
      <c r="Y1873" s="67"/>
      <c r="Z1873" s="67"/>
      <c r="AA1873" s="67"/>
      <c r="AB1873" s="99"/>
    </row>
    <row r="1874" spans="1:29" ht="18" hidden="1" outlineLevel="1" x14ac:dyDescent="0.35">
      <c r="A1874" s="99"/>
      <c r="B1874" s="12"/>
      <c r="C1874" s="67"/>
      <c r="D1874" s="25" t="s">
        <v>150</v>
      </c>
      <c r="E1874" s="1"/>
      <c r="F1874" s="1"/>
      <c r="G1874" s="1"/>
      <c r="H1874" s="1"/>
      <c r="I1874" s="1"/>
      <c r="J1874" s="1"/>
      <c r="K1874" s="51" t="str">
        <f>IFERROR(K1873/$O$89,"-")</f>
        <v>-</v>
      </c>
      <c r="L1874" s="51" t="str">
        <f>IFERROR(L1873/$O$89,"-")</f>
        <v>-</v>
      </c>
      <c r="M1874" s="51" t="str">
        <f>IFERROR(M1873/$O$89,"-")</f>
        <v>-</v>
      </c>
      <c r="N1874" s="51" t="str">
        <f>IFERROR(N1873/$O$89,"-")</f>
        <v>-</v>
      </c>
      <c r="O1874" s="51" t="str">
        <f>IFERROR(O1873/$O$89,"-")</f>
        <v>-</v>
      </c>
      <c r="P1874" s="43"/>
      <c r="Q1874" s="2"/>
      <c r="R1874" s="2"/>
      <c r="S1874" s="44"/>
      <c r="T1874" s="67"/>
      <c r="U1874" s="67"/>
      <c r="V1874" s="67"/>
      <c r="W1874" s="67"/>
      <c r="X1874" s="67"/>
      <c r="Y1874" s="67"/>
      <c r="Z1874" s="67"/>
      <c r="AA1874" s="67"/>
      <c r="AB1874" s="99"/>
    </row>
    <row r="1875" spans="1:29" ht="18" hidden="1" outlineLevel="1" x14ac:dyDescent="0.35">
      <c r="A1875" s="99"/>
      <c r="B1875" s="12"/>
      <c r="C1875" s="67"/>
      <c r="D1875" s="67"/>
      <c r="E1875" s="67"/>
      <c r="F1875" s="67"/>
      <c r="G1875" s="67"/>
      <c r="H1875" s="67"/>
      <c r="I1875" s="67"/>
      <c r="J1875" s="67"/>
      <c r="K1875" s="67"/>
      <c r="L1875" s="67"/>
      <c r="M1875" s="67"/>
      <c r="N1875" s="67"/>
      <c r="O1875" s="67"/>
      <c r="P1875" s="67"/>
      <c r="Q1875" s="67"/>
      <c r="R1875" s="67"/>
      <c r="S1875" s="67"/>
      <c r="T1875" s="67"/>
      <c r="U1875" s="67"/>
      <c r="V1875" s="67"/>
      <c r="W1875" s="67"/>
      <c r="X1875" s="67"/>
      <c r="Y1875" s="67"/>
      <c r="Z1875" s="67"/>
      <c r="AA1875" s="67"/>
      <c r="AB1875" s="99"/>
    </row>
    <row r="1876" spans="1:29" ht="28.95" customHeight="1" collapsed="1" x14ac:dyDescent="0.35">
      <c r="A1876" s="99"/>
      <c r="B1876" s="202" t="str">
        <f>'Introducció dades Grals'!$B$38</f>
        <v>Equipament 14</v>
      </c>
      <c r="C1876" s="202"/>
      <c r="D1876" s="203"/>
      <c r="E1876" s="204">
        <f>'Introducció dades Grals'!$C$38</f>
        <v>0</v>
      </c>
      <c r="F1876" s="142"/>
      <c r="G1876" s="142"/>
      <c r="H1876" s="142"/>
      <c r="I1876" s="142"/>
      <c r="J1876" s="142"/>
      <c r="K1876" s="142"/>
      <c r="L1876" s="142"/>
      <c r="M1876" s="142"/>
      <c r="N1876" s="142"/>
      <c r="O1876" s="142"/>
      <c r="P1876" s="142"/>
      <c r="Q1876" s="142"/>
      <c r="R1876" s="142"/>
      <c r="S1876" s="142"/>
      <c r="T1876" s="142"/>
      <c r="U1876" s="142"/>
      <c r="V1876" s="142"/>
      <c r="W1876" s="142"/>
      <c r="X1876" s="142"/>
      <c r="Y1876" s="142"/>
      <c r="Z1876" s="142"/>
      <c r="AA1876" s="142"/>
      <c r="AB1876" s="99"/>
    </row>
    <row r="1877" spans="1:29" ht="18" x14ac:dyDescent="0.35">
      <c r="A1877" s="99"/>
      <c r="B1877" s="141"/>
      <c r="C1877" s="205" t="s">
        <v>96</v>
      </c>
      <c r="D1877" s="141"/>
      <c r="E1877" s="141"/>
      <c r="F1877" s="141"/>
      <c r="G1877" s="141"/>
      <c r="H1877" s="141"/>
      <c r="I1877" s="141"/>
      <c r="J1877" s="141"/>
      <c r="K1877" s="141"/>
      <c r="L1877" s="141"/>
      <c r="M1877" s="141"/>
      <c r="N1877" s="141"/>
      <c r="O1877" s="141"/>
      <c r="P1877" s="141"/>
      <c r="Q1877" s="141"/>
      <c r="R1877" s="141"/>
      <c r="S1877" s="141"/>
      <c r="T1877" s="141"/>
      <c r="U1877" s="141"/>
      <c r="V1877" s="141"/>
      <c r="W1877" s="141"/>
      <c r="X1877" s="141"/>
      <c r="Y1877" s="141"/>
      <c r="Z1877" s="141"/>
      <c r="AA1877" s="141"/>
      <c r="AB1877" s="99"/>
    </row>
    <row r="1878" spans="1:29" ht="9" hidden="1" customHeight="1" outlineLevel="1" x14ac:dyDescent="0.35">
      <c r="A1878" s="99"/>
      <c r="B1878" s="141"/>
      <c r="C1878" s="67"/>
      <c r="D1878" s="187"/>
      <c r="E1878" s="67"/>
      <c r="F1878" s="67"/>
      <c r="G1878" s="67"/>
      <c r="H1878" s="67"/>
      <c r="I1878" s="67"/>
      <c r="J1878" s="67"/>
      <c r="K1878" s="67"/>
      <c r="L1878" s="67"/>
      <c r="M1878" s="67"/>
      <c r="N1878" s="67"/>
      <c r="O1878" s="67"/>
      <c r="P1878" s="67"/>
      <c r="Q1878" s="67"/>
      <c r="R1878" s="67"/>
      <c r="S1878" s="67"/>
      <c r="T1878" s="67"/>
      <c r="U1878" s="67"/>
      <c r="V1878" s="67"/>
      <c r="W1878" s="67"/>
      <c r="X1878" s="67"/>
      <c r="Y1878" s="67"/>
      <c r="Z1878" s="67"/>
      <c r="AA1878" s="67"/>
      <c r="AB1878" s="99"/>
    </row>
    <row r="1879" spans="1:29" ht="18" hidden="1" outlineLevel="1" x14ac:dyDescent="0.35">
      <c r="A1879" s="99"/>
      <c r="B1879" s="141"/>
      <c r="C1879" s="67"/>
      <c r="D1879" s="67"/>
      <c r="E1879" s="161" t="s">
        <v>97</v>
      </c>
      <c r="F1879" s="162"/>
      <c r="G1879" s="162"/>
      <c r="H1879" s="67"/>
      <c r="I1879" s="67"/>
      <c r="J1879" s="163" t="s">
        <v>98</v>
      </c>
      <c r="K1879" s="164"/>
      <c r="L1879" s="164"/>
      <c r="M1879" s="164"/>
      <c r="N1879" s="67"/>
      <c r="O1879" s="67"/>
      <c r="P1879" s="67"/>
      <c r="Q1879" s="149" t="s">
        <v>99</v>
      </c>
      <c r="R1879" s="150"/>
      <c r="S1879" s="150"/>
      <c r="T1879" s="150"/>
      <c r="U1879" s="67"/>
      <c r="V1879" s="149" t="s">
        <v>100</v>
      </c>
      <c r="W1879" s="150"/>
      <c r="X1879" s="150"/>
      <c r="Y1879" s="67"/>
      <c r="Z1879" s="67"/>
      <c r="AA1879" s="67"/>
      <c r="AB1879" s="99"/>
      <c r="AC1879" s="67">
        <v>38</v>
      </c>
    </row>
    <row r="1880" spans="1:29" ht="18" hidden="1" outlineLevel="1" x14ac:dyDescent="0.35">
      <c r="A1880" s="99"/>
      <c r="B1880" s="141"/>
      <c r="C1880" s="67"/>
      <c r="D1880" s="67"/>
      <c r="E1880" s="152">
        <v>1</v>
      </c>
      <c r="F1880" s="418" t="s">
        <v>101</v>
      </c>
      <c r="G1880" s="418"/>
      <c r="H1880" s="67"/>
      <c r="I1880" s="67"/>
      <c r="J1880" s="144" t="s">
        <v>102</v>
      </c>
      <c r="K1880" s="144" t="s">
        <v>103</v>
      </c>
      <c r="L1880" s="144" t="s">
        <v>104</v>
      </c>
      <c r="M1880" s="144" t="s">
        <v>105</v>
      </c>
      <c r="N1880" s="67"/>
      <c r="O1880" s="67"/>
      <c r="P1880" s="67"/>
      <c r="Q1880" s="419" t="s">
        <v>106</v>
      </c>
      <c r="R1880" s="419"/>
      <c r="S1880" s="298" t="str">
        <f>IFERROR(T1905/R1905,"-")</f>
        <v>-</v>
      </c>
      <c r="T1880" s="299" t="s">
        <v>107</v>
      </c>
      <c r="U1880" s="67"/>
      <c r="V1880" s="8" t="s">
        <v>108</v>
      </c>
      <c r="W1880" s="300">
        <f>+llistes!$P$5</f>
        <v>0.26</v>
      </c>
      <c r="X1880" s="301" t="s">
        <v>109</v>
      </c>
      <c r="Y1880" s="67"/>
      <c r="Z1880" s="67"/>
      <c r="AA1880" s="67"/>
      <c r="AB1880" s="99"/>
    </row>
    <row r="1881" spans="1:29" ht="18" hidden="1" outlineLevel="1" x14ac:dyDescent="0.35">
      <c r="A1881" s="99"/>
      <c r="B1881" s="141"/>
      <c r="C1881" s="67"/>
      <c r="D1881" s="67"/>
      <c r="E1881" s="153">
        <v>2</v>
      </c>
      <c r="F1881" s="418" t="s">
        <v>101</v>
      </c>
      <c r="G1881" s="418"/>
      <c r="H1881" s="67"/>
      <c r="I1881" s="67"/>
      <c r="J1881" s="1" t="s">
        <v>110</v>
      </c>
      <c r="K1881" s="143"/>
      <c r="L1881" s="143"/>
      <c r="M1881" s="52">
        <f>IFERROR(L1881/K1881,1)</f>
        <v>1</v>
      </c>
      <c r="N1881" s="151"/>
      <c r="O1881" s="67"/>
      <c r="P1881" s="67"/>
      <c r="Q1881" s="415" t="s">
        <v>111</v>
      </c>
      <c r="R1881" s="415"/>
      <c r="S1881" s="47" t="str">
        <f>IFERROR(T1905/Q1905,"-")</f>
        <v>-</v>
      </c>
      <c r="T1881" t="s">
        <v>112</v>
      </c>
      <c r="U1881" s="67"/>
      <c r="V1881" s="1" t="s">
        <v>113</v>
      </c>
      <c r="W1881" s="5">
        <f>+W1880*R1905</f>
        <v>0</v>
      </c>
      <c r="X1881" s="268" t="s">
        <v>114</v>
      </c>
      <c r="Y1881" s="67"/>
      <c r="Z1881" s="67"/>
      <c r="AA1881" s="67"/>
      <c r="AB1881" s="99"/>
    </row>
    <row r="1882" spans="1:29" ht="18" hidden="1" outlineLevel="1" x14ac:dyDescent="0.35">
      <c r="A1882" s="99"/>
      <c r="B1882" s="141"/>
      <c r="C1882" s="67"/>
      <c r="D1882" s="67"/>
      <c r="E1882" s="153">
        <v>3</v>
      </c>
      <c r="F1882" s="418" t="s">
        <v>101</v>
      </c>
      <c r="G1882" s="418"/>
      <c r="H1882" s="67"/>
      <c r="I1882" s="67"/>
      <c r="J1882" s="1" t="s">
        <v>115</v>
      </c>
      <c r="K1882" s="143"/>
      <c r="L1882" s="143"/>
      <c r="M1882" s="52">
        <f t="shared" ref="M1882:M1886" si="1975">IFERROR(L1882/K1882,1)</f>
        <v>1</v>
      </c>
      <c r="N1882" s="151"/>
      <c r="O1882" s="67"/>
      <c r="P1882" s="67"/>
      <c r="Q1882" s="419" t="s">
        <v>116</v>
      </c>
      <c r="R1882" s="419"/>
      <c r="S1882" s="302" t="str" cm="1">
        <f t="array" aca="1" ref="S1882" ca="1">IFERROR(R1905/INDIRECT("'Introducció dades Grals'!G"&amp;AC1879),"-")</f>
        <v>-</v>
      </c>
      <c r="T1882" s="303" t="s">
        <v>117</v>
      </c>
      <c r="U1882" s="67"/>
      <c r="V1882" s="8" t="s">
        <v>118</v>
      </c>
      <c r="W1882" s="7" t="str" cm="1">
        <f t="array" aca="1" ref="W1882" ca="1">IFERROR(W1881/INDIRECT("'Introducció dades Grals'!G"&amp;AC1879),"-")</f>
        <v>-</v>
      </c>
      <c r="X1882" s="304" t="s">
        <v>119</v>
      </c>
      <c r="Y1882" s="67"/>
      <c r="Z1882" s="67"/>
      <c r="AA1882" s="67"/>
      <c r="AB1882" s="99"/>
    </row>
    <row r="1883" spans="1:29" ht="18" hidden="1" outlineLevel="1" x14ac:dyDescent="0.35">
      <c r="A1883" s="99"/>
      <c r="B1883" s="141"/>
      <c r="C1883" s="67"/>
      <c r="D1883" s="67"/>
      <c r="E1883" s="153">
        <v>4</v>
      </c>
      <c r="F1883" s="418" t="s">
        <v>101</v>
      </c>
      <c r="G1883" s="418"/>
      <c r="H1883" s="67"/>
      <c r="I1883" s="67"/>
      <c r="J1883" s="1" t="s">
        <v>120</v>
      </c>
      <c r="K1883" s="143"/>
      <c r="L1883" s="143"/>
      <c r="M1883" s="52">
        <f t="shared" si="1975"/>
        <v>1</v>
      </c>
      <c r="N1883" s="151"/>
      <c r="O1883" s="67"/>
      <c r="P1883" s="67"/>
      <c r="Q1883" s="415" t="s">
        <v>121</v>
      </c>
      <c r="R1883" s="415"/>
      <c r="S1883" s="47" t="str" cm="1">
        <f t="array" aca="1" ref="S1883" ca="1">IFERROR(R1905/INDIRECT("'Introducció dades Grals'!I"&amp;AC1879),"-")</f>
        <v>-</v>
      </c>
      <c r="T1883" s="11" t="s">
        <v>122</v>
      </c>
      <c r="U1883" s="67"/>
      <c r="V1883" s="67"/>
      <c r="W1883" s="67"/>
      <c r="X1883" s="67"/>
      <c r="Y1883" s="67"/>
      <c r="Z1883" s="67"/>
      <c r="AA1883" s="67"/>
      <c r="AB1883" s="99"/>
    </row>
    <row r="1884" spans="1:29" ht="18" hidden="1" outlineLevel="1" x14ac:dyDescent="0.35">
      <c r="A1884" s="99"/>
      <c r="B1884" s="141"/>
      <c r="C1884" s="67"/>
      <c r="D1884" s="67"/>
      <c r="E1884" s="154">
        <v>5</v>
      </c>
      <c r="F1884" s="418" t="s">
        <v>101</v>
      </c>
      <c r="G1884" s="418"/>
      <c r="H1884" s="67"/>
      <c r="I1884" s="67"/>
      <c r="J1884" s="1" t="s">
        <v>123</v>
      </c>
      <c r="K1884" s="143"/>
      <c r="L1884" s="143"/>
      <c r="M1884" s="52">
        <f t="shared" si="1975"/>
        <v>1</v>
      </c>
      <c r="N1884" s="151"/>
      <c r="O1884" s="67"/>
      <c r="P1884" s="67"/>
      <c r="Q1884" s="67"/>
      <c r="R1884" s="67"/>
      <c r="S1884" s="67"/>
      <c r="T1884" s="67"/>
      <c r="U1884" s="67"/>
      <c r="V1884" s="67"/>
      <c r="W1884" s="67"/>
      <c r="X1884" s="67"/>
      <c r="Y1884" s="67"/>
      <c r="Z1884" s="67"/>
      <c r="AA1884" s="67"/>
      <c r="AB1884" s="99"/>
    </row>
    <row r="1885" spans="1:29" ht="18" hidden="1" outlineLevel="1" x14ac:dyDescent="0.35">
      <c r="A1885" s="99"/>
      <c r="B1885" s="141"/>
      <c r="C1885" s="67"/>
      <c r="D1885" s="67"/>
      <c r="E1885" s="153">
        <v>6</v>
      </c>
      <c r="F1885" s="418" t="s">
        <v>101</v>
      </c>
      <c r="G1885" s="418"/>
      <c r="H1885" s="67"/>
      <c r="I1885" s="67"/>
      <c r="J1885" s="1" t="s">
        <v>124</v>
      </c>
      <c r="K1885" s="143"/>
      <c r="L1885" s="143"/>
      <c r="M1885" s="52">
        <f t="shared" si="1975"/>
        <v>1</v>
      </c>
      <c r="N1885" s="151"/>
      <c r="O1885" s="67"/>
      <c r="P1885" s="67"/>
      <c r="Q1885" s="67"/>
      <c r="R1885" s="67"/>
      <c r="S1885" s="67"/>
      <c r="T1885" s="67"/>
      <c r="U1885" s="67"/>
      <c r="V1885" s="67"/>
      <c r="W1885" s="67"/>
      <c r="X1885" s="67"/>
      <c r="Y1885" s="67"/>
      <c r="Z1885" s="67"/>
      <c r="AA1885" s="67"/>
      <c r="AB1885" s="99"/>
    </row>
    <row r="1886" spans="1:29" ht="18" hidden="1" outlineLevel="1" x14ac:dyDescent="0.35">
      <c r="A1886" s="99"/>
      <c r="B1886" s="141"/>
      <c r="C1886" s="67"/>
      <c r="D1886" s="67"/>
      <c r="E1886" s="153">
        <v>7</v>
      </c>
      <c r="F1886" s="418" t="s">
        <v>101</v>
      </c>
      <c r="G1886" s="418"/>
      <c r="H1886" s="67"/>
      <c r="I1886" s="67"/>
      <c r="J1886" s="1" t="s">
        <v>125</v>
      </c>
      <c r="K1886" s="143"/>
      <c r="L1886" s="143"/>
      <c r="M1886" s="52">
        <f t="shared" si="1975"/>
        <v>1</v>
      </c>
      <c r="N1886" s="151"/>
      <c r="O1886" s="67"/>
      <c r="P1886" s="67"/>
      <c r="Q1886" s="67"/>
      <c r="R1886" s="67"/>
      <c r="S1886" s="67"/>
      <c r="T1886" s="67"/>
      <c r="U1886" s="67"/>
      <c r="V1886" s="67"/>
      <c r="W1886" s="67"/>
      <c r="X1886" s="67"/>
      <c r="Y1886" s="67"/>
      <c r="Z1886" s="67"/>
      <c r="AA1886" s="67"/>
      <c r="AB1886" s="99"/>
    </row>
    <row r="1887" spans="1:29" ht="18" hidden="1" outlineLevel="1" x14ac:dyDescent="0.35">
      <c r="A1887" s="99"/>
      <c r="B1887" s="141"/>
      <c r="C1887" s="67"/>
      <c r="D1887" s="67"/>
      <c r="E1887" s="67"/>
      <c r="F1887" s="67"/>
      <c r="G1887" s="67"/>
      <c r="H1887" s="67"/>
      <c r="I1887" s="67"/>
      <c r="J1887" s="67"/>
      <c r="K1887" s="67"/>
      <c r="L1887" s="67"/>
      <c r="M1887" s="67"/>
      <c r="N1887" s="67"/>
      <c r="O1887" s="67"/>
      <c r="P1887" s="67"/>
      <c r="Q1887" s="67"/>
      <c r="R1887" s="67"/>
      <c r="S1887" s="67"/>
      <c r="T1887" s="67"/>
      <c r="U1887" s="67"/>
      <c r="V1887" s="67"/>
      <c r="W1887" s="67"/>
      <c r="X1887" s="67"/>
      <c r="Y1887" s="67"/>
      <c r="Z1887" s="67"/>
      <c r="AA1887" s="67"/>
      <c r="AB1887" s="99"/>
    </row>
    <row r="1888" spans="1:29" ht="18" hidden="1" outlineLevel="1" x14ac:dyDescent="0.35">
      <c r="A1888" s="99"/>
      <c r="B1888" s="141"/>
      <c r="C1888" s="67"/>
      <c r="D1888" s="147" t="s">
        <v>126</v>
      </c>
      <c r="E1888" s="148"/>
      <c r="F1888" s="148"/>
      <c r="G1888" s="148"/>
      <c r="H1888" s="148"/>
      <c r="I1888" s="148"/>
      <c r="J1888" s="148"/>
      <c r="K1888" s="148"/>
      <c r="L1888" s="148"/>
      <c r="M1888" s="148"/>
      <c r="N1888" s="148"/>
      <c r="O1888" s="148"/>
      <c r="P1888" s="148"/>
      <c r="Q1888" s="420" t="s">
        <v>127</v>
      </c>
      <c r="R1888" s="420"/>
      <c r="S1888" s="420"/>
      <c r="T1888" s="420"/>
      <c r="U1888" s="67"/>
      <c r="V1888" s="67"/>
      <c r="W1888" s="67"/>
      <c r="X1888" s="67"/>
      <c r="Y1888" s="67"/>
      <c r="Z1888" s="67"/>
      <c r="AA1888" s="67"/>
      <c r="AB1888" s="99"/>
    </row>
    <row r="1889" spans="1:28" s="159" customFormat="1" ht="43.2" hidden="1" outlineLevel="1" x14ac:dyDescent="0.35">
      <c r="A1889" s="99"/>
      <c r="B1889" s="141"/>
      <c r="C1889" s="67"/>
      <c r="D1889" s="188" t="s">
        <v>128</v>
      </c>
      <c r="E1889" s="188" t="s">
        <v>129</v>
      </c>
      <c r="F1889" s="188" t="s">
        <v>130</v>
      </c>
      <c r="G1889" s="188" t="s">
        <v>131</v>
      </c>
      <c r="H1889" s="188" t="s">
        <v>132</v>
      </c>
      <c r="I1889" s="188"/>
      <c r="J1889" s="188" t="s">
        <v>133</v>
      </c>
      <c r="K1889" s="188" t="s">
        <v>134</v>
      </c>
      <c r="L1889" s="188" t="s">
        <v>135</v>
      </c>
      <c r="M1889" s="188" t="s">
        <v>136</v>
      </c>
      <c r="N1889" s="188" t="s">
        <v>137</v>
      </c>
      <c r="O1889" s="188" t="s">
        <v>138</v>
      </c>
      <c r="P1889" s="189" t="s">
        <v>139</v>
      </c>
      <c r="Q1889" s="183" t="s">
        <v>140</v>
      </c>
      <c r="R1889" s="184" t="s">
        <v>141</v>
      </c>
      <c r="S1889" s="184" t="s">
        <v>142</v>
      </c>
      <c r="T1889" s="184" t="s">
        <v>143</v>
      </c>
      <c r="U1889" s="159" t="e" vm="1">
        <v>#VALUE!</v>
      </c>
      <c r="V1889" s="426" t="s">
        <v>144</v>
      </c>
      <c r="W1889" s="426"/>
      <c r="X1889" s="426"/>
      <c r="Y1889" s="426"/>
      <c r="Z1889" s="426"/>
      <c r="AA1889" s="67"/>
      <c r="AB1889" s="99"/>
    </row>
    <row r="1890" spans="1:28" s="160" customFormat="1" ht="18" hidden="1" outlineLevel="1" x14ac:dyDescent="0.35">
      <c r="A1890" s="99"/>
      <c r="B1890" s="141"/>
      <c r="C1890" s="67"/>
      <c r="D1890" s="190"/>
      <c r="E1890" s="191"/>
      <c r="F1890" s="191"/>
      <c r="G1890" s="190"/>
      <c r="H1890" s="190" t="s">
        <v>145</v>
      </c>
      <c r="I1890" s="190" t="s">
        <v>146</v>
      </c>
      <c r="J1890" s="190" t="s">
        <v>147</v>
      </c>
      <c r="K1890" s="190" t="s">
        <v>147</v>
      </c>
      <c r="L1890" s="190" t="s">
        <v>147</v>
      </c>
      <c r="M1890" s="190" t="s">
        <v>147</v>
      </c>
      <c r="N1890" s="190" t="s">
        <v>147</v>
      </c>
      <c r="O1890" s="190" t="s">
        <v>147</v>
      </c>
      <c r="P1890" s="192" t="s">
        <v>147</v>
      </c>
      <c r="Q1890" s="185" t="s">
        <v>148</v>
      </c>
      <c r="R1890" s="186" t="s">
        <v>145</v>
      </c>
      <c r="S1890" s="186" t="s">
        <v>147</v>
      </c>
      <c r="T1890" s="186" t="s">
        <v>147</v>
      </c>
      <c r="U1890" s="67"/>
      <c r="V1890" s="67"/>
      <c r="W1890" s="67"/>
      <c r="X1890" s="67"/>
      <c r="Y1890" s="67"/>
      <c r="Z1890" s="67"/>
      <c r="AA1890" s="67"/>
      <c r="AB1890" s="99"/>
    </row>
    <row r="1891" spans="1:28" ht="18" hidden="1" outlineLevel="1" x14ac:dyDescent="0.35">
      <c r="A1891" s="99"/>
      <c r="B1891" s="141"/>
      <c r="C1891" s="67"/>
      <c r="D1891" s="2">
        <v>0</v>
      </c>
      <c r="E1891" s="145"/>
      <c r="F1891" s="145">
        <f>+E1891</f>
        <v>0</v>
      </c>
      <c r="G1891" s="49">
        <f>IF(F1891-E1891=0,0,F1891-E1891+1)</f>
        <v>0</v>
      </c>
      <c r="H1891" s="155"/>
      <c r="I1891" s="48" t="str">
        <f>IFERROR(H1891/G1891,"-")</f>
        <v>-</v>
      </c>
      <c r="J1891" s="157"/>
      <c r="K1891" s="157"/>
      <c r="L1891" s="157"/>
      <c r="M1891" s="157"/>
      <c r="N1891" s="157"/>
      <c r="O1891" s="157"/>
      <c r="P1891" s="45">
        <f t="shared" ref="P1891:P1892" si="1976">+SUM(J1891:O1891)</f>
        <v>0</v>
      </c>
      <c r="Q1891" s="179">
        <f>IFERROR((_xlfn.DAYS(F1891,"1/1/"&amp;YEAR(F1891))+1)/G1891,0)</f>
        <v>0</v>
      </c>
      <c r="R1891" s="180">
        <f>+H1891*Q1891</f>
        <v>0</v>
      </c>
      <c r="S1891" s="180">
        <f t="shared" ref="S1891" si="1977">+J1891*Q1891</f>
        <v>0</v>
      </c>
      <c r="T1891" s="180">
        <f t="shared" ref="T1891:T1892" si="1978">+P1891*Q1891</f>
        <v>0</v>
      </c>
      <c r="U1891" s="67"/>
      <c r="V1891" s="67"/>
      <c r="W1891" s="67"/>
      <c r="X1891" s="67"/>
      <c r="Y1891" s="67"/>
      <c r="Z1891" s="67"/>
      <c r="AA1891" s="67"/>
      <c r="AB1891" s="99"/>
    </row>
    <row r="1892" spans="1:28" ht="18" hidden="1" outlineLevel="1" x14ac:dyDescent="0.35">
      <c r="A1892" s="99"/>
      <c r="B1892" s="141"/>
      <c r="C1892" s="67"/>
      <c r="D1892" s="2">
        <v>1</v>
      </c>
      <c r="E1892" s="3">
        <f>+F1891+1</f>
        <v>1</v>
      </c>
      <c r="F1892" s="145"/>
      <c r="G1892" s="49">
        <f t="shared" ref="G1892:G1904" si="1979">IF(F1892-E1892=0,0,F1892-E1892+1)</f>
        <v>0</v>
      </c>
      <c r="H1892" s="155"/>
      <c r="I1892" s="48" t="str">
        <f t="shared" ref="I1892:I1893" si="1980">IFERROR(H1892/G1892,"-")</f>
        <v>-</v>
      </c>
      <c r="J1892" s="157"/>
      <c r="K1892" s="157"/>
      <c r="L1892" s="157"/>
      <c r="M1892" s="157"/>
      <c r="N1892" s="157"/>
      <c r="O1892" s="157"/>
      <c r="P1892" s="45">
        <f t="shared" si="1976"/>
        <v>0</v>
      </c>
      <c r="Q1892" s="179">
        <v>1</v>
      </c>
      <c r="R1892" s="180">
        <f t="shared" ref="R1892" si="1981">+H1892*Q1892</f>
        <v>0</v>
      </c>
      <c r="S1892" s="180">
        <f>+J1892*Q1892</f>
        <v>0</v>
      </c>
      <c r="T1892" s="180">
        <f t="shared" si="1978"/>
        <v>0</v>
      </c>
      <c r="U1892" s="67"/>
      <c r="V1892" s="67"/>
      <c r="W1892" s="67"/>
      <c r="X1892" s="67"/>
      <c r="Y1892" s="67"/>
      <c r="Z1892" s="67"/>
      <c r="AA1892" s="67"/>
      <c r="AB1892" s="99"/>
    </row>
    <row r="1893" spans="1:28" ht="18" hidden="1" outlineLevel="1" x14ac:dyDescent="0.35">
      <c r="A1893" s="99"/>
      <c r="B1893" s="141"/>
      <c r="C1893" s="67"/>
      <c r="D1893" s="2">
        <v>2</v>
      </c>
      <c r="E1893" s="3">
        <f t="shared" ref="E1893:E1904" si="1982">+F1892+1</f>
        <v>1</v>
      </c>
      <c r="F1893" s="146"/>
      <c r="G1893" s="49">
        <f t="shared" si="1979"/>
        <v>0</v>
      </c>
      <c r="H1893" s="155"/>
      <c r="I1893" s="48" t="str">
        <f t="shared" si="1980"/>
        <v>-</v>
      </c>
      <c r="J1893" s="157"/>
      <c r="K1893" s="158"/>
      <c r="L1893" s="158"/>
      <c r="M1893" s="158"/>
      <c r="N1893" s="158"/>
      <c r="O1893" s="158"/>
      <c r="P1893" s="45">
        <f t="shared" ref="P1893" si="1983">+SUM(J1893:O1893)</f>
        <v>0</v>
      </c>
      <c r="Q1893" s="181">
        <v>1</v>
      </c>
      <c r="R1893" s="182">
        <f t="shared" ref="R1893" si="1984">+H1893*Q1893</f>
        <v>0</v>
      </c>
      <c r="S1893" s="182">
        <f t="shared" ref="S1893" si="1985">+J1893*Q1893</f>
        <v>0</v>
      </c>
      <c r="T1893" s="182">
        <f t="shared" ref="T1893" si="1986">+P1893*Q1893</f>
        <v>0</v>
      </c>
      <c r="U1893" s="67"/>
      <c r="V1893" s="67"/>
      <c r="W1893" s="67"/>
      <c r="X1893" s="67"/>
      <c r="Y1893" s="67"/>
      <c r="Z1893" s="67"/>
      <c r="AA1893" s="67"/>
      <c r="AB1893" s="99"/>
    </row>
    <row r="1894" spans="1:28" ht="18" hidden="1" outlineLevel="1" x14ac:dyDescent="0.35">
      <c r="A1894" s="99"/>
      <c r="B1894" s="141"/>
      <c r="C1894" s="67"/>
      <c r="D1894" s="2">
        <v>3</v>
      </c>
      <c r="E1894" s="3">
        <f t="shared" si="1982"/>
        <v>1</v>
      </c>
      <c r="F1894" s="146"/>
      <c r="G1894" s="49">
        <f t="shared" si="1979"/>
        <v>0</v>
      </c>
      <c r="H1894" s="155"/>
      <c r="I1894" s="48" t="str">
        <f t="shared" ref="I1894" si="1987">IFERROR(H1894/G1894,"-")</f>
        <v>-</v>
      </c>
      <c r="J1894" s="157"/>
      <c r="K1894" s="158"/>
      <c r="L1894" s="158"/>
      <c r="M1894" s="158"/>
      <c r="N1894" s="158"/>
      <c r="O1894" s="158"/>
      <c r="P1894" s="45">
        <f t="shared" ref="P1894" si="1988">+SUM(J1894:O1894)</f>
        <v>0</v>
      </c>
      <c r="Q1894" s="181">
        <v>1</v>
      </c>
      <c r="R1894" s="182">
        <f t="shared" ref="R1894" si="1989">+H1894*Q1894</f>
        <v>0</v>
      </c>
      <c r="S1894" s="182">
        <f t="shared" ref="S1894" si="1990">+J1894*Q1894</f>
        <v>0</v>
      </c>
      <c r="T1894" s="182">
        <f t="shared" ref="T1894" si="1991">+P1894*Q1894</f>
        <v>0</v>
      </c>
      <c r="U1894" s="67"/>
      <c r="V1894" s="67"/>
      <c r="W1894" s="67"/>
      <c r="X1894" s="67"/>
      <c r="Y1894" s="67"/>
      <c r="Z1894" s="67"/>
      <c r="AA1894" s="67"/>
      <c r="AB1894" s="99"/>
    </row>
    <row r="1895" spans="1:28" ht="18" hidden="1" outlineLevel="1" x14ac:dyDescent="0.35">
      <c r="A1895" s="99"/>
      <c r="B1895" s="141"/>
      <c r="C1895" s="67"/>
      <c r="D1895" s="2">
        <v>4</v>
      </c>
      <c r="E1895" s="3">
        <f t="shared" si="1982"/>
        <v>1</v>
      </c>
      <c r="F1895" s="146"/>
      <c r="G1895" s="49">
        <f t="shared" si="1979"/>
        <v>0</v>
      </c>
      <c r="H1895" s="155"/>
      <c r="I1895" s="48" t="str">
        <f t="shared" ref="I1895" si="1992">IFERROR(H1895/G1895,"-")</f>
        <v>-</v>
      </c>
      <c r="J1895" s="157"/>
      <c r="K1895" s="158"/>
      <c r="L1895" s="158"/>
      <c r="M1895" s="158"/>
      <c r="N1895" s="158"/>
      <c r="O1895" s="158"/>
      <c r="P1895" s="45">
        <f t="shared" ref="P1895" si="1993">+SUM(J1895:O1895)</f>
        <v>0</v>
      </c>
      <c r="Q1895" s="181">
        <v>1</v>
      </c>
      <c r="R1895" s="182">
        <f t="shared" ref="R1895" si="1994">+H1895*Q1895</f>
        <v>0</v>
      </c>
      <c r="S1895" s="182">
        <f t="shared" ref="S1895" si="1995">+J1895*Q1895</f>
        <v>0</v>
      </c>
      <c r="T1895" s="182">
        <f t="shared" ref="T1895" si="1996">+P1895*Q1895</f>
        <v>0</v>
      </c>
      <c r="U1895" s="67"/>
      <c r="V1895" s="67"/>
      <c r="W1895" s="67"/>
      <c r="X1895" s="67"/>
      <c r="Y1895" s="67"/>
      <c r="Z1895" s="67"/>
      <c r="AA1895" s="67"/>
      <c r="AB1895" s="99"/>
    </row>
    <row r="1896" spans="1:28" ht="18" hidden="1" outlineLevel="1" x14ac:dyDescent="0.35">
      <c r="A1896" s="99"/>
      <c r="B1896" s="141"/>
      <c r="C1896" s="67"/>
      <c r="D1896" s="2">
        <v>5</v>
      </c>
      <c r="E1896" s="3">
        <f t="shared" si="1982"/>
        <v>1</v>
      </c>
      <c r="F1896" s="146"/>
      <c r="G1896" s="49">
        <f t="shared" si="1979"/>
        <v>0</v>
      </c>
      <c r="H1896" s="155"/>
      <c r="I1896" s="48" t="str">
        <f t="shared" ref="I1896" si="1997">IFERROR(H1896/G1896,"-")</f>
        <v>-</v>
      </c>
      <c r="J1896" s="157"/>
      <c r="K1896" s="158"/>
      <c r="L1896" s="158"/>
      <c r="M1896" s="158"/>
      <c r="N1896" s="158"/>
      <c r="O1896" s="158"/>
      <c r="P1896" s="45">
        <f t="shared" ref="P1896" si="1998">+SUM(J1896:O1896)</f>
        <v>0</v>
      </c>
      <c r="Q1896" s="181">
        <v>1</v>
      </c>
      <c r="R1896" s="182">
        <f t="shared" ref="R1896" si="1999">+H1896*Q1896</f>
        <v>0</v>
      </c>
      <c r="S1896" s="182">
        <f t="shared" ref="S1896" si="2000">+J1896*Q1896</f>
        <v>0</v>
      </c>
      <c r="T1896" s="182">
        <f t="shared" ref="T1896" si="2001">+P1896*Q1896</f>
        <v>0</v>
      </c>
      <c r="U1896" s="67"/>
      <c r="V1896" s="67"/>
      <c r="W1896" s="67"/>
      <c r="X1896" s="67"/>
      <c r="Y1896" s="67"/>
      <c r="Z1896" s="67"/>
      <c r="AA1896" s="67"/>
      <c r="AB1896" s="99"/>
    </row>
    <row r="1897" spans="1:28" ht="18" hidden="1" outlineLevel="1" x14ac:dyDescent="0.35">
      <c r="A1897" s="99"/>
      <c r="B1897" s="141"/>
      <c r="C1897" s="67"/>
      <c r="D1897" s="2">
        <v>6</v>
      </c>
      <c r="E1897" s="3">
        <f t="shared" si="1982"/>
        <v>1</v>
      </c>
      <c r="F1897" s="146"/>
      <c r="G1897" s="49">
        <f t="shared" si="1979"/>
        <v>0</v>
      </c>
      <c r="H1897" s="155"/>
      <c r="I1897" s="48" t="str">
        <f t="shared" ref="I1897" si="2002">IFERROR(H1897/G1897,"-")</f>
        <v>-</v>
      </c>
      <c r="J1897" s="157"/>
      <c r="K1897" s="158"/>
      <c r="L1897" s="158"/>
      <c r="M1897" s="158"/>
      <c r="N1897" s="158"/>
      <c r="O1897" s="158"/>
      <c r="P1897" s="45">
        <f t="shared" ref="P1897" si="2003">+SUM(J1897:O1897)</f>
        <v>0</v>
      </c>
      <c r="Q1897" s="181">
        <v>1</v>
      </c>
      <c r="R1897" s="182">
        <f t="shared" ref="R1897" si="2004">+H1897*Q1897</f>
        <v>0</v>
      </c>
      <c r="S1897" s="182">
        <f t="shared" ref="S1897" si="2005">+J1897*Q1897</f>
        <v>0</v>
      </c>
      <c r="T1897" s="182">
        <f t="shared" ref="T1897" si="2006">+P1897*Q1897</f>
        <v>0</v>
      </c>
      <c r="U1897" s="67"/>
      <c r="V1897" s="67"/>
      <c r="W1897" s="67"/>
      <c r="X1897" s="67"/>
      <c r="Y1897" s="67"/>
      <c r="Z1897" s="67"/>
      <c r="AA1897" s="67"/>
      <c r="AB1897" s="99"/>
    </row>
    <row r="1898" spans="1:28" ht="18" hidden="1" outlineLevel="1" x14ac:dyDescent="0.35">
      <c r="A1898" s="99"/>
      <c r="B1898" s="141"/>
      <c r="C1898" s="67"/>
      <c r="D1898" s="2">
        <v>7</v>
      </c>
      <c r="E1898" s="3">
        <f t="shared" si="1982"/>
        <v>1</v>
      </c>
      <c r="F1898" s="146"/>
      <c r="G1898" s="49">
        <f t="shared" si="1979"/>
        <v>0</v>
      </c>
      <c r="H1898" s="155"/>
      <c r="I1898" s="48" t="str">
        <f t="shared" ref="I1898" si="2007">IFERROR(H1898/G1898,"-")</f>
        <v>-</v>
      </c>
      <c r="J1898" s="157"/>
      <c r="K1898" s="158"/>
      <c r="L1898" s="158"/>
      <c r="M1898" s="158"/>
      <c r="N1898" s="158"/>
      <c r="O1898" s="158"/>
      <c r="P1898" s="45">
        <f t="shared" ref="P1898" si="2008">+SUM(J1898:O1898)</f>
        <v>0</v>
      </c>
      <c r="Q1898" s="181">
        <v>1</v>
      </c>
      <c r="R1898" s="182">
        <f t="shared" ref="R1898" si="2009">+H1898*Q1898</f>
        <v>0</v>
      </c>
      <c r="S1898" s="182">
        <f t="shared" ref="S1898" si="2010">+J1898*Q1898</f>
        <v>0</v>
      </c>
      <c r="T1898" s="182">
        <f t="shared" ref="T1898" si="2011">+P1898*Q1898</f>
        <v>0</v>
      </c>
      <c r="U1898" s="67"/>
      <c r="V1898" s="67"/>
      <c r="W1898" s="67"/>
      <c r="X1898" s="67"/>
      <c r="Y1898" s="67"/>
      <c r="Z1898" s="67"/>
      <c r="AA1898" s="67"/>
      <c r="AB1898" s="99"/>
    </row>
    <row r="1899" spans="1:28" ht="18" hidden="1" outlineLevel="1" x14ac:dyDescent="0.35">
      <c r="A1899" s="99"/>
      <c r="B1899" s="141"/>
      <c r="C1899" s="67"/>
      <c r="D1899" s="2">
        <v>8</v>
      </c>
      <c r="E1899" s="3">
        <f t="shared" si="1982"/>
        <v>1</v>
      </c>
      <c r="F1899" s="146"/>
      <c r="G1899" s="49">
        <f t="shared" si="1979"/>
        <v>0</v>
      </c>
      <c r="H1899" s="155"/>
      <c r="I1899" s="48" t="str">
        <f t="shared" ref="I1899" si="2012">IFERROR(H1899/G1899,"-")</f>
        <v>-</v>
      </c>
      <c r="J1899" s="157"/>
      <c r="K1899" s="158"/>
      <c r="L1899" s="158"/>
      <c r="M1899" s="158"/>
      <c r="N1899" s="158"/>
      <c r="O1899" s="158"/>
      <c r="P1899" s="45">
        <f t="shared" ref="P1899" si="2013">+SUM(J1899:O1899)</f>
        <v>0</v>
      </c>
      <c r="Q1899" s="181">
        <v>1</v>
      </c>
      <c r="R1899" s="182">
        <f t="shared" ref="R1899" si="2014">+H1899*Q1899</f>
        <v>0</v>
      </c>
      <c r="S1899" s="182">
        <f t="shared" ref="S1899" si="2015">+J1899*Q1899</f>
        <v>0</v>
      </c>
      <c r="T1899" s="182">
        <f t="shared" ref="T1899" si="2016">+P1899*Q1899</f>
        <v>0</v>
      </c>
      <c r="U1899" s="67"/>
      <c r="V1899" s="67"/>
      <c r="W1899" s="67"/>
      <c r="X1899" s="67"/>
      <c r="Y1899" s="67"/>
      <c r="Z1899" s="67"/>
      <c r="AA1899" s="67"/>
      <c r="AB1899" s="99"/>
    </row>
    <row r="1900" spans="1:28" ht="18" hidden="1" outlineLevel="1" x14ac:dyDescent="0.35">
      <c r="A1900" s="99"/>
      <c r="B1900" s="141"/>
      <c r="C1900" s="67"/>
      <c r="D1900" s="2">
        <v>9</v>
      </c>
      <c r="E1900" s="3">
        <f t="shared" si="1982"/>
        <v>1</v>
      </c>
      <c r="F1900" s="146"/>
      <c r="G1900" s="49">
        <f t="shared" si="1979"/>
        <v>0</v>
      </c>
      <c r="H1900" s="155"/>
      <c r="I1900" s="48" t="str">
        <f t="shared" ref="I1900" si="2017">IFERROR(H1900/G1900,"-")</f>
        <v>-</v>
      </c>
      <c r="J1900" s="157"/>
      <c r="K1900" s="158"/>
      <c r="L1900" s="158"/>
      <c r="M1900" s="158"/>
      <c r="N1900" s="158"/>
      <c r="O1900" s="158"/>
      <c r="P1900" s="45">
        <f t="shared" ref="P1900" si="2018">+SUM(J1900:O1900)</f>
        <v>0</v>
      </c>
      <c r="Q1900" s="181">
        <v>1</v>
      </c>
      <c r="R1900" s="182">
        <f t="shared" ref="R1900" si="2019">+H1900*Q1900</f>
        <v>0</v>
      </c>
      <c r="S1900" s="182">
        <f t="shared" ref="S1900" si="2020">+J1900*Q1900</f>
        <v>0</v>
      </c>
      <c r="T1900" s="182">
        <f t="shared" ref="T1900" si="2021">+P1900*Q1900</f>
        <v>0</v>
      </c>
      <c r="U1900" s="67"/>
      <c r="V1900" s="67"/>
      <c r="W1900" s="67"/>
      <c r="X1900" s="67"/>
      <c r="Y1900" s="67"/>
      <c r="Z1900" s="67"/>
      <c r="AA1900" s="67"/>
      <c r="AB1900" s="99"/>
    </row>
    <row r="1901" spans="1:28" ht="18" hidden="1" outlineLevel="1" x14ac:dyDescent="0.35">
      <c r="A1901" s="99"/>
      <c r="B1901" s="141"/>
      <c r="C1901" s="67"/>
      <c r="D1901" s="2">
        <v>10</v>
      </c>
      <c r="E1901" s="3">
        <f t="shared" si="1982"/>
        <v>1</v>
      </c>
      <c r="F1901" s="146"/>
      <c r="G1901" s="49">
        <f t="shared" si="1979"/>
        <v>0</v>
      </c>
      <c r="H1901" s="155"/>
      <c r="I1901" s="48" t="str">
        <f t="shared" ref="I1901" si="2022">IFERROR(H1901/G1901,"-")</f>
        <v>-</v>
      </c>
      <c r="J1901" s="157"/>
      <c r="K1901" s="158"/>
      <c r="L1901" s="158"/>
      <c r="M1901" s="158"/>
      <c r="N1901" s="158"/>
      <c r="O1901" s="158"/>
      <c r="P1901" s="45">
        <f t="shared" ref="P1901" si="2023">+SUM(J1901:O1901)</f>
        <v>0</v>
      </c>
      <c r="Q1901" s="181">
        <v>1</v>
      </c>
      <c r="R1901" s="182">
        <f t="shared" ref="R1901" si="2024">+H1901*Q1901</f>
        <v>0</v>
      </c>
      <c r="S1901" s="182">
        <f t="shared" ref="S1901" si="2025">+J1901*Q1901</f>
        <v>0</v>
      </c>
      <c r="T1901" s="182">
        <f t="shared" ref="T1901" si="2026">+P1901*Q1901</f>
        <v>0</v>
      </c>
      <c r="U1901" s="67"/>
      <c r="V1901" s="67"/>
      <c r="W1901" s="67"/>
      <c r="X1901" s="67"/>
      <c r="Y1901" s="67"/>
      <c r="Z1901" s="67"/>
      <c r="AA1901" s="67"/>
      <c r="AB1901" s="99"/>
    </row>
    <row r="1902" spans="1:28" ht="18" hidden="1" outlineLevel="1" x14ac:dyDescent="0.35">
      <c r="A1902" s="99"/>
      <c r="B1902" s="141"/>
      <c r="C1902" s="67"/>
      <c r="D1902" s="2">
        <v>11</v>
      </c>
      <c r="E1902" s="3">
        <f t="shared" si="1982"/>
        <v>1</v>
      </c>
      <c r="F1902" s="146"/>
      <c r="G1902" s="49">
        <f t="shared" si="1979"/>
        <v>0</v>
      </c>
      <c r="H1902" s="155"/>
      <c r="I1902" s="48" t="str">
        <f t="shared" ref="I1902" si="2027">IFERROR(H1902/G1902,"-")</f>
        <v>-</v>
      </c>
      <c r="J1902" s="157"/>
      <c r="K1902" s="158"/>
      <c r="L1902" s="158"/>
      <c r="M1902" s="158"/>
      <c r="N1902" s="158"/>
      <c r="O1902" s="158"/>
      <c r="P1902" s="45">
        <f t="shared" ref="P1902" si="2028">+SUM(J1902:O1902)</f>
        <v>0</v>
      </c>
      <c r="Q1902" s="181">
        <v>1</v>
      </c>
      <c r="R1902" s="182">
        <f t="shared" ref="R1902" si="2029">+H1902*Q1902</f>
        <v>0</v>
      </c>
      <c r="S1902" s="182">
        <f t="shared" ref="S1902" si="2030">+J1902*Q1902</f>
        <v>0</v>
      </c>
      <c r="T1902" s="182">
        <f t="shared" ref="T1902" si="2031">+P1902*Q1902</f>
        <v>0</v>
      </c>
      <c r="U1902" s="67"/>
      <c r="V1902" s="67"/>
      <c r="W1902" s="67"/>
      <c r="X1902" s="67"/>
      <c r="Y1902" s="67"/>
      <c r="Z1902" s="67"/>
      <c r="AA1902" s="67"/>
      <c r="AB1902" s="99"/>
    </row>
    <row r="1903" spans="1:28" ht="18" hidden="1" outlineLevel="1" x14ac:dyDescent="0.35">
      <c r="A1903" s="99"/>
      <c r="B1903" s="141"/>
      <c r="C1903" s="67"/>
      <c r="D1903" s="2">
        <v>12</v>
      </c>
      <c r="E1903" s="3">
        <f t="shared" si="1982"/>
        <v>1</v>
      </c>
      <c r="F1903" s="146"/>
      <c r="G1903" s="49">
        <f t="shared" si="1979"/>
        <v>0</v>
      </c>
      <c r="H1903" s="155"/>
      <c r="I1903" s="48" t="str">
        <f t="shared" ref="I1903" si="2032">IFERROR(H1903/G1903,"-")</f>
        <v>-</v>
      </c>
      <c r="J1903" s="158"/>
      <c r="K1903" s="158"/>
      <c r="L1903" s="158"/>
      <c r="M1903" s="158"/>
      <c r="N1903" s="158"/>
      <c r="O1903" s="158"/>
      <c r="P1903" s="46">
        <f t="shared" ref="P1903" si="2033">+SUM(J1903:O1903)</f>
        <v>0</v>
      </c>
      <c r="Q1903" s="181">
        <v>1</v>
      </c>
      <c r="R1903" s="182">
        <f t="shared" ref="R1903" si="2034">+H1903*Q1903</f>
        <v>0</v>
      </c>
      <c r="S1903" s="182">
        <f t="shared" ref="S1903" si="2035">+J1903*Q1903</f>
        <v>0</v>
      </c>
      <c r="T1903" s="182">
        <f t="shared" ref="T1903" si="2036">+P1903*Q1903</f>
        <v>0</v>
      </c>
      <c r="U1903" s="67"/>
      <c r="V1903" s="67"/>
      <c r="W1903" s="67"/>
      <c r="X1903" s="67"/>
      <c r="Y1903" s="67"/>
      <c r="Z1903" s="67"/>
      <c r="AA1903" s="67"/>
      <c r="AB1903" s="99"/>
    </row>
    <row r="1904" spans="1:28" ht="18" hidden="1" outlineLevel="1" x14ac:dyDescent="0.35">
      <c r="A1904" s="99"/>
      <c r="B1904" s="141"/>
      <c r="C1904" s="67"/>
      <c r="D1904" s="2">
        <v>13</v>
      </c>
      <c r="E1904" s="3">
        <f t="shared" si="1982"/>
        <v>1</v>
      </c>
      <c r="F1904" s="146">
        <f>+E1904</f>
        <v>1</v>
      </c>
      <c r="G1904" s="49">
        <f t="shared" si="1979"/>
        <v>0</v>
      </c>
      <c r="H1904" s="155"/>
      <c r="I1904" s="48" t="str">
        <f t="shared" ref="I1904" si="2037">IFERROR(H1904/G1904,"-")</f>
        <v>-</v>
      </c>
      <c r="J1904" s="158"/>
      <c r="K1904" s="158"/>
      <c r="L1904" s="158"/>
      <c r="M1904" s="158"/>
      <c r="N1904" s="158"/>
      <c r="O1904" s="158"/>
      <c r="P1904" s="46">
        <f t="shared" ref="P1904" si="2038">+SUM(J1904:O1904)</f>
        <v>0</v>
      </c>
      <c r="Q1904" s="179">
        <f>IFERROR((_xlfn.DAYS("31/12/"&amp;YEAR(E1904),E1904))/G1904,0)</f>
        <v>0</v>
      </c>
      <c r="R1904" s="182">
        <f t="shared" ref="R1904" si="2039">+H1904*Q1904</f>
        <v>0</v>
      </c>
      <c r="S1904" s="182">
        <f t="shared" ref="S1904" si="2040">+J1904*Q1904</f>
        <v>0</v>
      </c>
      <c r="T1904" s="182">
        <f t="shared" ref="T1904" si="2041">+P1904*Q1904</f>
        <v>0</v>
      </c>
      <c r="U1904" s="67"/>
      <c r="V1904" s="67"/>
      <c r="W1904" s="67"/>
      <c r="X1904" s="67"/>
      <c r="Y1904" s="67"/>
      <c r="Z1904" s="67"/>
      <c r="AA1904" s="67"/>
      <c r="AB1904" s="99"/>
    </row>
    <row r="1905" spans="1:29" ht="18" hidden="1" outlineLevel="1" x14ac:dyDescent="0.35">
      <c r="A1905" s="99"/>
      <c r="B1905" s="141"/>
      <c r="C1905" s="67"/>
      <c r="D1905" s="170" t="s">
        <v>149</v>
      </c>
      <c r="E1905" s="170"/>
      <c r="F1905" s="170"/>
      <c r="G1905" s="171">
        <f>SUM(G1891:G1904)</f>
        <v>0</v>
      </c>
      <c r="H1905" s="172">
        <f>SUM(H1891:H1904)</f>
        <v>0</v>
      </c>
      <c r="I1905" s="173" t="str">
        <f t="shared" ref="I1905" si="2042">IFERROR(H1905/G1905,"-")</f>
        <v>-</v>
      </c>
      <c r="J1905" s="172">
        <f t="shared" ref="J1905" si="2043">SUM(J1891:J1904)</f>
        <v>0</v>
      </c>
      <c r="K1905" s="172">
        <f t="shared" ref="K1905" si="2044">SUM(K1891:K1904)</f>
        <v>0</v>
      </c>
      <c r="L1905" s="172">
        <f t="shared" ref="L1905" si="2045">SUM(L1891:L1904)</f>
        <v>0</v>
      </c>
      <c r="M1905" s="172">
        <f t="shared" ref="M1905" si="2046">SUM(M1891:M1904)</f>
        <v>0</v>
      </c>
      <c r="N1905" s="172">
        <f t="shared" ref="N1905" si="2047">SUM(N1891:N1904)</f>
        <v>0</v>
      </c>
      <c r="O1905" s="172">
        <f t="shared" ref="O1905" si="2048">SUM(O1891:O1904)</f>
        <v>0</v>
      </c>
      <c r="P1905" s="174">
        <f t="shared" ref="P1905" si="2049">SUM(P1891:P1904)</f>
        <v>0</v>
      </c>
      <c r="Q1905" s="177">
        <f>+SUMPRODUCT(G1891:G1904,Q1891:Q1904)</f>
        <v>0</v>
      </c>
      <c r="R1905" s="178">
        <f>SUM(R1891:R1904)</f>
        <v>0</v>
      </c>
      <c r="S1905" s="178">
        <f t="shared" ref="S1905:T1905" si="2050">SUM(S1891:S1904)</f>
        <v>0</v>
      </c>
      <c r="T1905" s="178">
        <f t="shared" si="2050"/>
        <v>0</v>
      </c>
      <c r="U1905" s="67"/>
      <c r="V1905" s="67"/>
      <c r="W1905" s="67"/>
      <c r="X1905" s="67"/>
      <c r="Y1905" s="67"/>
      <c r="Z1905" s="67"/>
      <c r="AA1905" s="67"/>
      <c r="AB1905" s="99"/>
    </row>
    <row r="1906" spans="1:29" ht="18" hidden="1" outlineLevel="1" x14ac:dyDescent="0.35">
      <c r="A1906" s="99"/>
      <c r="B1906" s="141"/>
      <c r="C1906" s="67"/>
      <c r="D1906" s="175" t="s">
        <v>150</v>
      </c>
      <c r="E1906" s="175"/>
      <c r="F1906" s="175"/>
      <c r="G1906" s="175"/>
      <c r="H1906" s="175"/>
      <c r="I1906" s="175"/>
      <c r="J1906" s="176" t="str">
        <f t="shared" ref="J1906:P1906" si="2051">IFERROR(J1905/$P1905,"-")</f>
        <v>-</v>
      </c>
      <c r="K1906" s="176" t="str">
        <f t="shared" si="2051"/>
        <v>-</v>
      </c>
      <c r="L1906" s="176" t="str">
        <f t="shared" si="2051"/>
        <v>-</v>
      </c>
      <c r="M1906" s="176" t="str">
        <f t="shared" si="2051"/>
        <v>-</v>
      </c>
      <c r="N1906" s="176" t="str">
        <f t="shared" si="2051"/>
        <v>-</v>
      </c>
      <c r="O1906" s="176" t="str">
        <f t="shared" si="2051"/>
        <v>-</v>
      </c>
      <c r="P1906" s="176" t="str">
        <f t="shared" si="2051"/>
        <v>-</v>
      </c>
      <c r="Q1906" s="67"/>
      <c r="R1906" s="67"/>
      <c r="S1906" s="67"/>
      <c r="T1906" s="67"/>
      <c r="U1906" s="67"/>
      <c r="V1906" s="67"/>
      <c r="W1906" s="67"/>
      <c r="X1906" s="67"/>
      <c r="Y1906" s="67"/>
      <c r="Z1906" s="67"/>
      <c r="AA1906" s="67"/>
      <c r="AB1906" s="99"/>
    </row>
    <row r="1907" spans="1:29" ht="18" hidden="1" outlineLevel="1" x14ac:dyDescent="0.35">
      <c r="A1907" s="99"/>
      <c r="B1907" s="141"/>
      <c r="C1907" s="67"/>
      <c r="D1907" s="67"/>
      <c r="E1907" s="67"/>
      <c r="F1907" s="67"/>
      <c r="G1907" s="67"/>
      <c r="H1907" s="67"/>
      <c r="I1907" s="67"/>
      <c r="J1907" s="67"/>
      <c r="K1907" s="67"/>
      <c r="L1907" s="67"/>
      <c r="M1907" s="67"/>
      <c r="N1907" s="67"/>
      <c r="O1907" s="67"/>
      <c r="P1907" s="67"/>
      <c r="Q1907" s="67"/>
      <c r="R1907" s="67"/>
      <c r="S1907" s="67"/>
      <c r="T1907" s="67"/>
      <c r="U1907" s="67"/>
      <c r="V1907" s="67"/>
      <c r="W1907" s="67"/>
      <c r="X1907" s="67"/>
      <c r="Y1907" s="67"/>
      <c r="Z1907" s="67"/>
      <c r="AA1907" s="67"/>
      <c r="AB1907" s="99"/>
    </row>
    <row r="1908" spans="1:29" ht="18" collapsed="1" x14ac:dyDescent="0.35">
      <c r="A1908" s="99"/>
      <c r="B1908" s="12"/>
      <c r="C1908" s="62" t="s">
        <v>151</v>
      </c>
      <c r="D1908" s="12"/>
      <c r="E1908" s="12"/>
      <c r="F1908" s="12"/>
      <c r="G1908" s="12"/>
      <c r="H1908" s="12"/>
      <c r="I1908" s="12"/>
      <c r="J1908" s="12"/>
      <c r="K1908" s="12"/>
      <c r="L1908" s="12"/>
      <c r="M1908" s="12"/>
      <c r="N1908" s="12"/>
      <c r="O1908" s="12"/>
      <c r="P1908" s="12"/>
      <c r="Q1908" s="12"/>
      <c r="R1908" s="12"/>
      <c r="S1908" s="12"/>
      <c r="T1908" s="12"/>
      <c r="U1908" s="12"/>
      <c r="V1908" s="12"/>
      <c r="W1908" s="12"/>
      <c r="X1908" s="12"/>
      <c r="Y1908" s="12"/>
      <c r="Z1908" s="12"/>
      <c r="AA1908" s="12"/>
      <c r="AB1908" s="99"/>
    </row>
    <row r="1909" spans="1:29" ht="9.6" hidden="1" customHeight="1" outlineLevel="1" x14ac:dyDescent="0.35">
      <c r="A1909" s="99"/>
      <c r="B1909" s="12"/>
      <c r="C1909" s="67"/>
      <c r="D1909" s="67"/>
      <c r="E1909" s="67"/>
      <c r="F1909" s="67"/>
      <c r="G1909" s="67"/>
      <c r="H1909" s="67"/>
      <c r="I1909" s="67"/>
      <c r="J1909" s="67"/>
      <c r="K1909" s="67"/>
      <c r="L1909" s="67"/>
      <c r="M1909" s="67"/>
      <c r="N1909" s="67"/>
      <c r="O1909" s="67"/>
      <c r="P1909" s="67"/>
      <c r="Q1909" s="67"/>
      <c r="R1909" s="67"/>
      <c r="S1909" s="67"/>
      <c r="T1909" s="67"/>
      <c r="U1909" s="67"/>
      <c r="V1909" s="67"/>
      <c r="W1909" s="67"/>
      <c r="X1909" s="67"/>
      <c r="Y1909" s="67"/>
      <c r="Z1909" s="67"/>
      <c r="AA1909" s="67"/>
      <c r="AB1909" s="99"/>
    </row>
    <row r="1910" spans="1:29" ht="18" hidden="1" outlineLevel="1" x14ac:dyDescent="0.35">
      <c r="A1910" s="99"/>
      <c r="B1910" s="12"/>
      <c r="C1910" s="67"/>
      <c r="D1910" s="163" t="s">
        <v>98</v>
      </c>
      <c r="E1910" s="164"/>
      <c r="F1910" s="164"/>
      <c r="G1910" s="164"/>
      <c r="H1910" s="67"/>
      <c r="I1910" s="161" t="s">
        <v>97</v>
      </c>
      <c r="J1910" s="162"/>
      <c r="K1910" s="162"/>
      <c r="L1910" s="67"/>
      <c r="M1910" s="67"/>
      <c r="N1910" s="67"/>
      <c r="O1910" s="67"/>
      <c r="P1910" s="67"/>
      <c r="Q1910" s="149" t="s">
        <v>152</v>
      </c>
      <c r="R1910" s="150"/>
      <c r="S1910" s="150"/>
      <c r="T1910" s="150"/>
      <c r="U1910" s="67"/>
      <c r="V1910" s="149" t="s">
        <v>153</v>
      </c>
      <c r="W1910" s="150"/>
      <c r="X1910" s="150"/>
      <c r="Y1910" s="67"/>
      <c r="Z1910" s="67"/>
      <c r="AA1910" s="67"/>
      <c r="AB1910" s="99"/>
      <c r="AC1910" s="67">
        <v>38</v>
      </c>
    </row>
    <row r="1911" spans="1:29" ht="18" hidden="1" outlineLevel="1" x14ac:dyDescent="0.35">
      <c r="A1911" s="99"/>
      <c r="B1911" s="12"/>
      <c r="C1911" s="67"/>
      <c r="D1911" s="1" t="s">
        <v>154</v>
      </c>
      <c r="E1911" s="200" t="s">
        <v>155</v>
      </c>
      <c r="F1911" s="167" t="s">
        <v>156</v>
      </c>
      <c r="G1911" s="165"/>
      <c r="H1911" s="67"/>
      <c r="I1911" s="152">
        <v>1</v>
      </c>
      <c r="J1911" s="421" t="s">
        <v>101</v>
      </c>
      <c r="K1911" s="422"/>
      <c r="L1911" s="67"/>
      <c r="M1911" s="67"/>
      <c r="N1911" s="67"/>
      <c r="O1911" s="67"/>
      <c r="P1911" s="67"/>
      <c r="Q1911" s="419" t="s">
        <v>106</v>
      </c>
      <c r="R1911" s="419"/>
      <c r="S1911" s="298" t="str">
        <f>IFERROR(S1933/Q1933,"-")</f>
        <v>-</v>
      </c>
      <c r="T1911" s="299" t="s">
        <v>107</v>
      </c>
      <c r="U1911" s="67"/>
      <c r="V1911" s="8" t="s">
        <v>108</v>
      </c>
      <c r="W1911" s="300">
        <f>IF(E1911="No n'hi ha",0,VLOOKUP(E1911,llistes!$L$5:$Q$11,5,0))</f>
        <v>0</v>
      </c>
      <c r="X1911" s="301" t="s">
        <v>109</v>
      </c>
      <c r="Y1911" s="67"/>
      <c r="Z1911" s="67"/>
      <c r="AA1911" s="67"/>
      <c r="AB1911" s="99"/>
    </row>
    <row r="1912" spans="1:29" ht="18" hidden="1" outlineLevel="1" x14ac:dyDescent="0.35">
      <c r="A1912" s="99"/>
      <c r="B1912" s="12"/>
      <c r="C1912" s="67"/>
      <c r="D1912" s="1" t="s">
        <v>157</v>
      </c>
      <c r="E1912" s="201" t="s">
        <v>145</v>
      </c>
      <c r="F1912" s="199" t="s">
        <v>158</v>
      </c>
      <c r="G1912" s="166"/>
      <c r="H1912" s="67"/>
      <c r="I1912" s="154">
        <v>2</v>
      </c>
      <c r="J1912" s="421" t="s">
        <v>101</v>
      </c>
      <c r="K1912" s="422"/>
      <c r="L1912" s="67"/>
      <c r="M1912" s="67"/>
      <c r="N1912" s="67"/>
      <c r="O1912" s="67"/>
      <c r="P1912" s="67"/>
      <c r="Q1912" s="415" t="s">
        <v>111</v>
      </c>
      <c r="R1912" s="415"/>
      <c r="S1912" s="47">
        <f>IFERROR(S1933/P1933,0)</f>
        <v>0</v>
      </c>
      <c r="T1912" t="s">
        <v>112</v>
      </c>
      <c r="U1912" s="67"/>
      <c r="V1912" s="1" t="s">
        <v>113</v>
      </c>
      <c r="W1912" s="5">
        <f>+W1911*Q1933</f>
        <v>0</v>
      </c>
      <c r="X1912" s="268" t="s">
        <v>114</v>
      </c>
      <c r="Y1912" s="67"/>
      <c r="Z1912" s="67"/>
      <c r="AA1912" s="67"/>
      <c r="AB1912" s="99"/>
    </row>
    <row r="1913" spans="1:29" ht="18" hidden="1" outlineLevel="1" x14ac:dyDescent="0.35">
      <c r="A1913" s="99"/>
      <c r="B1913" s="12"/>
      <c r="C1913" s="67"/>
      <c r="D1913" s="1" t="s">
        <v>159</v>
      </c>
      <c r="E1913" s="168">
        <f>IF(E1911="No n'hi ha",0,VLOOKUP(E1912,_xlfn.IFS(E1911="Gas Natural",llistes!$F$4:$H$4,E1911="Gasoil C",llistes!$F$7:$H$8,E1911="GLP",llistes!$F$11:$H$15,E1911="Biomassa",llistes!$F$18:$H$24,E1911="No n'hi ha",llistes!$F$26:$H$26),2,0))</f>
        <v>0</v>
      </c>
      <c r="F1913" s="67"/>
      <c r="G1913" s="67"/>
      <c r="H1913" s="67"/>
      <c r="I1913" s="154">
        <v>3</v>
      </c>
      <c r="J1913" s="421" t="s">
        <v>101</v>
      </c>
      <c r="K1913" s="422"/>
      <c r="L1913" s="67"/>
      <c r="M1913" s="67"/>
      <c r="N1913" s="67"/>
      <c r="O1913" s="67"/>
      <c r="P1913" s="67"/>
      <c r="Q1913" s="419" t="s">
        <v>116</v>
      </c>
      <c r="R1913" s="419"/>
      <c r="S1913" s="302" t="str" cm="1">
        <f t="array" aca="1" ref="S1913" ca="1">IFERROR(Q1933/INDIRECT("'Introducció dades Grals'!G"&amp;AC1910),"-")</f>
        <v>-</v>
      </c>
      <c r="T1913" s="303" t="s">
        <v>117</v>
      </c>
      <c r="U1913" s="67"/>
      <c r="V1913" s="1" t="s">
        <v>118</v>
      </c>
      <c r="W1913" s="7" t="str" cm="1">
        <f t="array" aca="1" ref="W1913" ca="1">IFERROR(W1912/INDIRECT("'Introducció dades Grals'!G"&amp;AC1910),"-")</f>
        <v>-</v>
      </c>
      <c r="X1913" s="268" t="s">
        <v>119</v>
      </c>
      <c r="Y1913" s="67"/>
      <c r="Z1913" s="67"/>
      <c r="AA1913" s="67"/>
      <c r="AB1913" s="99"/>
    </row>
    <row r="1914" spans="1:29" ht="18" hidden="1" outlineLevel="1" x14ac:dyDescent="0.35">
      <c r="A1914" s="99"/>
      <c r="B1914" s="12"/>
      <c r="C1914" s="67"/>
      <c r="D1914" s="67"/>
      <c r="E1914" s="67"/>
      <c r="F1914" s="67"/>
      <c r="G1914" s="67"/>
      <c r="H1914" s="67"/>
      <c r="I1914" s="152">
        <v>4</v>
      </c>
      <c r="J1914" s="416" t="s">
        <v>101</v>
      </c>
      <c r="K1914" s="417"/>
      <c r="L1914" s="67"/>
      <c r="M1914" s="67"/>
      <c r="N1914" s="67"/>
      <c r="O1914" s="67"/>
      <c r="P1914" s="67"/>
      <c r="Q1914" s="415" t="s">
        <v>121</v>
      </c>
      <c r="R1914" s="415"/>
      <c r="S1914" s="47" t="str" cm="1">
        <f t="array" aca="1" ref="S1914" ca="1">IFERROR(Q1933/INDIRECT("'Introducció dades Grals'!I"&amp;AC1910),"-")</f>
        <v>-</v>
      </c>
      <c r="T1914" s="11" t="s">
        <v>122</v>
      </c>
      <c r="U1914" s="67"/>
      <c r="V1914" s="67"/>
      <c r="W1914" s="67"/>
      <c r="X1914" s="67"/>
      <c r="Y1914" s="67"/>
      <c r="Z1914" s="67"/>
      <c r="AA1914" s="67"/>
      <c r="AB1914" s="99"/>
    </row>
    <row r="1915" spans="1:29" ht="18" hidden="1" outlineLevel="1" x14ac:dyDescent="0.35">
      <c r="A1915" s="99"/>
      <c r="B1915" s="12"/>
      <c r="C1915" s="67"/>
      <c r="D1915" s="67"/>
      <c r="E1915" s="67"/>
      <c r="F1915" s="67"/>
      <c r="G1915" s="67"/>
      <c r="H1915" s="67"/>
      <c r="I1915" s="67"/>
      <c r="J1915" s="67"/>
      <c r="K1915" s="67"/>
      <c r="L1915" s="67"/>
      <c r="M1915" s="67"/>
      <c r="N1915" s="67"/>
      <c r="O1915" s="67"/>
      <c r="P1915" s="67"/>
      <c r="Q1915" s="67"/>
      <c r="R1915" s="67"/>
      <c r="S1915" s="67"/>
      <c r="T1915" s="67"/>
      <c r="U1915" s="67"/>
      <c r="V1915" s="67"/>
      <c r="W1915" s="67"/>
      <c r="X1915" s="67"/>
      <c r="Y1915" s="67"/>
      <c r="Z1915" s="67"/>
      <c r="AA1915" s="67"/>
      <c r="AB1915" s="99"/>
    </row>
    <row r="1916" spans="1:29" ht="18" hidden="1" outlineLevel="1" x14ac:dyDescent="0.35">
      <c r="A1916" s="99"/>
      <c r="B1916" s="12"/>
      <c r="C1916" s="67"/>
      <c r="D1916" s="147" t="s">
        <v>126</v>
      </c>
      <c r="E1916" s="148"/>
      <c r="F1916" s="148"/>
      <c r="G1916" s="148"/>
      <c r="H1916" s="148"/>
      <c r="I1916" s="148"/>
      <c r="J1916" s="148"/>
      <c r="K1916" s="148"/>
      <c r="L1916" s="148"/>
      <c r="M1916" s="148"/>
      <c r="N1916" s="148"/>
      <c r="O1916" s="148"/>
      <c r="P1916" s="423" t="s">
        <v>127</v>
      </c>
      <c r="Q1916" s="423"/>
      <c r="R1916" s="423"/>
      <c r="S1916" s="423"/>
      <c r="T1916" s="67"/>
      <c r="U1916" s="67"/>
      <c r="V1916" s="67"/>
      <c r="W1916" s="67"/>
      <c r="X1916" s="67"/>
      <c r="Y1916" s="67"/>
      <c r="Z1916" s="67"/>
      <c r="AA1916" s="67"/>
      <c r="AB1916" s="99"/>
    </row>
    <row r="1917" spans="1:29" s="159" customFormat="1" ht="28.8" hidden="1" outlineLevel="1" x14ac:dyDescent="0.35">
      <c r="A1917" s="99"/>
      <c r="B1917" s="12"/>
      <c r="C1917" s="67"/>
      <c r="D1917" s="188" t="s">
        <v>128</v>
      </c>
      <c r="E1917" s="188" t="s">
        <v>129</v>
      </c>
      <c r="F1917" s="188" t="s">
        <v>130</v>
      </c>
      <c r="G1917" s="188" t="s">
        <v>131</v>
      </c>
      <c r="H1917" s="188" t="s">
        <v>160</v>
      </c>
      <c r="I1917" s="188" t="s">
        <v>161</v>
      </c>
      <c r="J1917" s="188"/>
      <c r="K1917" s="188" t="s">
        <v>106</v>
      </c>
      <c r="L1917" s="188" t="s">
        <v>162</v>
      </c>
      <c r="M1917" s="188" t="s">
        <v>137</v>
      </c>
      <c r="N1917" s="188" t="s">
        <v>138</v>
      </c>
      <c r="O1917" s="188" t="s">
        <v>139</v>
      </c>
      <c r="P1917" s="193" t="s">
        <v>163</v>
      </c>
      <c r="Q1917" s="193" t="s">
        <v>141</v>
      </c>
      <c r="R1917" s="193" t="s">
        <v>142</v>
      </c>
      <c r="S1917" s="193" t="s">
        <v>143</v>
      </c>
      <c r="T1917" s="67"/>
      <c r="U1917" s="159" t="e" vm="1">
        <v>#VALUE!</v>
      </c>
      <c r="V1917" s="426" t="s">
        <v>144</v>
      </c>
      <c r="W1917" s="426"/>
      <c r="X1917" s="426"/>
      <c r="Y1917" s="426"/>
      <c r="Z1917" s="426"/>
      <c r="AA1917" s="67"/>
      <c r="AB1917" s="99"/>
    </row>
    <row r="1918" spans="1:29" s="160" customFormat="1" ht="18" hidden="1" outlineLevel="1" x14ac:dyDescent="0.35">
      <c r="A1918" s="99"/>
      <c r="B1918" s="12"/>
      <c r="C1918" s="67"/>
      <c r="D1918" s="194"/>
      <c r="E1918" s="195"/>
      <c r="F1918" s="195"/>
      <c r="G1918" s="194"/>
      <c r="H1918" s="188" t="str">
        <f>+E1912</f>
        <v>kWh</v>
      </c>
      <c r="I1918" s="196" t="s">
        <v>145</v>
      </c>
      <c r="J1918" s="196" t="s">
        <v>146</v>
      </c>
      <c r="K1918" s="196" t="s">
        <v>147</v>
      </c>
      <c r="L1918" s="196" t="s">
        <v>147</v>
      </c>
      <c r="M1918" s="196" t="s">
        <v>147</v>
      </c>
      <c r="N1918" s="196" t="s">
        <v>147</v>
      </c>
      <c r="O1918" s="196" t="s">
        <v>147</v>
      </c>
      <c r="P1918" s="197" t="s">
        <v>148</v>
      </c>
      <c r="Q1918" s="198" t="s">
        <v>145</v>
      </c>
      <c r="R1918" s="198" t="s">
        <v>147</v>
      </c>
      <c r="S1918" s="198" t="s">
        <v>147</v>
      </c>
      <c r="T1918" s="67"/>
      <c r="U1918" s="67"/>
      <c r="V1918" s="67"/>
      <c r="W1918" s="67"/>
      <c r="X1918" s="67"/>
      <c r="Y1918" s="67"/>
      <c r="Z1918" s="67"/>
      <c r="AA1918" s="67"/>
      <c r="AB1918" s="99"/>
    </row>
    <row r="1919" spans="1:29" ht="18" hidden="1" outlineLevel="1" x14ac:dyDescent="0.35">
      <c r="A1919" s="99"/>
      <c r="B1919" s="12"/>
      <c r="C1919" s="67"/>
      <c r="D1919" s="2">
        <v>0</v>
      </c>
      <c r="E1919" s="145"/>
      <c r="F1919" s="145">
        <f>+E1919</f>
        <v>0</v>
      </c>
      <c r="G1919" s="49">
        <f>IF(F1919-E1919=0,0,F1919-E1919+1)</f>
        <v>0</v>
      </c>
      <c r="H1919" s="155"/>
      <c r="I1919" s="4">
        <f>+H1919*$E$1913</f>
        <v>0</v>
      </c>
      <c r="J1919" s="48" t="str">
        <f>IFERROR(I1919/G1919,"-")</f>
        <v>-</v>
      </c>
      <c r="K1919" s="157"/>
      <c r="L1919" s="157"/>
      <c r="M1919" s="157"/>
      <c r="N1919" s="157"/>
      <c r="O1919" s="6">
        <f t="shared" ref="O1919:O1920" si="2052">+SUM(K1919:N1919)</f>
        <v>0</v>
      </c>
      <c r="P1919" s="38">
        <f>IFERROR((_xlfn.DAYS(F1919,"1/1/"&amp;YEAR(F1919))+1)/G1919,0)</f>
        <v>0</v>
      </c>
      <c r="Q1919" s="4">
        <f t="shared" ref="Q1919:Q1920" si="2053">+I1919*P1919</f>
        <v>0</v>
      </c>
      <c r="R1919" s="4">
        <f t="shared" ref="R1919:R1920" si="2054">+K1919*P1919</f>
        <v>0</v>
      </c>
      <c r="S1919" s="39">
        <f t="shared" ref="S1919:S1920" si="2055">+O1919*P1919</f>
        <v>0</v>
      </c>
      <c r="T1919" s="67"/>
      <c r="U1919" s="67"/>
      <c r="V1919" s="67"/>
      <c r="W1919" s="67"/>
      <c r="X1919" s="67"/>
      <c r="Y1919" s="67"/>
      <c r="Z1919" s="67"/>
      <c r="AA1919" s="67"/>
      <c r="AB1919" s="99"/>
    </row>
    <row r="1920" spans="1:29" ht="18" hidden="1" outlineLevel="1" x14ac:dyDescent="0.35">
      <c r="A1920" s="99"/>
      <c r="B1920" s="12"/>
      <c r="C1920" s="67"/>
      <c r="D1920" s="2">
        <v>1</v>
      </c>
      <c r="E1920" s="3">
        <f>+F1919+1</f>
        <v>1</v>
      </c>
      <c r="F1920" s="145"/>
      <c r="G1920" s="49">
        <f t="shared" ref="G1920:G1932" si="2056">IF(F1920-E1920=0,0,F1920-E1920+1)</f>
        <v>0</v>
      </c>
      <c r="H1920" s="155"/>
      <c r="I1920" s="4">
        <f t="shared" ref="I1920:I1932" si="2057">+H1920*$E$1913</f>
        <v>0</v>
      </c>
      <c r="J1920" s="48" t="str">
        <f t="shared" ref="J1920" si="2058">IFERROR(I1920/G1920,"-")</f>
        <v>-</v>
      </c>
      <c r="K1920" s="157"/>
      <c r="L1920" s="157"/>
      <c r="M1920" s="157"/>
      <c r="N1920" s="157"/>
      <c r="O1920" s="6">
        <f t="shared" si="2052"/>
        <v>0</v>
      </c>
      <c r="P1920" s="38">
        <v>1</v>
      </c>
      <c r="Q1920" s="4">
        <f t="shared" si="2053"/>
        <v>0</v>
      </c>
      <c r="R1920" s="4">
        <f t="shared" si="2054"/>
        <v>0</v>
      </c>
      <c r="S1920" s="39">
        <f t="shared" si="2055"/>
        <v>0</v>
      </c>
      <c r="T1920" s="67"/>
      <c r="U1920" s="67"/>
      <c r="V1920" s="67"/>
      <c r="W1920" s="67"/>
      <c r="X1920" s="67"/>
      <c r="Y1920" s="67"/>
      <c r="Z1920" s="67"/>
      <c r="AA1920" s="67"/>
      <c r="AB1920" s="99"/>
    </row>
    <row r="1921" spans="1:28" ht="18" hidden="1" outlineLevel="1" x14ac:dyDescent="0.35">
      <c r="A1921" s="99"/>
      <c r="B1921" s="12"/>
      <c r="C1921" s="67"/>
      <c r="D1921" s="2">
        <v>2</v>
      </c>
      <c r="E1921" s="3">
        <f t="shared" ref="E1921:E1932" si="2059">+F1920+1</f>
        <v>1</v>
      </c>
      <c r="F1921" s="146"/>
      <c r="G1921" s="49">
        <f t="shared" si="2056"/>
        <v>0</v>
      </c>
      <c r="H1921" s="155"/>
      <c r="I1921" s="4">
        <f t="shared" si="2057"/>
        <v>0</v>
      </c>
      <c r="J1921" s="48" t="str">
        <f t="shared" ref="J1921" si="2060">IFERROR(I1921/G1921,"-")</f>
        <v>-</v>
      </c>
      <c r="K1921" s="157"/>
      <c r="L1921" s="158"/>
      <c r="M1921" s="158"/>
      <c r="N1921" s="158"/>
      <c r="O1921" s="6">
        <f t="shared" ref="O1921" si="2061">+SUM(K1921:N1921)</f>
        <v>0</v>
      </c>
      <c r="P1921" s="40">
        <v>1</v>
      </c>
      <c r="Q1921" s="4">
        <f t="shared" ref="Q1921" si="2062">+I1921*P1921</f>
        <v>0</v>
      </c>
      <c r="R1921" s="4">
        <f t="shared" ref="R1921" si="2063">+K1921*P1921</f>
        <v>0</v>
      </c>
      <c r="S1921" s="41">
        <f t="shared" ref="S1921" si="2064">+O1921*P1921</f>
        <v>0</v>
      </c>
      <c r="T1921" s="67"/>
      <c r="U1921" s="67"/>
      <c r="V1921" s="67"/>
      <c r="W1921" s="67"/>
      <c r="X1921" s="67"/>
      <c r="Y1921" s="67"/>
      <c r="Z1921" s="67"/>
      <c r="AA1921" s="67"/>
      <c r="AB1921" s="99"/>
    </row>
    <row r="1922" spans="1:28" ht="18" hidden="1" outlineLevel="1" x14ac:dyDescent="0.35">
      <c r="A1922" s="99"/>
      <c r="B1922" s="12"/>
      <c r="C1922" s="67"/>
      <c r="D1922" s="2">
        <v>3</v>
      </c>
      <c r="E1922" s="3">
        <f t="shared" si="2059"/>
        <v>1</v>
      </c>
      <c r="F1922" s="146"/>
      <c r="G1922" s="49">
        <f t="shared" si="2056"/>
        <v>0</v>
      </c>
      <c r="H1922" s="155"/>
      <c r="I1922" s="4">
        <f t="shared" si="2057"/>
        <v>0</v>
      </c>
      <c r="J1922" s="48" t="str">
        <f t="shared" ref="J1922" si="2065">IFERROR(I1922/G1922,"-")</f>
        <v>-</v>
      </c>
      <c r="K1922" s="157"/>
      <c r="L1922" s="158"/>
      <c r="M1922" s="158"/>
      <c r="N1922" s="158"/>
      <c r="O1922" s="6">
        <f t="shared" ref="O1922" si="2066">+SUM(K1922:N1922)</f>
        <v>0</v>
      </c>
      <c r="P1922" s="40">
        <v>1</v>
      </c>
      <c r="Q1922" s="4">
        <f t="shared" ref="Q1922" si="2067">+I1922*P1922</f>
        <v>0</v>
      </c>
      <c r="R1922" s="4">
        <f t="shared" ref="R1922" si="2068">+K1922*P1922</f>
        <v>0</v>
      </c>
      <c r="S1922" s="41">
        <f t="shared" ref="S1922" si="2069">+O1922*P1922</f>
        <v>0</v>
      </c>
      <c r="T1922" s="67"/>
      <c r="U1922" s="67"/>
      <c r="V1922" s="67"/>
      <c r="W1922" s="67"/>
      <c r="X1922" s="67"/>
      <c r="Y1922" s="67"/>
      <c r="Z1922" s="67"/>
      <c r="AA1922" s="67"/>
      <c r="AB1922" s="99"/>
    </row>
    <row r="1923" spans="1:28" ht="18" hidden="1" outlineLevel="1" x14ac:dyDescent="0.35">
      <c r="A1923" s="99"/>
      <c r="B1923" s="12"/>
      <c r="C1923" s="67"/>
      <c r="D1923" s="2">
        <v>4</v>
      </c>
      <c r="E1923" s="3">
        <f t="shared" si="2059"/>
        <v>1</v>
      </c>
      <c r="F1923" s="146"/>
      <c r="G1923" s="49">
        <f t="shared" si="2056"/>
        <v>0</v>
      </c>
      <c r="H1923" s="155"/>
      <c r="I1923" s="4">
        <f t="shared" si="2057"/>
        <v>0</v>
      </c>
      <c r="J1923" s="48" t="str">
        <f t="shared" ref="J1923" si="2070">IFERROR(I1923/G1923,"-")</f>
        <v>-</v>
      </c>
      <c r="K1923" s="157"/>
      <c r="L1923" s="158"/>
      <c r="M1923" s="158"/>
      <c r="N1923" s="158"/>
      <c r="O1923" s="6">
        <f t="shared" ref="O1923" si="2071">+SUM(K1923:N1923)</f>
        <v>0</v>
      </c>
      <c r="P1923" s="40">
        <v>1</v>
      </c>
      <c r="Q1923" s="4">
        <f t="shared" ref="Q1923" si="2072">+I1923*P1923</f>
        <v>0</v>
      </c>
      <c r="R1923" s="4">
        <f t="shared" ref="R1923" si="2073">+K1923*P1923</f>
        <v>0</v>
      </c>
      <c r="S1923" s="41">
        <f t="shared" ref="S1923" si="2074">+O1923*P1923</f>
        <v>0</v>
      </c>
      <c r="T1923" s="67"/>
      <c r="U1923" s="67"/>
      <c r="V1923" s="67"/>
      <c r="W1923" s="67"/>
      <c r="X1923" s="67"/>
      <c r="Y1923" s="67"/>
      <c r="Z1923" s="67"/>
      <c r="AA1923" s="67"/>
      <c r="AB1923" s="99"/>
    </row>
    <row r="1924" spans="1:28" ht="18" hidden="1" outlineLevel="1" x14ac:dyDescent="0.35">
      <c r="A1924" s="99"/>
      <c r="B1924" s="12"/>
      <c r="C1924" s="67"/>
      <c r="D1924" s="2">
        <v>5</v>
      </c>
      <c r="E1924" s="3">
        <f t="shared" si="2059"/>
        <v>1</v>
      </c>
      <c r="F1924" s="146"/>
      <c r="G1924" s="49">
        <f t="shared" si="2056"/>
        <v>0</v>
      </c>
      <c r="H1924" s="155"/>
      <c r="I1924" s="4">
        <f t="shared" si="2057"/>
        <v>0</v>
      </c>
      <c r="J1924" s="48" t="str">
        <f t="shared" ref="J1924" si="2075">IFERROR(I1924/G1924,"-")</f>
        <v>-</v>
      </c>
      <c r="K1924" s="157"/>
      <c r="L1924" s="158"/>
      <c r="M1924" s="158"/>
      <c r="N1924" s="158"/>
      <c r="O1924" s="6">
        <f t="shared" ref="O1924" si="2076">+SUM(K1924:N1924)</f>
        <v>0</v>
      </c>
      <c r="P1924" s="40">
        <v>1</v>
      </c>
      <c r="Q1924" s="4">
        <f t="shared" ref="Q1924" si="2077">+I1924*P1924</f>
        <v>0</v>
      </c>
      <c r="R1924" s="4">
        <f t="shared" ref="R1924" si="2078">+K1924*P1924</f>
        <v>0</v>
      </c>
      <c r="S1924" s="41">
        <f t="shared" ref="S1924" si="2079">+O1924*P1924</f>
        <v>0</v>
      </c>
      <c r="T1924" s="67"/>
      <c r="U1924" s="67"/>
      <c r="V1924" s="67"/>
      <c r="W1924" s="67"/>
      <c r="X1924" s="67"/>
      <c r="Y1924" s="67"/>
      <c r="Z1924" s="67"/>
      <c r="AA1924" s="67"/>
      <c r="AB1924" s="99"/>
    </row>
    <row r="1925" spans="1:28" ht="18" hidden="1" outlineLevel="1" x14ac:dyDescent="0.35">
      <c r="A1925" s="99"/>
      <c r="B1925" s="12"/>
      <c r="C1925" s="67"/>
      <c r="D1925" s="2">
        <v>6</v>
      </c>
      <c r="E1925" s="3">
        <f t="shared" si="2059"/>
        <v>1</v>
      </c>
      <c r="F1925" s="146"/>
      <c r="G1925" s="49">
        <f t="shared" si="2056"/>
        <v>0</v>
      </c>
      <c r="H1925" s="155"/>
      <c r="I1925" s="4">
        <f t="shared" si="2057"/>
        <v>0</v>
      </c>
      <c r="J1925" s="48" t="str">
        <f t="shared" ref="J1925" si="2080">IFERROR(I1925/G1925,"-")</f>
        <v>-</v>
      </c>
      <c r="K1925" s="157"/>
      <c r="L1925" s="158"/>
      <c r="M1925" s="158"/>
      <c r="N1925" s="158"/>
      <c r="O1925" s="6">
        <f t="shared" ref="O1925" si="2081">+SUM(K1925:N1925)</f>
        <v>0</v>
      </c>
      <c r="P1925" s="40">
        <v>1</v>
      </c>
      <c r="Q1925" s="4">
        <f t="shared" ref="Q1925" si="2082">+I1925*P1925</f>
        <v>0</v>
      </c>
      <c r="R1925" s="4">
        <f t="shared" ref="R1925" si="2083">+K1925*P1925</f>
        <v>0</v>
      </c>
      <c r="S1925" s="41">
        <f t="shared" ref="S1925" si="2084">+O1925*P1925</f>
        <v>0</v>
      </c>
      <c r="T1925" s="67"/>
      <c r="U1925" s="67"/>
      <c r="V1925" s="67"/>
      <c r="W1925" s="67"/>
      <c r="X1925" s="67"/>
      <c r="Y1925" s="67"/>
      <c r="Z1925" s="67"/>
      <c r="AA1925" s="67"/>
      <c r="AB1925" s="99"/>
    </row>
    <row r="1926" spans="1:28" ht="18" hidden="1" outlineLevel="1" x14ac:dyDescent="0.35">
      <c r="A1926" s="99"/>
      <c r="B1926" s="12"/>
      <c r="C1926" s="67"/>
      <c r="D1926" s="2">
        <v>7</v>
      </c>
      <c r="E1926" s="3">
        <f t="shared" si="2059"/>
        <v>1</v>
      </c>
      <c r="F1926" s="146"/>
      <c r="G1926" s="49">
        <f t="shared" si="2056"/>
        <v>0</v>
      </c>
      <c r="H1926" s="155"/>
      <c r="I1926" s="4">
        <f t="shared" si="2057"/>
        <v>0</v>
      </c>
      <c r="J1926" s="48" t="str">
        <f t="shared" ref="J1926" si="2085">IFERROR(I1926/G1926,"-")</f>
        <v>-</v>
      </c>
      <c r="K1926" s="157"/>
      <c r="L1926" s="158"/>
      <c r="M1926" s="158"/>
      <c r="N1926" s="158"/>
      <c r="O1926" s="6">
        <f t="shared" ref="O1926" si="2086">+SUM(K1926:N1926)</f>
        <v>0</v>
      </c>
      <c r="P1926" s="40">
        <v>1</v>
      </c>
      <c r="Q1926" s="4">
        <f t="shared" ref="Q1926" si="2087">+I1926*P1926</f>
        <v>0</v>
      </c>
      <c r="R1926" s="4">
        <f t="shared" ref="R1926" si="2088">+K1926*P1926</f>
        <v>0</v>
      </c>
      <c r="S1926" s="41">
        <f t="shared" ref="S1926" si="2089">+O1926*P1926</f>
        <v>0</v>
      </c>
      <c r="T1926" s="67"/>
      <c r="U1926" s="67"/>
      <c r="V1926" s="67"/>
      <c r="W1926" s="67"/>
      <c r="X1926" s="67"/>
      <c r="Y1926" s="67"/>
      <c r="Z1926" s="67"/>
      <c r="AA1926" s="67"/>
      <c r="AB1926" s="99"/>
    </row>
    <row r="1927" spans="1:28" ht="18" hidden="1" outlineLevel="1" x14ac:dyDescent="0.35">
      <c r="A1927" s="99"/>
      <c r="B1927" s="12"/>
      <c r="C1927" s="67"/>
      <c r="D1927" s="2">
        <v>8</v>
      </c>
      <c r="E1927" s="3">
        <f t="shared" si="2059"/>
        <v>1</v>
      </c>
      <c r="F1927" s="146"/>
      <c r="G1927" s="49">
        <f t="shared" si="2056"/>
        <v>0</v>
      </c>
      <c r="H1927" s="155"/>
      <c r="I1927" s="4">
        <f t="shared" si="2057"/>
        <v>0</v>
      </c>
      <c r="J1927" s="48" t="str">
        <f t="shared" ref="J1927" si="2090">IFERROR(I1927/G1927,"-")</f>
        <v>-</v>
      </c>
      <c r="K1927" s="157"/>
      <c r="L1927" s="158"/>
      <c r="M1927" s="158"/>
      <c r="N1927" s="158"/>
      <c r="O1927" s="6">
        <f t="shared" ref="O1927" si="2091">+SUM(K1927:N1927)</f>
        <v>0</v>
      </c>
      <c r="P1927" s="40">
        <v>1</v>
      </c>
      <c r="Q1927" s="4">
        <f t="shared" ref="Q1927" si="2092">+I1927*P1927</f>
        <v>0</v>
      </c>
      <c r="R1927" s="4">
        <f t="shared" ref="R1927" si="2093">+K1927*P1927</f>
        <v>0</v>
      </c>
      <c r="S1927" s="41">
        <f t="shared" ref="S1927" si="2094">+O1927*P1927</f>
        <v>0</v>
      </c>
      <c r="T1927" s="67"/>
      <c r="U1927" s="67"/>
      <c r="V1927" s="67"/>
      <c r="W1927" s="67"/>
      <c r="X1927" s="67"/>
      <c r="Y1927" s="67"/>
      <c r="Z1927" s="67"/>
      <c r="AA1927" s="67"/>
      <c r="AB1927" s="99"/>
    </row>
    <row r="1928" spans="1:28" ht="18" hidden="1" outlineLevel="1" x14ac:dyDescent="0.35">
      <c r="A1928" s="99"/>
      <c r="B1928" s="12"/>
      <c r="C1928" s="67"/>
      <c r="D1928" s="2">
        <v>9</v>
      </c>
      <c r="E1928" s="3">
        <f t="shared" si="2059"/>
        <v>1</v>
      </c>
      <c r="F1928" s="146"/>
      <c r="G1928" s="49">
        <f t="shared" si="2056"/>
        <v>0</v>
      </c>
      <c r="H1928" s="155"/>
      <c r="I1928" s="4">
        <f t="shared" si="2057"/>
        <v>0</v>
      </c>
      <c r="J1928" s="48" t="str">
        <f t="shared" ref="J1928" si="2095">IFERROR(I1928/G1928,"-")</f>
        <v>-</v>
      </c>
      <c r="K1928" s="157"/>
      <c r="L1928" s="158"/>
      <c r="M1928" s="158"/>
      <c r="N1928" s="158"/>
      <c r="O1928" s="6">
        <f t="shared" ref="O1928" si="2096">+SUM(K1928:N1928)</f>
        <v>0</v>
      </c>
      <c r="P1928" s="40">
        <v>1</v>
      </c>
      <c r="Q1928" s="4">
        <f t="shared" ref="Q1928" si="2097">+I1928*P1928</f>
        <v>0</v>
      </c>
      <c r="R1928" s="4">
        <f t="shared" ref="R1928" si="2098">+K1928*P1928</f>
        <v>0</v>
      </c>
      <c r="S1928" s="41">
        <f t="shared" ref="S1928" si="2099">+O1928*P1928</f>
        <v>0</v>
      </c>
      <c r="T1928" s="67"/>
      <c r="U1928" s="67"/>
      <c r="V1928" s="67"/>
      <c r="W1928" s="67"/>
      <c r="X1928" s="67"/>
      <c r="Y1928" s="67"/>
      <c r="Z1928" s="67"/>
      <c r="AA1928" s="67"/>
      <c r="AB1928" s="99"/>
    </row>
    <row r="1929" spans="1:28" ht="18" hidden="1" outlineLevel="1" x14ac:dyDescent="0.35">
      <c r="A1929" s="99"/>
      <c r="B1929" s="12"/>
      <c r="C1929" s="67"/>
      <c r="D1929" s="2">
        <v>10</v>
      </c>
      <c r="E1929" s="3">
        <f t="shared" si="2059"/>
        <v>1</v>
      </c>
      <c r="F1929" s="146"/>
      <c r="G1929" s="49">
        <f t="shared" si="2056"/>
        <v>0</v>
      </c>
      <c r="H1929" s="155"/>
      <c r="I1929" s="4">
        <f t="shared" si="2057"/>
        <v>0</v>
      </c>
      <c r="J1929" s="48" t="str">
        <f t="shared" ref="J1929" si="2100">IFERROR(I1929/G1929,"-")</f>
        <v>-</v>
      </c>
      <c r="K1929" s="157"/>
      <c r="L1929" s="158"/>
      <c r="M1929" s="158"/>
      <c r="N1929" s="158"/>
      <c r="O1929" s="6">
        <f t="shared" ref="O1929" si="2101">+SUM(K1929:N1929)</f>
        <v>0</v>
      </c>
      <c r="P1929" s="40">
        <v>1</v>
      </c>
      <c r="Q1929" s="4">
        <f t="shared" ref="Q1929" si="2102">+I1929*P1929</f>
        <v>0</v>
      </c>
      <c r="R1929" s="4">
        <f t="shared" ref="R1929" si="2103">+K1929*P1929</f>
        <v>0</v>
      </c>
      <c r="S1929" s="41">
        <f t="shared" ref="S1929" si="2104">+O1929*P1929</f>
        <v>0</v>
      </c>
      <c r="T1929" s="67"/>
      <c r="U1929" s="67"/>
      <c r="V1929" s="67"/>
      <c r="W1929" s="67"/>
      <c r="X1929" s="67"/>
      <c r="Y1929" s="67"/>
      <c r="Z1929" s="67"/>
      <c r="AA1929" s="67"/>
      <c r="AB1929" s="99"/>
    </row>
    <row r="1930" spans="1:28" ht="18" hidden="1" outlineLevel="1" x14ac:dyDescent="0.35">
      <c r="A1930" s="99"/>
      <c r="B1930" s="12"/>
      <c r="C1930" s="67"/>
      <c r="D1930" s="2">
        <v>11</v>
      </c>
      <c r="E1930" s="3">
        <f t="shared" si="2059"/>
        <v>1</v>
      </c>
      <c r="F1930" s="146"/>
      <c r="G1930" s="49">
        <f t="shared" si="2056"/>
        <v>0</v>
      </c>
      <c r="H1930" s="155"/>
      <c r="I1930" s="4">
        <f t="shared" si="2057"/>
        <v>0</v>
      </c>
      <c r="J1930" s="48" t="str">
        <f t="shared" ref="J1930" si="2105">IFERROR(I1930/G1930,"-")</f>
        <v>-</v>
      </c>
      <c r="K1930" s="157"/>
      <c r="L1930" s="158"/>
      <c r="M1930" s="158"/>
      <c r="N1930" s="158"/>
      <c r="O1930" s="6">
        <f t="shared" ref="O1930" si="2106">+SUM(K1930:N1930)</f>
        <v>0</v>
      </c>
      <c r="P1930" s="40">
        <v>1</v>
      </c>
      <c r="Q1930" s="4">
        <f t="shared" ref="Q1930" si="2107">+I1930*P1930</f>
        <v>0</v>
      </c>
      <c r="R1930" s="4">
        <f t="shared" ref="R1930" si="2108">+K1930*P1930</f>
        <v>0</v>
      </c>
      <c r="S1930" s="41">
        <f t="shared" ref="S1930" si="2109">+O1930*P1930</f>
        <v>0</v>
      </c>
      <c r="T1930" s="67"/>
      <c r="U1930" s="67"/>
      <c r="V1930" s="67"/>
      <c r="W1930" s="67"/>
      <c r="X1930" s="67"/>
      <c r="Y1930" s="67"/>
      <c r="Z1930" s="67"/>
      <c r="AA1930" s="67"/>
      <c r="AB1930" s="99"/>
    </row>
    <row r="1931" spans="1:28" ht="18" hidden="1" outlineLevel="1" x14ac:dyDescent="0.35">
      <c r="A1931" s="99"/>
      <c r="B1931" s="12"/>
      <c r="C1931" s="67"/>
      <c r="D1931" s="2">
        <v>12</v>
      </c>
      <c r="E1931" s="3">
        <f t="shared" si="2059"/>
        <v>1</v>
      </c>
      <c r="F1931" s="146"/>
      <c r="G1931" s="49">
        <f t="shared" si="2056"/>
        <v>0</v>
      </c>
      <c r="H1931" s="155"/>
      <c r="I1931" s="4">
        <f t="shared" si="2057"/>
        <v>0</v>
      </c>
      <c r="J1931" s="48" t="str">
        <f t="shared" ref="J1931" si="2110">IFERROR(I1931/G1931,"-")</f>
        <v>-</v>
      </c>
      <c r="K1931" s="157"/>
      <c r="L1931" s="158"/>
      <c r="M1931" s="158"/>
      <c r="N1931" s="158"/>
      <c r="O1931" s="6">
        <f t="shared" ref="O1931" si="2111">+SUM(K1931:N1931)</f>
        <v>0</v>
      </c>
      <c r="P1931" s="40">
        <v>1</v>
      </c>
      <c r="Q1931" s="4">
        <f t="shared" ref="Q1931" si="2112">+I1931*P1931</f>
        <v>0</v>
      </c>
      <c r="R1931" s="4">
        <f t="shared" ref="R1931" si="2113">+K1931*P1931</f>
        <v>0</v>
      </c>
      <c r="S1931" s="41">
        <f t="shared" ref="S1931" si="2114">+O1931*P1931</f>
        <v>0</v>
      </c>
      <c r="T1931" s="67"/>
      <c r="U1931" s="67"/>
      <c r="V1931" s="67"/>
      <c r="W1931" s="67"/>
      <c r="X1931" s="67"/>
      <c r="Y1931" s="67"/>
      <c r="Z1931" s="67"/>
      <c r="AA1931" s="67"/>
      <c r="AB1931" s="99"/>
    </row>
    <row r="1932" spans="1:28" ht="18" hidden="1" outlineLevel="1" x14ac:dyDescent="0.35">
      <c r="A1932" s="99"/>
      <c r="B1932" s="12"/>
      <c r="C1932" s="67"/>
      <c r="D1932" s="2">
        <v>13</v>
      </c>
      <c r="E1932" s="3">
        <f t="shared" si="2059"/>
        <v>1</v>
      </c>
      <c r="F1932" s="146">
        <f>+E1932</f>
        <v>1</v>
      </c>
      <c r="G1932" s="49">
        <f t="shared" si="2056"/>
        <v>0</v>
      </c>
      <c r="H1932" s="156"/>
      <c r="I1932" s="4">
        <f t="shared" si="2057"/>
        <v>0</v>
      </c>
      <c r="J1932" s="48" t="str">
        <f t="shared" ref="J1932" si="2115">IFERROR(I1932/G1932,"-")</f>
        <v>-</v>
      </c>
      <c r="K1932" s="157"/>
      <c r="L1932" s="158"/>
      <c r="M1932" s="158"/>
      <c r="N1932" s="158"/>
      <c r="O1932" s="6">
        <f t="shared" ref="O1932" si="2116">+SUM(K1932:N1932)</f>
        <v>0</v>
      </c>
      <c r="P1932" s="38">
        <f>IFERROR((_xlfn.DAYS("31/12/"&amp;YEAR(E1932),E1932))/G1932,0)</f>
        <v>0</v>
      </c>
      <c r="Q1932" s="4">
        <f t="shared" ref="Q1932" si="2117">+I1932*P1932</f>
        <v>0</v>
      </c>
      <c r="R1932" s="4">
        <f t="shared" ref="R1932" si="2118">+K1932*P1932</f>
        <v>0</v>
      </c>
      <c r="S1932" s="41">
        <f t="shared" ref="S1932" si="2119">+O1932*P1932</f>
        <v>0</v>
      </c>
      <c r="T1932" s="67"/>
      <c r="U1932" s="67"/>
      <c r="V1932" s="67"/>
      <c r="W1932" s="67"/>
      <c r="X1932" s="67"/>
      <c r="Y1932" s="67"/>
      <c r="Z1932" s="67"/>
      <c r="AA1932" s="67"/>
      <c r="AB1932" s="99"/>
    </row>
    <row r="1933" spans="1:28" ht="18" hidden="1" outlineLevel="1" x14ac:dyDescent="0.35">
      <c r="A1933" s="99"/>
      <c r="B1933" s="12"/>
      <c r="C1933" s="67"/>
      <c r="D1933" s="42" t="s">
        <v>164</v>
      </c>
      <c r="E1933" s="8"/>
      <c r="F1933" s="8"/>
      <c r="G1933" s="50">
        <f>SUM(G1919:G1932)</f>
        <v>0</v>
      </c>
      <c r="H1933" s="5"/>
      <c r="I1933" s="5">
        <f>SUM(I1919:I1932)</f>
        <v>0</v>
      </c>
      <c r="J1933" s="48" t="str">
        <f>IFERROR(I1933/G1933,"-")</f>
        <v>-</v>
      </c>
      <c r="K1933" s="5">
        <f>SUM(K1919:K1932)</f>
        <v>0</v>
      </c>
      <c r="L1933" s="5">
        <f t="shared" ref="L1933:O1933" si="2120">SUM(L1919:L1932)</f>
        <v>0</v>
      </c>
      <c r="M1933" s="5">
        <f t="shared" si="2120"/>
        <v>0</v>
      </c>
      <c r="N1933" s="5">
        <f t="shared" si="2120"/>
        <v>0</v>
      </c>
      <c r="O1933" s="5">
        <f t="shared" si="2120"/>
        <v>0</v>
      </c>
      <c r="P1933" s="42">
        <f>+SUMPRODUCT(G1919:G1932,P1919:P1932)</f>
        <v>0</v>
      </c>
      <c r="Q1933" s="9">
        <f>SUM(Q1919:Q1932)</f>
        <v>0</v>
      </c>
      <c r="R1933" s="9">
        <f t="shared" ref="R1933:S1933" si="2121">SUM(R1919:R1932)</f>
        <v>0</v>
      </c>
      <c r="S1933" s="10">
        <f t="shared" si="2121"/>
        <v>0</v>
      </c>
      <c r="T1933" s="67"/>
      <c r="U1933" s="67"/>
      <c r="V1933" s="67"/>
      <c r="W1933" s="67"/>
      <c r="X1933" s="67"/>
      <c r="Y1933" s="67"/>
      <c r="Z1933" s="67"/>
      <c r="AA1933" s="67"/>
      <c r="AB1933" s="99"/>
    </row>
    <row r="1934" spans="1:28" ht="18" hidden="1" outlineLevel="1" x14ac:dyDescent="0.35">
      <c r="A1934" s="99"/>
      <c r="B1934" s="12"/>
      <c r="C1934" s="67"/>
      <c r="D1934" s="25" t="s">
        <v>150</v>
      </c>
      <c r="E1934" s="1"/>
      <c r="F1934" s="1"/>
      <c r="G1934" s="1"/>
      <c r="H1934" s="1"/>
      <c r="I1934" s="1"/>
      <c r="J1934" s="1"/>
      <c r="K1934" s="51" t="str">
        <f>IFERROR(K1933/$O1933,"-")</f>
        <v>-</v>
      </c>
      <c r="L1934" s="51" t="str">
        <f>IFERROR(L1933/$O1933,"-")</f>
        <v>-</v>
      </c>
      <c r="M1934" s="51" t="str">
        <f>IFERROR(M1933/$O1933,"-")</f>
        <v>-</v>
      </c>
      <c r="N1934" s="51" t="str">
        <f>IFERROR(N1933/$O1933,"-")</f>
        <v>-</v>
      </c>
      <c r="O1934" s="51" t="str">
        <f>IFERROR(O1933/$O1933,"-")</f>
        <v>-</v>
      </c>
      <c r="P1934" s="43"/>
      <c r="Q1934" s="2"/>
      <c r="R1934" s="2"/>
      <c r="S1934" s="44"/>
      <c r="T1934" s="67"/>
      <c r="U1934" s="67"/>
      <c r="V1934" s="67"/>
      <c r="W1934" s="67"/>
      <c r="X1934" s="67"/>
      <c r="Y1934" s="67"/>
      <c r="Z1934" s="67"/>
      <c r="AA1934" s="67"/>
      <c r="AB1934" s="99"/>
    </row>
    <row r="1935" spans="1:28" ht="18" hidden="1" outlineLevel="1" x14ac:dyDescent="0.35">
      <c r="A1935" s="99"/>
      <c r="B1935" s="12"/>
      <c r="C1935" s="67"/>
      <c r="D1935" s="67"/>
      <c r="E1935" s="67"/>
      <c r="F1935" s="67"/>
      <c r="G1935" s="67"/>
      <c r="H1935" s="67"/>
      <c r="I1935" s="67"/>
      <c r="J1935" s="67"/>
      <c r="K1935" s="67"/>
      <c r="L1935" s="67"/>
      <c r="M1935" s="67"/>
      <c r="N1935" s="67"/>
      <c r="O1935" s="67"/>
      <c r="P1935" s="67"/>
      <c r="Q1935" s="67"/>
      <c r="R1935" s="67"/>
      <c r="S1935" s="67"/>
      <c r="T1935" s="67"/>
      <c r="U1935" s="67"/>
      <c r="V1935" s="67"/>
      <c r="W1935" s="67"/>
      <c r="X1935" s="67"/>
      <c r="Y1935" s="67"/>
      <c r="Z1935" s="67"/>
      <c r="AA1935" s="67"/>
      <c r="AB1935" s="99"/>
    </row>
    <row r="1936" spans="1:28" ht="18" collapsed="1" x14ac:dyDescent="0.35">
      <c r="A1936" s="99"/>
      <c r="B1936" s="12"/>
      <c r="C1936" s="62" t="s">
        <v>165</v>
      </c>
      <c r="D1936" s="12"/>
      <c r="E1936" s="12"/>
      <c r="F1936" s="12"/>
      <c r="G1936" s="12"/>
      <c r="H1936" s="12"/>
      <c r="I1936" s="12"/>
      <c r="J1936" s="12"/>
      <c r="K1936" s="12"/>
      <c r="L1936" s="12"/>
      <c r="M1936" s="12"/>
      <c r="N1936" s="12"/>
      <c r="O1936" s="12"/>
      <c r="P1936" s="12"/>
      <c r="Q1936" s="12"/>
      <c r="R1936" s="12"/>
      <c r="S1936" s="12"/>
      <c r="T1936" s="12"/>
      <c r="U1936" s="12"/>
      <c r="V1936" s="12"/>
      <c r="W1936" s="12"/>
      <c r="X1936" s="12"/>
      <c r="Y1936" s="12"/>
      <c r="Z1936" s="12"/>
      <c r="AA1936" s="12"/>
      <c r="AB1936" s="99"/>
    </row>
    <row r="1937" spans="1:29" ht="9.6" hidden="1" customHeight="1" outlineLevel="1" x14ac:dyDescent="0.35">
      <c r="A1937" s="99"/>
      <c r="B1937" s="12"/>
      <c r="C1937" s="67"/>
      <c r="D1937" s="67"/>
      <c r="E1937" s="67"/>
      <c r="F1937" s="67"/>
      <c r="G1937" s="67"/>
      <c r="H1937" s="67"/>
      <c r="I1937" s="67"/>
      <c r="J1937" s="67"/>
      <c r="K1937" s="67"/>
      <c r="L1937" s="67"/>
      <c r="M1937" s="67"/>
      <c r="N1937" s="67"/>
      <c r="O1937" s="67"/>
      <c r="P1937" s="67"/>
      <c r="Q1937" s="67"/>
      <c r="R1937" s="67"/>
      <c r="S1937" s="67"/>
      <c r="T1937" s="67"/>
      <c r="U1937" s="67"/>
      <c r="V1937" s="67"/>
      <c r="W1937" s="67"/>
      <c r="X1937" s="67"/>
      <c r="Y1937" s="67"/>
      <c r="Z1937" s="67"/>
      <c r="AA1937" s="67"/>
      <c r="AB1937" s="99"/>
    </row>
    <row r="1938" spans="1:29" ht="18" hidden="1" outlineLevel="1" x14ac:dyDescent="0.35">
      <c r="A1938" s="99"/>
      <c r="B1938" s="12"/>
      <c r="C1938" s="67"/>
      <c r="D1938" s="163" t="s">
        <v>98</v>
      </c>
      <c r="E1938" s="164"/>
      <c r="F1938" s="164"/>
      <c r="G1938" s="164"/>
      <c r="H1938" s="67"/>
      <c r="I1938" s="161" t="s">
        <v>97</v>
      </c>
      <c r="J1938" s="162"/>
      <c r="K1938" s="162"/>
      <c r="L1938" s="67"/>
      <c r="M1938" s="67"/>
      <c r="N1938" s="67"/>
      <c r="O1938" s="67"/>
      <c r="P1938" s="67"/>
      <c r="Q1938" s="149" t="s">
        <v>152</v>
      </c>
      <c r="R1938" s="150"/>
      <c r="S1938" s="150"/>
      <c r="T1938" s="150"/>
      <c r="U1938" s="67"/>
      <c r="V1938" s="149" t="s">
        <v>153</v>
      </c>
      <c r="W1938" s="150"/>
      <c r="X1938" s="150"/>
      <c r="Y1938" s="67"/>
      <c r="Z1938" s="67"/>
      <c r="AA1938" s="67"/>
      <c r="AB1938" s="99"/>
      <c r="AC1938" s="67">
        <v>38</v>
      </c>
    </row>
    <row r="1939" spans="1:29" ht="18" hidden="1" outlineLevel="1" x14ac:dyDescent="0.35">
      <c r="A1939" s="99"/>
      <c r="B1939" s="12"/>
      <c r="C1939" s="67"/>
      <c r="D1939" s="1" t="s">
        <v>154</v>
      </c>
      <c r="E1939" s="200" t="s">
        <v>155</v>
      </c>
      <c r="F1939" s="167" t="s">
        <v>156</v>
      </c>
      <c r="G1939" s="165"/>
      <c r="H1939" s="67"/>
      <c r="I1939" s="152">
        <v>1</v>
      </c>
      <c r="J1939" s="421" t="s">
        <v>101</v>
      </c>
      <c r="K1939" s="422"/>
      <c r="L1939" s="67"/>
      <c r="M1939" s="67"/>
      <c r="N1939" s="67"/>
      <c r="O1939" s="67"/>
      <c r="P1939" s="67"/>
      <c r="Q1939" s="419" t="s">
        <v>106</v>
      </c>
      <c r="R1939" s="419"/>
      <c r="S1939" s="298" t="str">
        <f>IFERROR(S1961/Q1961,"-")</f>
        <v>-</v>
      </c>
      <c r="T1939" s="299" t="s">
        <v>107</v>
      </c>
      <c r="U1939" s="67"/>
      <c r="V1939" s="8" t="s">
        <v>108</v>
      </c>
      <c r="W1939" s="300">
        <f>IF(E1939="No n'hi ha",0,VLOOKUP(E1939,llistes!$L$5:$Q$11,5,0))</f>
        <v>0</v>
      </c>
      <c r="X1939" s="301" t="s">
        <v>109</v>
      </c>
      <c r="Y1939" s="67"/>
      <c r="Z1939" s="67"/>
      <c r="AA1939" s="67"/>
      <c r="AB1939" s="99"/>
    </row>
    <row r="1940" spans="1:29" ht="18" hidden="1" outlineLevel="1" x14ac:dyDescent="0.35">
      <c r="A1940" s="99"/>
      <c r="B1940" s="12"/>
      <c r="C1940" s="67"/>
      <c r="D1940" s="1" t="s">
        <v>157</v>
      </c>
      <c r="E1940" s="201" t="s">
        <v>145</v>
      </c>
      <c r="F1940" s="199" t="s">
        <v>158</v>
      </c>
      <c r="G1940" s="166"/>
      <c r="H1940" s="67"/>
      <c r="I1940" s="154">
        <v>2</v>
      </c>
      <c r="J1940" s="421" t="s">
        <v>101</v>
      </c>
      <c r="K1940" s="422"/>
      <c r="L1940" s="67"/>
      <c r="M1940" s="67"/>
      <c r="N1940" s="67"/>
      <c r="O1940" s="67"/>
      <c r="P1940" s="67"/>
      <c r="Q1940" s="415" t="s">
        <v>111</v>
      </c>
      <c r="R1940" s="415"/>
      <c r="S1940" s="47">
        <f>IFERROR(S1961/P1961,0)</f>
        <v>0</v>
      </c>
      <c r="T1940" t="s">
        <v>112</v>
      </c>
      <c r="U1940" s="67"/>
      <c r="V1940" s="1" t="s">
        <v>113</v>
      </c>
      <c r="W1940" s="5">
        <f>+W1939*Q1961</f>
        <v>0</v>
      </c>
      <c r="X1940" s="268" t="s">
        <v>114</v>
      </c>
      <c r="Y1940" s="67"/>
      <c r="Z1940" s="67"/>
      <c r="AA1940" s="67"/>
      <c r="AB1940" s="99"/>
    </row>
    <row r="1941" spans="1:29" ht="18" hidden="1" outlineLevel="1" x14ac:dyDescent="0.35">
      <c r="A1941" s="99"/>
      <c r="B1941" s="12"/>
      <c r="C1941" s="67"/>
      <c r="D1941" s="1" t="s">
        <v>159</v>
      </c>
      <c r="E1941" s="168">
        <f>IF(E1939="No n'hi ha",0,VLOOKUP(E1940,_xlfn.IFS(E1939="Gas Natural",llistes!$F$4:$H$4,E1939="Gasoil C",llistes!$F$7:$H$8,E1939="GLP",llistes!$F$11:$H$15,E1939="Biomassa",llistes!$F$18:$H$24,E1939="No n'hi ha",llistes!$F$26:$H$26),2,0))</f>
        <v>0</v>
      </c>
      <c r="F1941" s="67"/>
      <c r="G1941" s="67"/>
      <c r="H1941" s="67"/>
      <c r="I1941" s="154">
        <v>3</v>
      </c>
      <c r="J1941" s="421" t="s">
        <v>101</v>
      </c>
      <c r="K1941" s="422"/>
      <c r="L1941" s="67"/>
      <c r="M1941" s="67"/>
      <c r="N1941" s="67"/>
      <c r="O1941" s="67"/>
      <c r="P1941" s="67"/>
      <c r="Q1941" s="419" t="s">
        <v>116</v>
      </c>
      <c r="R1941" s="419"/>
      <c r="S1941" s="302" t="str" cm="1">
        <f t="array" aca="1" ref="S1941" ca="1">IFERROR(Q1961/INDIRECT("'Introducció dades Grals'!G"&amp;AC1938),"-")</f>
        <v>-</v>
      </c>
      <c r="T1941" s="303" t="s">
        <v>117</v>
      </c>
      <c r="U1941" s="67"/>
      <c r="V1941" s="1" t="s">
        <v>118</v>
      </c>
      <c r="W1941" s="7" t="str" cm="1">
        <f t="array" aca="1" ref="W1941" ca="1">IFERROR(W1940/INDIRECT("'Introducció dades Grals'!G"&amp;AC1938),"-")</f>
        <v>-</v>
      </c>
      <c r="X1941" s="268" t="s">
        <v>119</v>
      </c>
      <c r="Y1941" s="67"/>
      <c r="Z1941" s="67"/>
      <c r="AA1941" s="67"/>
      <c r="AB1941" s="99"/>
    </row>
    <row r="1942" spans="1:29" ht="18" hidden="1" outlineLevel="1" x14ac:dyDescent="0.35">
      <c r="A1942" s="99"/>
      <c r="B1942" s="12"/>
      <c r="C1942" s="67"/>
      <c r="D1942" s="67"/>
      <c r="E1942" s="67"/>
      <c r="F1942" s="67"/>
      <c r="G1942" s="67"/>
      <c r="H1942" s="67"/>
      <c r="I1942" s="152">
        <v>4</v>
      </c>
      <c r="J1942" s="416" t="s">
        <v>101</v>
      </c>
      <c r="K1942" s="417"/>
      <c r="L1942" s="67"/>
      <c r="M1942" s="67"/>
      <c r="N1942" s="67"/>
      <c r="O1942" s="67"/>
      <c r="P1942" s="67"/>
      <c r="Q1942" s="415" t="s">
        <v>121</v>
      </c>
      <c r="R1942" s="415"/>
      <c r="S1942" s="47" t="str" cm="1">
        <f t="array" aca="1" ref="S1942" ca="1">IFERROR(Q1961/INDIRECT("'Introducció dades Grals'!I"&amp;AC1938),"-")</f>
        <v>-</v>
      </c>
      <c r="T1942" s="11" t="s">
        <v>122</v>
      </c>
      <c r="U1942" s="67"/>
      <c r="V1942" s="67"/>
      <c r="W1942" s="67"/>
      <c r="X1942" s="67"/>
      <c r="Y1942" s="67"/>
      <c r="Z1942" s="67"/>
      <c r="AA1942" s="67"/>
      <c r="AB1942" s="99"/>
    </row>
    <row r="1943" spans="1:29" ht="18" hidden="1" outlineLevel="1" x14ac:dyDescent="0.35">
      <c r="A1943" s="99"/>
      <c r="B1943" s="12"/>
      <c r="C1943" s="67"/>
      <c r="D1943" s="67"/>
      <c r="E1943" s="67"/>
      <c r="F1943" s="67"/>
      <c r="G1943" s="67"/>
      <c r="H1943" s="67"/>
      <c r="I1943" s="67"/>
      <c r="J1943" s="67"/>
      <c r="K1943" s="67"/>
      <c r="L1943" s="67"/>
      <c r="M1943" s="67"/>
      <c r="N1943" s="67"/>
      <c r="O1943" s="67"/>
      <c r="P1943" s="67"/>
      <c r="Q1943" s="67"/>
      <c r="R1943" s="67"/>
      <c r="S1943" s="67"/>
      <c r="T1943" s="67"/>
      <c r="U1943" s="67"/>
      <c r="V1943" s="67"/>
      <c r="W1943" s="67"/>
      <c r="X1943" s="67"/>
      <c r="Y1943" s="67"/>
      <c r="Z1943" s="67"/>
      <c r="AA1943" s="67"/>
      <c r="AB1943" s="99"/>
    </row>
    <row r="1944" spans="1:29" ht="18" hidden="1" outlineLevel="1" x14ac:dyDescent="0.35">
      <c r="A1944" s="99"/>
      <c r="B1944" s="12"/>
      <c r="C1944" s="67"/>
      <c r="D1944" s="147" t="s">
        <v>126</v>
      </c>
      <c r="E1944" s="148"/>
      <c r="F1944" s="148"/>
      <c r="G1944" s="148"/>
      <c r="H1944" s="148"/>
      <c r="I1944" s="148"/>
      <c r="J1944" s="148"/>
      <c r="K1944" s="148"/>
      <c r="L1944" s="148"/>
      <c r="M1944" s="148"/>
      <c r="N1944" s="148"/>
      <c r="O1944" s="148"/>
      <c r="P1944" s="423" t="s">
        <v>166</v>
      </c>
      <c r="Q1944" s="423"/>
      <c r="R1944" s="423"/>
      <c r="S1944" s="423"/>
      <c r="T1944" s="67"/>
      <c r="U1944" s="67"/>
      <c r="V1944" s="67"/>
      <c r="W1944" s="67"/>
      <c r="X1944" s="67"/>
      <c r="Y1944" s="67"/>
      <c r="Z1944" s="67"/>
      <c r="AA1944" s="67"/>
      <c r="AB1944" s="99"/>
    </row>
    <row r="1945" spans="1:29" s="159" customFormat="1" ht="28.8" hidden="1" outlineLevel="1" x14ac:dyDescent="0.35">
      <c r="A1945" s="99"/>
      <c r="B1945" s="12"/>
      <c r="C1945" s="67"/>
      <c r="D1945" s="188" t="s">
        <v>128</v>
      </c>
      <c r="E1945" s="188" t="s">
        <v>129</v>
      </c>
      <c r="F1945" s="188" t="s">
        <v>130</v>
      </c>
      <c r="G1945" s="188" t="s">
        <v>131</v>
      </c>
      <c r="H1945" s="188" t="s">
        <v>160</v>
      </c>
      <c r="I1945" s="188" t="s">
        <v>161</v>
      </c>
      <c r="J1945" s="188"/>
      <c r="K1945" s="188" t="s">
        <v>106</v>
      </c>
      <c r="L1945" s="188" t="s">
        <v>162</v>
      </c>
      <c r="M1945" s="188" t="s">
        <v>137</v>
      </c>
      <c r="N1945" s="188" t="s">
        <v>138</v>
      </c>
      <c r="O1945" s="188" t="s">
        <v>139</v>
      </c>
      <c r="P1945" s="193" t="s">
        <v>163</v>
      </c>
      <c r="Q1945" s="193" t="s">
        <v>141</v>
      </c>
      <c r="R1945" s="193" t="s">
        <v>142</v>
      </c>
      <c r="S1945" s="193" t="s">
        <v>143</v>
      </c>
      <c r="U1945" s="159" t="e" vm="1">
        <v>#VALUE!</v>
      </c>
      <c r="V1945" s="426" t="s">
        <v>144</v>
      </c>
      <c r="W1945" s="426"/>
      <c r="X1945" s="426"/>
      <c r="Y1945" s="426"/>
      <c r="Z1945" s="426"/>
      <c r="AB1945" s="99"/>
    </row>
    <row r="1946" spans="1:29" s="160" customFormat="1" ht="18" hidden="1" outlineLevel="1" x14ac:dyDescent="0.35">
      <c r="A1946" s="99"/>
      <c r="B1946" s="12"/>
      <c r="C1946" s="67"/>
      <c r="D1946" s="194"/>
      <c r="E1946" s="195"/>
      <c r="F1946" s="195"/>
      <c r="G1946" s="194"/>
      <c r="H1946" s="188" t="str">
        <f>+E1940</f>
        <v>kWh</v>
      </c>
      <c r="I1946" s="196" t="s">
        <v>145</v>
      </c>
      <c r="J1946" s="196" t="s">
        <v>146</v>
      </c>
      <c r="K1946" s="196" t="s">
        <v>147</v>
      </c>
      <c r="L1946" s="196" t="s">
        <v>147</v>
      </c>
      <c r="M1946" s="196" t="s">
        <v>147</v>
      </c>
      <c r="N1946" s="196" t="s">
        <v>147</v>
      </c>
      <c r="O1946" s="196" t="s">
        <v>147</v>
      </c>
      <c r="P1946" s="197" t="s">
        <v>148</v>
      </c>
      <c r="Q1946" s="198" t="s">
        <v>145</v>
      </c>
      <c r="R1946" s="198" t="s">
        <v>147</v>
      </c>
      <c r="S1946" s="198" t="s">
        <v>147</v>
      </c>
      <c r="U1946" s="67"/>
      <c r="V1946" s="67"/>
      <c r="W1946" s="67"/>
      <c r="X1946" s="67"/>
      <c r="Y1946" s="67"/>
      <c r="Z1946" s="67"/>
      <c r="AB1946" s="99"/>
    </row>
    <row r="1947" spans="1:29" ht="18" hidden="1" outlineLevel="1" x14ac:dyDescent="0.35">
      <c r="A1947" s="99"/>
      <c r="B1947" s="12"/>
      <c r="C1947" s="67"/>
      <c r="D1947" s="2">
        <v>0</v>
      </c>
      <c r="E1947" s="145"/>
      <c r="F1947" s="145">
        <f>+E1947</f>
        <v>0</v>
      </c>
      <c r="G1947" s="49">
        <f>IF(F1947-E1947=0,0,F1947-E1947+1)</f>
        <v>0</v>
      </c>
      <c r="H1947" s="155"/>
      <c r="I1947" s="4">
        <f>+H1947*$E$1941</f>
        <v>0</v>
      </c>
      <c r="J1947" s="48" t="str">
        <f>IFERROR(I1947/G1947,"-")</f>
        <v>-</v>
      </c>
      <c r="K1947" s="157"/>
      <c r="L1947" s="157"/>
      <c r="M1947" s="157"/>
      <c r="N1947" s="157"/>
      <c r="O1947" s="6">
        <f t="shared" ref="O1947:O1948" si="2122">+SUM(K1947:N1947)</f>
        <v>0</v>
      </c>
      <c r="P1947" s="38">
        <f>IFERROR((_xlfn.DAYS(F1947,"1/1/"&amp;YEAR(F1947))+1)/G1947,0)</f>
        <v>0</v>
      </c>
      <c r="Q1947" s="4">
        <f t="shared" ref="Q1947:Q1948" si="2123">+I1947*P1947</f>
        <v>0</v>
      </c>
      <c r="R1947" s="4">
        <f t="shared" ref="R1947:R1948" si="2124">+K1947*P1947</f>
        <v>0</v>
      </c>
      <c r="S1947" s="39">
        <f t="shared" ref="S1947:S1948" si="2125">+O1947*P1947</f>
        <v>0</v>
      </c>
      <c r="T1947" s="160"/>
      <c r="U1947" s="67"/>
      <c r="V1947" s="67"/>
      <c r="W1947" s="67"/>
      <c r="X1947" s="67"/>
      <c r="Y1947" s="67"/>
      <c r="Z1947" s="67"/>
      <c r="AA1947" s="67"/>
      <c r="AB1947" s="99"/>
    </row>
    <row r="1948" spans="1:29" ht="18" hidden="1" outlineLevel="1" x14ac:dyDescent="0.35">
      <c r="A1948" s="99"/>
      <c r="B1948" s="12"/>
      <c r="C1948" s="67"/>
      <c r="D1948" s="2">
        <v>1</v>
      </c>
      <c r="E1948" s="3">
        <f>+F1947+1</f>
        <v>1</v>
      </c>
      <c r="F1948" s="145"/>
      <c r="G1948" s="49">
        <f t="shared" ref="G1948:G1960" si="2126">IF(F1948-E1948=0,0,F1948-E1948+1)</f>
        <v>0</v>
      </c>
      <c r="H1948" s="155"/>
      <c r="I1948" s="4">
        <f t="shared" ref="I1948:I1960" si="2127">+H1948*$E$1941</f>
        <v>0</v>
      </c>
      <c r="J1948" s="48" t="str">
        <f t="shared" ref="J1948" si="2128">IFERROR(I1948/G1948,"-")</f>
        <v>-</v>
      </c>
      <c r="K1948" s="157"/>
      <c r="L1948" s="157"/>
      <c r="M1948" s="157"/>
      <c r="N1948" s="157"/>
      <c r="O1948" s="6">
        <f t="shared" si="2122"/>
        <v>0</v>
      </c>
      <c r="P1948" s="38">
        <v>1</v>
      </c>
      <c r="Q1948" s="4">
        <f t="shared" si="2123"/>
        <v>0</v>
      </c>
      <c r="R1948" s="4">
        <f t="shared" si="2124"/>
        <v>0</v>
      </c>
      <c r="S1948" s="39">
        <f t="shared" si="2125"/>
        <v>0</v>
      </c>
      <c r="T1948" s="160"/>
      <c r="U1948" s="67"/>
      <c r="V1948" s="67"/>
      <c r="W1948" s="67"/>
      <c r="X1948" s="67"/>
      <c r="Y1948" s="67"/>
      <c r="Z1948" s="67"/>
      <c r="AA1948" s="67"/>
      <c r="AB1948" s="99"/>
    </row>
    <row r="1949" spans="1:29" ht="18" hidden="1" outlineLevel="1" x14ac:dyDescent="0.35">
      <c r="A1949" s="99"/>
      <c r="B1949" s="12"/>
      <c r="C1949" s="67"/>
      <c r="D1949" s="2">
        <v>2</v>
      </c>
      <c r="E1949" s="3">
        <f t="shared" ref="E1949:E1960" si="2129">+F1948+1</f>
        <v>1</v>
      </c>
      <c r="F1949" s="146"/>
      <c r="G1949" s="49">
        <f t="shared" si="2126"/>
        <v>0</v>
      </c>
      <c r="H1949" s="156"/>
      <c r="I1949" s="4">
        <f t="shared" si="2127"/>
        <v>0</v>
      </c>
      <c r="J1949" s="48" t="str">
        <f t="shared" ref="J1949" si="2130">IFERROR(I1949/G1949,"-")</f>
        <v>-</v>
      </c>
      <c r="K1949" s="158"/>
      <c r="L1949" s="158"/>
      <c r="M1949" s="158"/>
      <c r="N1949" s="158"/>
      <c r="O1949" s="6">
        <f t="shared" ref="O1949" si="2131">+SUM(K1949:N1949)</f>
        <v>0</v>
      </c>
      <c r="P1949" s="40">
        <v>1</v>
      </c>
      <c r="Q1949" s="4">
        <f t="shared" ref="Q1949" si="2132">+I1949*P1949</f>
        <v>0</v>
      </c>
      <c r="R1949" s="4">
        <f t="shared" ref="R1949" si="2133">+K1949*P1949</f>
        <v>0</v>
      </c>
      <c r="S1949" s="41">
        <f t="shared" ref="S1949" si="2134">+O1949*P1949</f>
        <v>0</v>
      </c>
      <c r="T1949" s="160"/>
      <c r="U1949" s="67"/>
      <c r="V1949" s="67"/>
      <c r="W1949" s="67"/>
      <c r="X1949" s="67"/>
      <c r="Y1949" s="67"/>
      <c r="Z1949" s="67"/>
      <c r="AA1949" s="67"/>
      <c r="AB1949" s="99"/>
    </row>
    <row r="1950" spans="1:29" ht="18" hidden="1" outlineLevel="1" x14ac:dyDescent="0.35">
      <c r="A1950" s="99"/>
      <c r="B1950" s="12"/>
      <c r="C1950" s="67"/>
      <c r="D1950" s="2">
        <v>3</v>
      </c>
      <c r="E1950" s="3">
        <f t="shared" si="2129"/>
        <v>1</v>
      </c>
      <c r="F1950" s="146"/>
      <c r="G1950" s="49">
        <f t="shared" si="2126"/>
        <v>0</v>
      </c>
      <c r="H1950" s="156"/>
      <c r="I1950" s="4">
        <f t="shared" si="2127"/>
        <v>0</v>
      </c>
      <c r="J1950" s="48" t="str">
        <f t="shared" ref="J1950" si="2135">IFERROR(I1950/G1950,"-")</f>
        <v>-</v>
      </c>
      <c r="K1950" s="158"/>
      <c r="L1950" s="158"/>
      <c r="M1950" s="158"/>
      <c r="N1950" s="158"/>
      <c r="O1950" s="6">
        <f t="shared" ref="O1950" si="2136">+SUM(K1950:N1950)</f>
        <v>0</v>
      </c>
      <c r="P1950" s="40">
        <v>1</v>
      </c>
      <c r="Q1950" s="4">
        <f t="shared" ref="Q1950" si="2137">+I1950*P1950</f>
        <v>0</v>
      </c>
      <c r="R1950" s="4">
        <f t="shared" ref="R1950" si="2138">+K1950*P1950</f>
        <v>0</v>
      </c>
      <c r="S1950" s="41">
        <f t="shared" ref="S1950" si="2139">+O1950*P1950</f>
        <v>0</v>
      </c>
      <c r="T1950" s="67"/>
      <c r="U1950" s="67"/>
      <c r="V1950" s="67"/>
      <c r="W1950" s="67"/>
      <c r="X1950" s="67"/>
      <c r="Y1950" s="67"/>
      <c r="Z1950" s="67"/>
      <c r="AA1950" s="67"/>
      <c r="AB1950" s="99"/>
    </row>
    <row r="1951" spans="1:29" ht="18" hidden="1" outlineLevel="1" x14ac:dyDescent="0.35">
      <c r="A1951" s="99"/>
      <c r="B1951" s="12"/>
      <c r="C1951" s="67"/>
      <c r="D1951" s="2">
        <v>4</v>
      </c>
      <c r="E1951" s="3">
        <f t="shared" si="2129"/>
        <v>1</v>
      </c>
      <c r="F1951" s="146"/>
      <c r="G1951" s="49">
        <f t="shared" si="2126"/>
        <v>0</v>
      </c>
      <c r="H1951" s="156"/>
      <c r="I1951" s="4">
        <f t="shared" si="2127"/>
        <v>0</v>
      </c>
      <c r="J1951" s="48" t="str">
        <f t="shared" ref="J1951" si="2140">IFERROR(I1951/G1951,"-")</f>
        <v>-</v>
      </c>
      <c r="K1951" s="158"/>
      <c r="L1951" s="158"/>
      <c r="M1951" s="158"/>
      <c r="N1951" s="158"/>
      <c r="O1951" s="6">
        <f t="shared" ref="O1951" si="2141">+SUM(K1951:N1951)</f>
        <v>0</v>
      </c>
      <c r="P1951" s="40">
        <v>1</v>
      </c>
      <c r="Q1951" s="4">
        <f t="shared" ref="Q1951" si="2142">+I1951*P1951</f>
        <v>0</v>
      </c>
      <c r="R1951" s="4">
        <f t="shared" ref="R1951" si="2143">+K1951*P1951</f>
        <v>0</v>
      </c>
      <c r="S1951" s="41">
        <f t="shared" ref="S1951" si="2144">+O1951*P1951</f>
        <v>0</v>
      </c>
      <c r="T1951" s="67"/>
      <c r="U1951" s="67"/>
      <c r="V1951" s="67"/>
      <c r="W1951" s="67"/>
      <c r="X1951" s="67"/>
      <c r="Y1951" s="67"/>
      <c r="Z1951" s="67"/>
      <c r="AA1951" s="67"/>
      <c r="AB1951" s="99"/>
    </row>
    <row r="1952" spans="1:29" ht="18" hidden="1" outlineLevel="1" x14ac:dyDescent="0.35">
      <c r="A1952" s="99"/>
      <c r="B1952" s="12"/>
      <c r="C1952" s="67"/>
      <c r="D1952" s="2">
        <v>5</v>
      </c>
      <c r="E1952" s="3">
        <f t="shared" si="2129"/>
        <v>1</v>
      </c>
      <c r="F1952" s="146"/>
      <c r="G1952" s="49">
        <f t="shared" si="2126"/>
        <v>0</v>
      </c>
      <c r="H1952" s="156"/>
      <c r="I1952" s="4">
        <f t="shared" si="2127"/>
        <v>0</v>
      </c>
      <c r="J1952" s="48" t="str">
        <f t="shared" ref="J1952" si="2145">IFERROR(I1952/G1952,"-")</f>
        <v>-</v>
      </c>
      <c r="K1952" s="158"/>
      <c r="L1952" s="158"/>
      <c r="M1952" s="158"/>
      <c r="N1952" s="158"/>
      <c r="O1952" s="6">
        <f t="shared" ref="O1952" si="2146">+SUM(K1952:N1952)</f>
        <v>0</v>
      </c>
      <c r="P1952" s="40">
        <v>1</v>
      </c>
      <c r="Q1952" s="4">
        <f t="shared" ref="Q1952" si="2147">+I1952*P1952</f>
        <v>0</v>
      </c>
      <c r="R1952" s="4">
        <f t="shared" ref="R1952" si="2148">+K1952*P1952</f>
        <v>0</v>
      </c>
      <c r="S1952" s="41">
        <f t="shared" ref="S1952" si="2149">+O1952*P1952</f>
        <v>0</v>
      </c>
      <c r="T1952" s="67"/>
      <c r="U1952" s="67"/>
      <c r="V1952" s="67"/>
      <c r="W1952" s="67"/>
      <c r="X1952" s="67"/>
      <c r="Y1952" s="67"/>
      <c r="Z1952" s="67"/>
      <c r="AA1952" s="67"/>
      <c r="AB1952" s="99"/>
    </row>
    <row r="1953" spans="1:29" ht="18" hidden="1" outlineLevel="1" x14ac:dyDescent="0.35">
      <c r="A1953" s="99"/>
      <c r="B1953" s="12"/>
      <c r="C1953" s="67"/>
      <c r="D1953" s="2">
        <v>6</v>
      </c>
      <c r="E1953" s="3">
        <f t="shared" si="2129"/>
        <v>1</v>
      </c>
      <c r="F1953" s="146"/>
      <c r="G1953" s="49">
        <f t="shared" si="2126"/>
        <v>0</v>
      </c>
      <c r="H1953" s="156"/>
      <c r="I1953" s="4">
        <f t="shared" si="2127"/>
        <v>0</v>
      </c>
      <c r="J1953" s="48" t="str">
        <f t="shared" ref="J1953" si="2150">IFERROR(I1953/G1953,"-")</f>
        <v>-</v>
      </c>
      <c r="K1953" s="158"/>
      <c r="L1953" s="158"/>
      <c r="M1953" s="158"/>
      <c r="N1953" s="158"/>
      <c r="O1953" s="6">
        <f t="shared" ref="O1953" si="2151">+SUM(K1953:N1953)</f>
        <v>0</v>
      </c>
      <c r="P1953" s="40">
        <v>1</v>
      </c>
      <c r="Q1953" s="4">
        <f t="shared" ref="Q1953" si="2152">+I1953*P1953</f>
        <v>0</v>
      </c>
      <c r="R1953" s="4">
        <f t="shared" ref="R1953" si="2153">+K1953*P1953</f>
        <v>0</v>
      </c>
      <c r="S1953" s="41">
        <f t="shared" ref="S1953" si="2154">+O1953*P1953</f>
        <v>0</v>
      </c>
      <c r="T1953" s="67"/>
      <c r="U1953" s="67"/>
      <c r="V1953" s="67"/>
      <c r="W1953" s="67"/>
      <c r="X1953" s="67"/>
      <c r="Y1953" s="67"/>
      <c r="Z1953" s="67"/>
      <c r="AA1953" s="67"/>
      <c r="AB1953" s="99"/>
    </row>
    <row r="1954" spans="1:29" ht="18" hidden="1" outlineLevel="1" x14ac:dyDescent="0.35">
      <c r="A1954" s="99"/>
      <c r="B1954" s="12"/>
      <c r="C1954" s="67"/>
      <c r="D1954" s="2">
        <v>7</v>
      </c>
      <c r="E1954" s="3">
        <f t="shared" si="2129"/>
        <v>1</v>
      </c>
      <c r="F1954" s="146"/>
      <c r="G1954" s="49">
        <f t="shared" si="2126"/>
        <v>0</v>
      </c>
      <c r="H1954" s="156"/>
      <c r="I1954" s="4">
        <f t="shared" si="2127"/>
        <v>0</v>
      </c>
      <c r="J1954" s="48" t="str">
        <f t="shared" ref="J1954" si="2155">IFERROR(I1954/G1954,"-")</f>
        <v>-</v>
      </c>
      <c r="K1954" s="158"/>
      <c r="L1954" s="158"/>
      <c r="M1954" s="158"/>
      <c r="N1954" s="158"/>
      <c r="O1954" s="6">
        <f t="shared" ref="O1954" si="2156">+SUM(K1954:N1954)</f>
        <v>0</v>
      </c>
      <c r="P1954" s="40">
        <v>1</v>
      </c>
      <c r="Q1954" s="4">
        <f t="shared" ref="Q1954" si="2157">+I1954*P1954</f>
        <v>0</v>
      </c>
      <c r="R1954" s="4">
        <f t="shared" ref="R1954" si="2158">+K1954*P1954</f>
        <v>0</v>
      </c>
      <c r="S1954" s="41">
        <f t="shared" ref="S1954" si="2159">+O1954*P1954</f>
        <v>0</v>
      </c>
      <c r="T1954" s="67"/>
      <c r="U1954" s="67"/>
      <c r="V1954" s="67"/>
      <c r="W1954" s="67"/>
      <c r="X1954" s="67"/>
      <c r="Y1954" s="67"/>
      <c r="Z1954" s="67"/>
      <c r="AA1954" s="67"/>
      <c r="AB1954" s="99"/>
    </row>
    <row r="1955" spans="1:29" ht="18" hidden="1" outlineLevel="1" x14ac:dyDescent="0.35">
      <c r="A1955" s="99"/>
      <c r="B1955" s="12"/>
      <c r="C1955" s="67"/>
      <c r="D1955" s="2">
        <v>8</v>
      </c>
      <c r="E1955" s="3">
        <f t="shared" si="2129"/>
        <v>1</v>
      </c>
      <c r="F1955" s="146"/>
      <c r="G1955" s="49">
        <f t="shared" si="2126"/>
        <v>0</v>
      </c>
      <c r="H1955" s="156"/>
      <c r="I1955" s="4">
        <f t="shared" si="2127"/>
        <v>0</v>
      </c>
      <c r="J1955" s="48" t="str">
        <f t="shared" ref="J1955" si="2160">IFERROR(I1955/G1955,"-")</f>
        <v>-</v>
      </c>
      <c r="K1955" s="158"/>
      <c r="L1955" s="158"/>
      <c r="M1955" s="158"/>
      <c r="N1955" s="158"/>
      <c r="O1955" s="6">
        <f t="shared" ref="O1955" si="2161">+SUM(K1955:N1955)</f>
        <v>0</v>
      </c>
      <c r="P1955" s="40">
        <v>1</v>
      </c>
      <c r="Q1955" s="4">
        <f t="shared" ref="Q1955" si="2162">+I1955*P1955</f>
        <v>0</v>
      </c>
      <c r="R1955" s="4">
        <f t="shared" ref="R1955" si="2163">+K1955*P1955</f>
        <v>0</v>
      </c>
      <c r="S1955" s="41">
        <f t="shared" ref="S1955" si="2164">+O1955*P1955</f>
        <v>0</v>
      </c>
      <c r="T1955" s="67"/>
      <c r="U1955" s="67"/>
      <c r="V1955" s="67"/>
      <c r="W1955" s="67"/>
      <c r="X1955" s="67"/>
      <c r="Y1955" s="67"/>
      <c r="Z1955" s="67"/>
      <c r="AA1955" s="67"/>
      <c r="AB1955" s="99"/>
    </row>
    <row r="1956" spans="1:29" ht="18" hidden="1" outlineLevel="1" x14ac:dyDescent="0.35">
      <c r="A1956" s="99"/>
      <c r="B1956" s="12"/>
      <c r="C1956" s="67"/>
      <c r="D1956" s="2">
        <v>9</v>
      </c>
      <c r="E1956" s="3">
        <f t="shared" si="2129"/>
        <v>1</v>
      </c>
      <c r="F1956" s="146"/>
      <c r="G1956" s="49">
        <f t="shared" si="2126"/>
        <v>0</v>
      </c>
      <c r="H1956" s="156"/>
      <c r="I1956" s="4">
        <f t="shared" si="2127"/>
        <v>0</v>
      </c>
      <c r="J1956" s="48" t="str">
        <f t="shared" ref="J1956" si="2165">IFERROR(I1956/G1956,"-")</f>
        <v>-</v>
      </c>
      <c r="K1956" s="158"/>
      <c r="L1956" s="158"/>
      <c r="M1956" s="158"/>
      <c r="N1956" s="158"/>
      <c r="O1956" s="6">
        <f t="shared" ref="O1956" si="2166">+SUM(K1956:N1956)</f>
        <v>0</v>
      </c>
      <c r="P1956" s="40">
        <v>1</v>
      </c>
      <c r="Q1956" s="4">
        <f t="shared" ref="Q1956" si="2167">+I1956*P1956</f>
        <v>0</v>
      </c>
      <c r="R1956" s="4">
        <f t="shared" ref="R1956" si="2168">+K1956*P1956</f>
        <v>0</v>
      </c>
      <c r="S1956" s="41">
        <f t="shared" ref="S1956" si="2169">+O1956*P1956</f>
        <v>0</v>
      </c>
      <c r="T1956" s="67"/>
      <c r="U1956" s="67"/>
      <c r="V1956" s="67"/>
      <c r="W1956" s="67"/>
      <c r="X1956" s="67"/>
      <c r="Y1956" s="67"/>
      <c r="Z1956" s="67"/>
      <c r="AA1956" s="67"/>
      <c r="AB1956" s="99"/>
    </row>
    <row r="1957" spans="1:29" ht="18" hidden="1" outlineLevel="1" x14ac:dyDescent="0.35">
      <c r="A1957" s="99"/>
      <c r="B1957" s="12"/>
      <c r="C1957" s="67"/>
      <c r="D1957" s="2">
        <v>10</v>
      </c>
      <c r="E1957" s="3">
        <f t="shared" si="2129"/>
        <v>1</v>
      </c>
      <c r="F1957" s="146"/>
      <c r="G1957" s="49">
        <f t="shared" si="2126"/>
        <v>0</v>
      </c>
      <c r="H1957" s="156"/>
      <c r="I1957" s="4">
        <f t="shared" si="2127"/>
        <v>0</v>
      </c>
      <c r="J1957" s="48" t="str">
        <f t="shared" ref="J1957:J1960" si="2170">IFERROR(I1957/G1957,"-")</f>
        <v>-</v>
      </c>
      <c r="K1957" s="158"/>
      <c r="L1957" s="158"/>
      <c r="M1957" s="158"/>
      <c r="N1957" s="158"/>
      <c r="O1957" s="6">
        <f t="shared" ref="O1957:O1960" si="2171">+SUM(K1957:N1957)</f>
        <v>0</v>
      </c>
      <c r="P1957" s="40">
        <v>1</v>
      </c>
      <c r="Q1957" s="4">
        <f t="shared" ref="Q1957:Q1960" si="2172">+I1957*P1957</f>
        <v>0</v>
      </c>
      <c r="R1957" s="4">
        <f t="shared" ref="R1957:R1960" si="2173">+K1957*P1957</f>
        <v>0</v>
      </c>
      <c r="S1957" s="41">
        <f t="shared" ref="S1957:S1960" si="2174">+O1957*P1957</f>
        <v>0</v>
      </c>
      <c r="T1957" s="67"/>
      <c r="U1957" s="67"/>
      <c r="V1957" s="67"/>
      <c r="W1957" s="67"/>
      <c r="X1957" s="67"/>
      <c r="Y1957" s="67"/>
      <c r="Z1957" s="67"/>
      <c r="AA1957" s="67"/>
      <c r="AB1957" s="99"/>
    </row>
    <row r="1958" spans="1:29" ht="18" hidden="1" outlineLevel="1" x14ac:dyDescent="0.35">
      <c r="A1958" s="99"/>
      <c r="B1958" s="12"/>
      <c r="C1958" s="67"/>
      <c r="D1958" s="2">
        <v>11</v>
      </c>
      <c r="E1958" s="3">
        <f t="shared" si="2129"/>
        <v>1</v>
      </c>
      <c r="F1958" s="146"/>
      <c r="G1958" s="49">
        <f t="shared" si="2126"/>
        <v>0</v>
      </c>
      <c r="H1958" s="156"/>
      <c r="I1958" s="4">
        <f t="shared" si="2127"/>
        <v>0</v>
      </c>
      <c r="J1958" s="48" t="str">
        <f t="shared" si="2170"/>
        <v>-</v>
      </c>
      <c r="K1958" s="158"/>
      <c r="L1958" s="158"/>
      <c r="M1958" s="158"/>
      <c r="N1958" s="158"/>
      <c r="O1958" s="6">
        <f t="shared" si="2171"/>
        <v>0</v>
      </c>
      <c r="P1958" s="40">
        <v>1</v>
      </c>
      <c r="Q1958" s="4">
        <f t="shared" si="2172"/>
        <v>0</v>
      </c>
      <c r="R1958" s="4">
        <f t="shared" si="2173"/>
        <v>0</v>
      </c>
      <c r="S1958" s="41">
        <f t="shared" si="2174"/>
        <v>0</v>
      </c>
      <c r="T1958" s="67"/>
      <c r="U1958" s="67"/>
      <c r="V1958" s="67"/>
      <c r="W1958" s="67"/>
      <c r="X1958" s="67"/>
      <c r="Y1958" s="67"/>
      <c r="Z1958" s="67"/>
      <c r="AA1958" s="67"/>
      <c r="AB1958" s="99"/>
    </row>
    <row r="1959" spans="1:29" ht="18" hidden="1" outlineLevel="1" x14ac:dyDescent="0.35">
      <c r="A1959" s="99"/>
      <c r="B1959" s="12"/>
      <c r="C1959" s="67"/>
      <c r="D1959" s="2">
        <v>12</v>
      </c>
      <c r="E1959" s="3">
        <f t="shared" si="2129"/>
        <v>1</v>
      </c>
      <c r="F1959" s="146"/>
      <c r="G1959" s="49">
        <f t="shared" si="2126"/>
        <v>0</v>
      </c>
      <c r="H1959" s="156"/>
      <c r="I1959" s="4">
        <f t="shared" si="2127"/>
        <v>0</v>
      </c>
      <c r="J1959" s="48" t="str">
        <f t="shared" si="2170"/>
        <v>-</v>
      </c>
      <c r="K1959" s="158"/>
      <c r="L1959" s="158"/>
      <c r="M1959" s="158"/>
      <c r="N1959" s="158"/>
      <c r="O1959" s="6">
        <f t="shared" si="2171"/>
        <v>0</v>
      </c>
      <c r="P1959" s="40">
        <v>1</v>
      </c>
      <c r="Q1959" s="4">
        <f t="shared" si="2172"/>
        <v>0</v>
      </c>
      <c r="R1959" s="4">
        <f t="shared" si="2173"/>
        <v>0</v>
      </c>
      <c r="S1959" s="41">
        <f t="shared" si="2174"/>
        <v>0</v>
      </c>
      <c r="T1959" s="67"/>
      <c r="U1959" s="67"/>
      <c r="V1959" s="67"/>
      <c r="W1959" s="67"/>
      <c r="X1959" s="67"/>
      <c r="Y1959" s="67"/>
      <c r="Z1959" s="67"/>
      <c r="AA1959" s="67"/>
      <c r="AB1959" s="99"/>
    </row>
    <row r="1960" spans="1:29" ht="18" hidden="1" outlineLevel="1" x14ac:dyDescent="0.35">
      <c r="A1960" s="99"/>
      <c r="B1960" s="12"/>
      <c r="C1960" s="67"/>
      <c r="D1960" s="2">
        <v>13</v>
      </c>
      <c r="E1960" s="3">
        <f t="shared" si="2129"/>
        <v>1</v>
      </c>
      <c r="F1960" s="146">
        <f>+E1960</f>
        <v>1</v>
      </c>
      <c r="G1960" s="49">
        <f t="shared" si="2126"/>
        <v>0</v>
      </c>
      <c r="H1960" s="156"/>
      <c r="I1960" s="4">
        <f t="shared" si="2127"/>
        <v>0</v>
      </c>
      <c r="J1960" s="48" t="str">
        <f t="shared" si="2170"/>
        <v>-</v>
      </c>
      <c r="K1960" s="158"/>
      <c r="L1960" s="158"/>
      <c r="M1960" s="158"/>
      <c r="N1960" s="158"/>
      <c r="O1960" s="6">
        <f t="shared" si="2171"/>
        <v>0</v>
      </c>
      <c r="P1960" s="38">
        <f>IFERROR((_xlfn.DAYS("31/12/"&amp;YEAR(E1960),E1960))/G1960,0)</f>
        <v>0</v>
      </c>
      <c r="Q1960" s="4">
        <f t="shared" si="2172"/>
        <v>0</v>
      </c>
      <c r="R1960" s="4">
        <f t="shared" si="2173"/>
        <v>0</v>
      </c>
      <c r="S1960" s="41">
        <f t="shared" si="2174"/>
        <v>0</v>
      </c>
      <c r="T1960" s="67"/>
      <c r="U1960" s="67"/>
      <c r="V1960" s="67"/>
      <c r="W1960" s="67"/>
      <c r="X1960" s="67"/>
      <c r="Y1960" s="67"/>
      <c r="Z1960" s="67"/>
      <c r="AA1960" s="67"/>
      <c r="AB1960" s="99"/>
    </row>
    <row r="1961" spans="1:29" ht="18" hidden="1" outlineLevel="1" x14ac:dyDescent="0.35">
      <c r="A1961" s="99"/>
      <c r="B1961" s="12"/>
      <c r="C1961" s="67"/>
      <c r="D1961" s="42" t="s">
        <v>164</v>
      </c>
      <c r="E1961" s="8"/>
      <c r="F1961" s="8"/>
      <c r="G1961" s="50">
        <f>SUM(G1947:G1960)</f>
        <v>0</v>
      </c>
      <c r="H1961" s="1"/>
      <c r="I1961" s="5">
        <f>SUM(I1947:I1960)</f>
        <v>0</v>
      </c>
      <c r="J1961" s="48" t="str">
        <f>IFERROR(I1961/G1961,"-")</f>
        <v>-</v>
      </c>
      <c r="K1961" s="5">
        <f>SUM(K1947:K1960)</f>
        <v>0</v>
      </c>
      <c r="L1961" s="5">
        <f t="shared" ref="L1961:O1961" si="2175">SUM(L1947:L1960)</f>
        <v>0</v>
      </c>
      <c r="M1961" s="5">
        <f t="shared" si="2175"/>
        <v>0</v>
      </c>
      <c r="N1961" s="5">
        <f t="shared" si="2175"/>
        <v>0</v>
      </c>
      <c r="O1961" s="5">
        <f t="shared" si="2175"/>
        <v>0</v>
      </c>
      <c r="P1961" s="42">
        <f>+SUMPRODUCT(G1947:G1960,P1947:P1960)</f>
        <v>0</v>
      </c>
      <c r="Q1961" s="9">
        <f>SUM(Q1947:Q1960)</f>
        <v>0</v>
      </c>
      <c r="R1961" s="9">
        <f t="shared" ref="R1961:S1961" si="2176">SUM(R1947:R1960)</f>
        <v>0</v>
      </c>
      <c r="S1961" s="10">
        <f t="shared" si="2176"/>
        <v>0</v>
      </c>
      <c r="T1961" s="67"/>
      <c r="U1961" s="67"/>
      <c r="V1961" s="67"/>
      <c r="W1961" s="67"/>
      <c r="X1961" s="67"/>
      <c r="Y1961" s="67"/>
      <c r="Z1961" s="67"/>
      <c r="AA1961" s="67"/>
      <c r="AB1961" s="99"/>
    </row>
    <row r="1962" spans="1:29" ht="18" hidden="1" outlineLevel="1" x14ac:dyDescent="0.35">
      <c r="A1962" s="99"/>
      <c r="B1962" s="12"/>
      <c r="C1962" s="67"/>
      <c r="D1962" s="25" t="s">
        <v>150</v>
      </c>
      <c r="E1962" s="1"/>
      <c r="F1962" s="1"/>
      <c r="G1962" s="1"/>
      <c r="H1962" s="1"/>
      <c r="I1962" s="1"/>
      <c r="J1962" s="1"/>
      <c r="K1962" s="51" t="str">
        <f>IFERROR(K1961/$O1961,"-")</f>
        <v>-</v>
      </c>
      <c r="L1962" s="51" t="str">
        <f>IFERROR(L1961/$O1961,"-")</f>
        <v>-</v>
      </c>
      <c r="M1962" s="51" t="str">
        <f>IFERROR(M1961/$O1961,"-")</f>
        <v>-</v>
      </c>
      <c r="N1962" s="51" t="str">
        <f>IFERROR(N1961/$O1961,"-")</f>
        <v>-</v>
      </c>
      <c r="O1962" s="51" t="str">
        <f>IFERROR(O1961/$O1961,"-")</f>
        <v>-</v>
      </c>
      <c r="P1962" s="43"/>
      <c r="Q1962" s="2"/>
      <c r="R1962" s="2"/>
      <c r="S1962" s="44"/>
      <c r="T1962" s="67"/>
      <c r="U1962" s="67"/>
      <c r="V1962" s="67"/>
      <c r="W1962" s="67"/>
      <c r="X1962" s="67"/>
      <c r="Y1962" s="67"/>
      <c r="Z1962" s="67"/>
      <c r="AA1962" s="67"/>
      <c r="AB1962" s="99"/>
    </row>
    <row r="1963" spans="1:29" ht="18" hidden="1" outlineLevel="1" x14ac:dyDescent="0.35">
      <c r="A1963" s="99"/>
      <c r="B1963" s="12"/>
      <c r="C1963" s="67"/>
      <c r="D1963" s="67"/>
      <c r="E1963" s="67"/>
      <c r="F1963" s="67"/>
      <c r="G1963" s="67"/>
      <c r="H1963" s="67"/>
      <c r="I1963" s="67"/>
      <c r="J1963" s="67"/>
      <c r="K1963" s="67"/>
      <c r="L1963" s="67"/>
      <c r="M1963" s="67"/>
      <c r="N1963" s="67"/>
      <c r="O1963" s="67"/>
      <c r="P1963" s="67"/>
      <c r="Q1963" s="67"/>
      <c r="R1963" s="67"/>
      <c r="S1963" s="67"/>
      <c r="T1963" s="67"/>
      <c r="U1963" s="67"/>
      <c r="V1963" s="67"/>
      <c r="W1963" s="67"/>
      <c r="X1963" s="67"/>
      <c r="Y1963" s="67"/>
      <c r="Z1963" s="67"/>
      <c r="AA1963" s="67"/>
      <c r="AB1963" s="99"/>
    </row>
    <row r="1964" spans="1:29" ht="18" collapsed="1" x14ac:dyDescent="0.35">
      <c r="A1964" s="99"/>
      <c r="B1964" s="12"/>
      <c r="C1964" s="62" t="s">
        <v>167</v>
      </c>
      <c r="D1964" s="12"/>
      <c r="E1964" s="12"/>
      <c r="F1964" s="12"/>
      <c r="G1964" s="12"/>
      <c r="H1964" s="12"/>
      <c r="I1964" s="12"/>
      <c r="J1964" s="12"/>
      <c r="K1964" s="12"/>
      <c r="L1964" s="12"/>
      <c r="M1964" s="12"/>
      <c r="N1964" s="12"/>
      <c r="O1964" s="12"/>
      <c r="P1964" s="12"/>
      <c r="Q1964" s="12"/>
      <c r="R1964" s="12"/>
      <c r="S1964" s="12"/>
      <c r="T1964" s="12"/>
      <c r="U1964" s="12"/>
      <c r="V1964" s="12"/>
      <c r="W1964" s="12"/>
      <c r="X1964" s="12"/>
      <c r="Y1964" s="12"/>
      <c r="Z1964" s="12"/>
      <c r="AA1964" s="12"/>
      <c r="AB1964" s="99"/>
    </row>
    <row r="1965" spans="1:29" ht="9.6" hidden="1" customHeight="1" outlineLevel="1" x14ac:dyDescent="0.35">
      <c r="A1965" s="99"/>
      <c r="B1965" s="12"/>
      <c r="C1965" s="67"/>
      <c r="D1965" s="67"/>
      <c r="E1965" s="67"/>
      <c r="F1965" s="67"/>
      <c r="G1965" s="67"/>
      <c r="H1965" s="67"/>
      <c r="I1965" s="67"/>
      <c r="J1965" s="67"/>
      <c r="K1965" s="67"/>
      <c r="L1965" s="67"/>
      <c r="M1965" s="67"/>
      <c r="N1965" s="67"/>
      <c r="O1965" s="67"/>
      <c r="P1965" s="67"/>
      <c r="Q1965" s="67"/>
      <c r="R1965" s="67"/>
      <c r="S1965" s="67"/>
      <c r="T1965" s="67"/>
      <c r="U1965" s="67"/>
      <c r="V1965" s="67"/>
      <c r="W1965" s="67"/>
      <c r="X1965" s="67"/>
      <c r="Y1965" s="67"/>
      <c r="Z1965" s="67"/>
      <c r="AA1965" s="67"/>
      <c r="AB1965" s="99"/>
    </row>
    <row r="1966" spans="1:29" ht="18" hidden="1" outlineLevel="1" x14ac:dyDescent="0.35">
      <c r="A1966" s="99"/>
      <c r="B1966" s="12"/>
      <c r="C1966" s="67"/>
      <c r="D1966" s="163" t="s">
        <v>98</v>
      </c>
      <c r="E1966" s="164"/>
      <c r="F1966" s="164"/>
      <c r="G1966" s="164"/>
      <c r="H1966" s="67"/>
      <c r="I1966" s="161" t="s">
        <v>97</v>
      </c>
      <c r="J1966" s="162"/>
      <c r="K1966" s="162"/>
      <c r="L1966" s="67"/>
      <c r="M1966" s="67"/>
      <c r="N1966" s="67"/>
      <c r="O1966" s="67"/>
      <c r="P1966" s="67"/>
      <c r="Q1966" s="149" t="s">
        <v>152</v>
      </c>
      <c r="R1966" s="150"/>
      <c r="S1966" s="150"/>
      <c r="T1966" s="150"/>
      <c r="U1966" s="67"/>
      <c r="V1966" s="149" t="s">
        <v>153</v>
      </c>
      <c r="W1966" s="150"/>
      <c r="X1966" s="150"/>
      <c r="Y1966" s="67"/>
      <c r="Z1966" s="67"/>
      <c r="AA1966" s="67"/>
      <c r="AB1966" s="99"/>
      <c r="AC1966" s="67">
        <v>38</v>
      </c>
    </row>
    <row r="1967" spans="1:29" ht="18" hidden="1" outlineLevel="1" x14ac:dyDescent="0.35">
      <c r="A1967" s="99"/>
      <c r="B1967" s="12"/>
      <c r="C1967" s="67"/>
      <c r="D1967" s="1" t="s">
        <v>154</v>
      </c>
      <c r="E1967" s="200" t="s">
        <v>155</v>
      </c>
      <c r="F1967" s="167" t="s">
        <v>156</v>
      </c>
      <c r="G1967" s="165"/>
      <c r="H1967" s="67"/>
      <c r="I1967" s="152">
        <v>1</v>
      </c>
      <c r="J1967" s="421" t="s">
        <v>101</v>
      </c>
      <c r="K1967" s="422"/>
      <c r="L1967" s="67"/>
      <c r="M1967" s="67"/>
      <c r="N1967" s="67"/>
      <c r="O1967" s="67"/>
      <c r="P1967" s="67"/>
      <c r="Q1967" s="419" t="s">
        <v>106</v>
      </c>
      <c r="R1967" s="419"/>
      <c r="S1967" s="298" t="str">
        <f>IFERROR(S1989/Q1989,"-")</f>
        <v>-</v>
      </c>
      <c r="T1967" s="299" t="s">
        <v>107</v>
      </c>
      <c r="U1967" s="67"/>
      <c r="V1967" s="8" t="s">
        <v>108</v>
      </c>
      <c r="W1967" s="300">
        <f>IF(E1967="No n'hi ha",0,VLOOKUP(E1967,llistes!$L$5:$Q$11,5,0))</f>
        <v>0</v>
      </c>
      <c r="X1967" s="301" t="s">
        <v>109</v>
      </c>
      <c r="Y1967" s="67"/>
      <c r="Z1967" s="67"/>
      <c r="AA1967" s="67"/>
      <c r="AB1967" s="99"/>
    </row>
    <row r="1968" spans="1:29" ht="18" hidden="1" outlineLevel="1" x14ac:dyDescent="0.35">
      <c r="A1968" s="99"/>
      <c r="B1968" s="12"/>
      <c r="C1968" s="67"/>
      <c r="D1968" s="1" t="s">
        <v>157</v>
      </c>
      <c r="E1968" s="201" t="s">
        <v>145</v>
      </c>
      <c r="F1968" s="199" t="s">
        <v>158</v>
      </c>
      <c r="G1968" s="166"/>
      <c r="H1968" s="67"/>
      <c r="I1968" s="154">
        <v>2</v>
      </c>
      <c r="J1968" s="421" t="s">
        <v>101</v>
      </c>
      <c r="K1968" s="422"/>
      <c r="L1968" s="67"/>
      <c r="M1968" s="67"/>
      <c r="N1968" s="67"/>
      <c r="O1968" s="67"/>
      <c r="P1968" s="67"/>
      <c r="Q1968" s="415" t="s">
        <v>111</v>
      </c>
      <c r="R1968" s="415"/>
      <c r="S1968" s="47">
        <f>IFERROR(S1989/P1989,0)</f>
        <v>0</v>
      </c>
      <c r="T1968" t="s">
        <v>112</v>
      </c>
      <c r="U1968" s="67"/>
      <c r="V1968" s="1" t="s">
        <v>113</v>
      </c>
      <c r="W1968" s="5">
        <f>+W1967*Q1989</f>
        <v>0</v>
      </c>
      <c r="X1968" s="268" t="s">
        <v>114</v>
      </c>
      <c r="Y1968" s="67"/>
      <c r="Z1968" s="67"/>
      <c r="AA1968" s="67"/>
      <c r="AB1968" s="99"/>
    </row>
    <row r="1969" spans="1:28" ht="18" hidden="1" outlineLevel="1" x14ac:dyDescent="0.35">
      <c r="A1969" s="99"/>
      <c r="B1969" s="12"/>
      <c r="C1969" s="67"/>
      <c r="D1969" s="1" t="s">
        <v>159</v>
      </c>
      <c r="E1969" s="168">
        <f>IF(E1967="No n'hi ha",0,VLOOKUP(E1968,_xlfn.IFS(E1967="Gas Natural",llistes!$F$4:$H$4,E1967="Gasoil C",llistes!$F$7:$H$8,E1967="GLP",llistes!$F$11:$H$15,E1967="Biomassa",llistes!$F$18:$H$24,E1967="No n'hi ha",llistes!$F$26:$H$26),2,0))</f>
        <v>0</v>
      </c>
      <c r="F1969" s="67"/>
      <c r="G1969" s="67"/>
      <c r="H1969" s="67"/>
      <c r="I1969" s="154">
        <v>3</v>
      </c>
      <c r="J1969" s="421" t="s">
        <v>101</v>
      </c>
      <c r="K1969" s="422"/>
      <c r="L1969" s="67"/>
      <c r="M1969" s="67"/>
      <c r="N1969" s="67"/>
      <c r="O1969" s="67"/>
      <c r="P1969" s="67"/>
      <c r="Q1969" s="419" t="s">
        <v>116</v>
      </c>
      <c r="R1969" s="419"/>
      <c r="S1969" s="302" t="str" cm="1">
        <f t="array" aca="1" ref="S1969" ca="1">IFERROR(Q1989/INDIRECT("'Introducció dades Grals'!G"&amp;AC1966),"-")</f>
        <v>-</v>
      </c>
      <c r="T1969" s="303" t="s">
        <v>117</v>
      </c>
      <c r="U1969" s="67"/>
      <c r="V1969" s="1" t="s">
        <v>118</v>
      </c>
      <c r="W1969" s="7" t="str" cm="1">
        <f t="array" aca="1" ref="W1969" ca="1">IFERROR(W1968/INDIRECT("'Introducció dades Grals'!G"&amp;AC1966),"-")</f>
        <v>-</v>
      </c>
      <c r="X1969" s="268" t="s">
        <v>119</v>
      </c>
      <c r="Y1969" s="67"/>
      <c r="Z1969" s="67"/>
      <c r="AA1969" s="67"/>
      <c r="AB1969" s="99"/>
    </row>
    <row r="1970" spans="1:28" ht="18" hidden="1" outlineLevel="1" x14ac:dyDescent="0.35">
      <c r="A1970" s="99"/>
      <c r="B1970" s="12"/>
      <c r="C1970" s="67"/>
      <c r="D1970" s="67"/>
      <c r="E1970" s="67"/>
      <c r="F1970" s="67"/>
      <c r="G1970" s="67"/>
      <c r="H1970" s="67"/>
      <c r="I1970" s="152">
        <v>4</v>
      </c>
      <c r="J1970" s="416" t="s">
        <v>101</v>
      </c>
      <c r="K1970" s="417"/>
      <c r="L1970" s="67"/>
      <c r="M1970" s="67"/>
      <c r="N1970" s="67"/>
      <c r="O1970" s="67"/>
      <c r="P1970" s="67"/>
      <c r="Q1970" s="415" t="s">
        <v>121</v>
      </c>
      <c r="R1970" s="415"/>
      <c r="S1970" s="47" t="str" cm="1">
        <f t="array" aca="1" ref="S1970" ca="1">IFERROR(Q1989/INDIRECT("'Introducció dades Grals'!I"&amp;AC1966),"-")</f>
        <v>-</v>
      </c>
      <c r="T1970" s="11" t="s">
        <v>122</v>
      </c>
      <c r="U1970" s="67"/>
      <c r="V1970" s="67"/>
      <c r="W1970" s="67"/>
      <c r="X1970" s="67"/>
      <c r="Y1970" s="67"/>
      <c r="Z1970" s="67"/>
      <c r="AA1970" s="67"/>
      <c r="AB1970" s="99"/>
    </row>
    <row r="1971" spans="1:28" ht="18" hidden="1" outlineLevel="1" x14ac:dyDescent="0.35">
      <c r="A1971" s="99"/>
      <c r="B1971" s="12"/>
      <c r="C1971" s="67"/>
      <c r="D1971" s="67"/>
      <c r="E1971" s="67"/>
      <c r="F1971" s="67"/>
      <c r="G1971" s="67"/>
      <c r="H1971" s="67"/>
      <c r="I1971" s="67"/>
      <c r="J1971" s="67"/>
      <c r="K1971" s="67"/>
      <c r="L1971" s="67"/>
      <c r="M1971" s="67"/>
      <c r="N1971" s="67"/>
      <c r="O1971" s="67"/>
      <c r="P1971" s="67"/>
      <c r="Q1971" s="67"/>
      <c r="R1971" s="67"/>
      <c r="S1971" s="67"/>
      <c r="T1971" s="67"/>
      <c r="U1971" s="67"/>
      <c r="V1971" s="67"/>
      <c r="W1971" s="67"/>
      <c r="X1971" s="67"/>
      <c r="Y1971" s="67"/>
      <c r="Z1971" s="67"/>
      <c r="AA1971" s="67"/>
      <c r="AB1971" s="99"/>
    </row>
    <row r="1972" spans="1:28" ht="18" hidden="1" outlineLevel="1" x14ac:dyDescent="0.35">
      <c r="A1972" s="99"/>
      <c r="B1972" s="12"/>
      <c r="C1972" s="67"/>
      <c r="D1972" s="147" t="s">
        <v>126</v>
      </c>
      <c r="E1972" s="148"/>
      <c r="F1972" s="148"/>
      <c r="G1972" s="148"/>
      <c r="H1972" s="148"/>
      <c r="I1972" s="148"/>
      <c r="J1972" s="148"/>
      <c r="K1972" s="148"/>
      <c r="L1972" s="148"/>
      <c r="M1972" s="148"/>
      <c r="N1972" s="148"/>
      <c r="O1972" s="148"/>
      <c r="P1972" s="423" t="s">
        <v>166</v>
      </c>
      <c r="Q1972" s="423"/>
      <c r="R1972" s="423"/>
      <c r="S1972" s="423"/>
      <c r="T1972" s="67"/>
      <c r="U1972" s="67"/>
      <c r="V1972" s="67"/>
      <c r="W1972" s="67"/>
      <c r="X1972" s="67"/>
      <c r="Y1972" s="67"/>
      <c r="Z1972" s="67"/>
      <c r="AA1972" s="67"/>
      <c r="AB1972" s="99"/>
    </row>
    <row r="1973" spans="1:28" s="159" customFormat="1" ht="28.8" hidden="1" outlineLevel="1" x14ac:dyDescent="0.35">
      <c r="A1973" s="99"/>
      <c r="B1973" s="12"/>
      <c r="C1973" s="67"/>
      <c r="D1973" s="188" t="s">
        <v>128</v>
      </c>
      <c r="E1973" s="188" t="s">
        <v>129</v>
      </c>
      <c r="F1973" s="188" t="s">
        <v>130</v>
      </c>
      <c r="G1973" s="188" t="s">
        <v>131</v>
      </c>
      <c r="H1973" s="188" t="s">
        <v>160</v>
      </c>
      <c r="I1973" s="188" t="s">
        <v>161</v>
      </c>
      <c r="J1973" s="188"/>
      <c r="K1973" s="188" t="s">
        <v>106</v>
      </c>
      <c r="L1973" s="188" t="s">
        <v>162</v>
      </c>
      <c r="M1973" s="188" t="s">
        <v>137</v>
      </c>
      <c r="N1973" s="188" t="s">
        <v>138</v>
      </c>
      <c r="O1973" s="188" t="s">
        <v>139</v>
      </c>
      <c r="P1973" s="193" t="s">
        <v>163</v>
      </c>
      <c r="Q1973" s="193" t="s">
        <v>141</v>
      </c>
      <c r="R1973" s="193" t="s">
        <v>142</v>
      </c>
      <c r="S1973" s="193" t="s">
        <v>143</v>
      </c>
      <c r="U1973" s="159" t="e" vm="1">
        <v>#VALUE!</v>
      </c>
      <c r="V1973" s="426" t="s">
        <v>144</v>
      </c>
      <c r="W1973" s="426"/>
      <c r="X1973" s="426"/>
      <c r="Y1973" s="426"/>
      <c r="Z1973" s="426"/>
      <c r="AB1973" s="99"/>
    </row>
    <row r="1974" spans="1:28" s="160" customFormat="1" ht="18" hidden="1" outlineLevel="1" x14ac:dyDescent="0.35">
      <c r="A1974" s="99"/>
      <c r="B1974" s="12"/>
      <c r="C1974" s="67"/>
      <c r="D1974" s="194"/>
      <c r="E1974" s="195"/>
      <c r="F1974" s="195"/>
      <c r="G1974" s="194"/>
      <c r="H1974" s="188" t="str">
        <f>+E1968</f>
        <v>kWh</v>
      </c>
      <c r="I1974" s="196" t="s">
        <v>145</v>
      </c>
      <c r="J1974" s="196" t="s">
        <v>146</v>
      </c>
      <c r="K1974" s="196" t="s">
        <v>147</v>
      </c>
      <c r="L1974" s="196" t="s">
        <v>147</v>
      </c>
      <c r="M1974" s="196" t="s">
        <v>147</v>
      </c>
      <c r="N1974" s="196" t="s">
        <v>147</v>
      </c>
      <c r="O1974" s="196" t="s">
        <v>147</v>
      </c>
      <c r="P1974" s="197" t="s">
        <v>148</v>
      </c>
      <c r="Q1974" s="198" t="s">
        <v>145</v>
      </c>
      <c r="R1974" s="198" t="s">
        <v>147</v>
      </c>
      <c r="S1974" s="198" t="s">
        <v>147</v>
      </c>
      <c r="U1974" s="67"/>
      <c r="V1974" s="67"/>
      <c r="W1974" s="67"/>
      <c r="X1974" s="67"/>
      <c r="Y1974" s="67"/>
      <c r="Z1974" s="67"/>
      <c r="AB1974" s="99"/>
    </row>
    <row r="1975" spans="1:28" ht="18" hidden="1" outlineLevel="1" x14ac:dyDescent="0.35">
      <c r="A1975" s="99"/>
      <c r="B1975" s="12"/>
      <c r="C1975" s="67"/>
      <c r="D1975" s="2">
        <v>0</v>
      </c>
      <c r="E1975" s="145"/>
      <c r="F1975" s="145">
        <f>+E1975</f>
        <v>0</v>
      </c>
      <c r="G1975" s="49">
        <f>IF(F1975-E1975=0,0,F1975-E1975+1)</f>
        <v>0</v>
      </c>
      <c r="H1975" s="155"/>
      <c r="I1975" s="4">
        <f>+H1975*$E$1969</f>
        <v>0</v>
      </c>
      <c r="J1975" s="48" t="str">
        <f>IFERROR(I1975/G1975,"-")</f>
        <v>-</v>
      </c>
      <c r="K1975" s="157"/>
      <c r="L1975" s="157"/>
      <c r="M1975" s="157"/>
      <c r="N1975" s="157"/>
      <c r="O1975" s="6">
        <f t="shared" ref="O1975:O1988" si="2177">+SUM(K1975:N1975)</f>
        <v>0</v>
      </c>
      <c r="P1975" s="38">
        <f>IFERROR((_xlfn.DAYS(F1975,"1/1/"&amp;YEAR(F1975))+1)/G1975,0)</f>
        <v>0</v>
      </c>
      <c r="Q1975" s="4">
        <f t="shared" ref="Q1975:Q1988" si="2178">+I1975*P1975</f>
        <v>0</v>
      </c>
      <c r="R1975" s="4">
        <f t="shared" ref="R1975:R1988" si="2179">+K1975*P1975</f>
        <v>0</v>
      </c>
      <c r="S1975" s="39">
        <f t="shared" ref="S1975:S1988" si="2180">+O1975*P1975</f>
        <v>0</v>
      </c>
      <c r="T1975" s="160"/>
      <c r="U1975" s="67"/>
      <c r="V1975" s="67"/>
      <c r="W1975" s="67"/>
      <c r="X1975" s="67"/>
      <c r="Y1975" s="67"/>
      <c r="Z1975" s="67"/>
      <c r="AA1975" s="67"/>
      <c r="AB1975" s="99"/>
    </row>
    <row r="1976" spans="1:28" ht="18" hidden="1" outlineLevel="1" x14ac:dyDescent="0.35">
      <c r="A1976" s="99"/>
      <c r="B1976" s="12"/>
      <c r="C1976" s="67"/>
      <c r="D1976" s="2">
        <v>1</v>
      </c>
      <c r="E1976" s="3">
        <f>+F1975+1</f>
        <v>1</v>
      </c>
      <c r="F1976" s="145"/>
      <c r="G1976" s="49">
        <f t="shared" ref="G1976:G1988" si="2181">IF(F1976-E1976=0,0,F1976-E1976+1)</f>
        <v>0</v>
      </c>
      <c r="H1976" s="155"/>
      <c r="I1976" s="4">
        <f t="shared" ref="I1976:I1988" si="2182">+H1976*$E$1969</f>
        <v>0</v>
      </c>
      <c r="J1976" s="48" t="str">
        <f t="shared" ref="J1976:J1988" si="2183">IFERROR(I1976/G1976,"-")</f>
        <v>-</v>
      </c>
      <c r="K1976" s="157"/>
      <c r="L1976" s="157"/>
      <c r="M1976" s="157"/>
      <c r="N1976" s="157"/>
      <c r="O1976" s="6">
        <f t="shared" si="2177"/>
        <v>0</v>
      </c>
      <c r="P1976" s="38">
        <v>1</v>
      </c>
      <c r="Q1976" s="4">
        <f t="shared" si="2178"/>
        <v>0</v>
      </c>
      <c r="R1976" s="4">
        <f t="shared" si="2179"/>
        <v>0</v>
      </c>
      <c r="S1976" s="39">
        <f t="shared" si="2180"/>
        <v>0</v>
      </c>
      <c r="T1976" s="160"/>
      <c r="U1976" s="67"/>
      <c r="V1976" s="67"/>
      <c r="W1976" s="67"/>
      <c r="X1976" s="67"/>
      <c r="Y1976" s="67"/>
      <c r="Z1976" s="67"/>
      <c r="AA1976" s="67"/>
      <c r="AB1976" s="99"/>
    </row>
    <row r="1977" spans="1:28" ht="18" hidden="1" outlineLevel="1" x14ac:dyDescent="0.35">
      <c r="A1977" s="99"/>
      <c r="B1977" s="12"/>
      <c r="C1977" s="67"/>
      <c r="D1977" s="2">
        <v>2</v>
      </c>
      <c r="E1977" s="3">
        <f t="shared" ref="E1977:E1988" si="2184">+F1976+1</f>
        <v>1</v>
      </c>
      <c r="F1977" s="146"/>
      <c r="G1977" s="49">
        <f t="shared" si="2181"/>
        <v>0</v>
      </c>
      <c r="H1977" s="156"/>
      <c r="I1977" s="4">
        <f t="shared" si="2182"/>
        <v>0</v>
      </c>
      <c r="J1977" s="48" t="str">
        <f t="shared" si="2183"/>
        <v>-</v>
      </c>
      <c r="K1977" s="158"/>
      <c r="L1977" s="158"/>
      <c r="M1977" s="158"/>
      <c r="N1977" s="158"/>
      <c r="O1977" s="6">
        <f t="shared" si="2177"/>
        <v>0</v>
      </c>
      <c r="P1977" s="40">
        <v>1</v>
      </c>
      <c r="Q1977" s="4">
        <f t="shared" si="2178"/>
        <v>0</v>
      </c>
      <c r="R1977" s="4">
        <f t="shared" si="2179"/>
        <v>0</v>
      </c>
      <c r="S1977" s="41">
        <f t="shared" si="2180"/>
        <v>0</v>
      </c>
      <c r="T1977" s="160"/>
      <c r="U1977" s="67"/>
      <c r="V1977" s="67"/>
      <c r="W1977" s="67"/>
      <c r="X1977" s="67"/>
      <c r="Y1977" s="67"/>
      <c r="Z1977" s="67"/>
      <c r="AA1977" s="67"/>
      <c r="AB1977" s="99"/>
    </row>
    <row r="1978" spans="1:28" ht="18" hidden="1" outlineLevel="1" x14ac:dyDescent="0.35">
      <c r="A1978" s="99"/>
      <c r="B1978" s="12"/>
      <c r="C1978" s="67"/>
      <c r="D1978" s="2">
        <v>3</v>
      </c>
      <c r="E1978" s="3">
        <f t="shared" si="2184"/>
        <v>1</v>
      </c>
      <c r="F1978" s="146"/>
      <c r="G1978" s="49">
        <f t="shared" si="2181"/>
        <v>0</v>
      </c>
      <c r="H1978" s="156"/>
      <c r="I1978" s="4">
        <f t="shared" si="2182"/>
        <v>0</v>
      </c>
      <c r="J1978" s="48" t="str">
        <f t="shared" si="2183"/>
        <v>-</v>
      </c>
      <c r="K1978" s="158"/>
      <c r="L1978" s="158"/>
      <c r="M1978" s="158"/>
      <c r="N1978" s="158"/>
      <c r="O1978" s="6">
        <f t="shared" si="2177"/>
        <v>0</v>
      </c>
      <c r="P1978" s="40">
        <v>1</v>
      </c>
      <c r="Q1978" s="4">
        <f t="shared" si="2178"/>
        <v>0</v>
      </c>
      <c r="R1978" s="4">
        <f t="shared" si="2179"/>
        <v>0</v>
      </c>
      <c r="S1978" s="41">
        <f t="shared" si="2180"/>
        <v>0</v>
      </c>
      <c r="T1978" s="67"/>
      <c r="U1978" s="67"/>
      <c r="V1978" s="67"/>
      <c r="W1978" s="67"/>
      <c r="X1978" s="67"/>
      <c r="Y1978" s="67"/>
      <c r="Z1978" s="67"/>
      <c r="AA1978" s="67"/>
      <c r="AB1978" s="99"/>
    </row>
    <row r="1979" spans="1:28" ht="18" hidden="1" outlineLevel="1" x14ac:dyDescent="0.35">
      <c r="A1979" s="99"/>
      <c r="B1979" s="12"/>
      <c r="C1979" s="67"/>
      <c r="D1979" s="2">
        <v>4</v>
      </c>
      <c r="E1979" s="3">
        <f t="shared" si="2184"/>
        <v>1</v>
      </c>
      <c r="F1979" s="146"/>
      <c r="G1979" s="49">
        <f t="shared" si="2181"/>
        <v>0</v>
      </c>
      <c r="H1979" s="156"/>
      <c r="I1979" s="4">
        <f t="shared" si="2182"/>
        <v>0</v>
      </c>
      <c r="J1979" s="48" t="str">
        <f t="shared" si="2183"/>
        <v>-</v>
      </c>
      <c r="K1979" s="158"/>
      <c r="L1979" s="158"/>
      <c r="M1979" s="158"/>
      <c r="N1979" s="158"/>
      <c r="O1979" s="6">
        <f t="shared" si="2177"/>
        <v>0</v>
      </c>
      <c r="P1979" s="40">
        <v>1</v>
      </c>
      <c r="Q1979" s="4">
        <f t="shared" si="2178"/>
        <v>0</v>
      </c>
      <c r="R1979" s="4">
        <f t="shared" si="2179"/>
        <v>0</v>
      </c>
      <c r="S1979" s="41">
        <f t="shared" si="2180"/>
        <v>0</v>
      </c>
      <c r="T1979" s="67"/>
      <c r="U1979" s="67"/>
      <c r="V1979" s="67"/>
      <c r="W1979" s="67"/>
      <c r="X1979" s="67"/>
      <c r="Y1979" s="67"/>
      <c r="Z1979" s="67"/>
      <c r="AA1979" s="67"/>
      <c r="AB1979" s="99"/>
    </row>
    <row r="1980" spans="1:28" ht="18" hidden="1" outlineLevel="1" x14ac:dyDescent="0.35">
      <c r="A1980" s="99"/>
      <c r="B1980" s="12"/>
      <c r="C1980" s="67"/>
      <c r="D1980" s="2">
        <v>5</v>
      </c>
      <c r="E1980" s="3">
        <f t="shared" si="2184"/>
        <v>1</v>
      </c>
      <c r="F1980" s="146"/>
      <c r="G1980" s="49">
        <f t="shared" si="2181"/>
        <v>0</v>
      </c>
      <c r="H1980" s="156"/>
      <c r="I1980" s="4">
        <f t="shared" si="2182"/>
        <v>0</v>
      </c>
      <c r="J1980" s="48" t="str">
        <f t="shared" si="2183"/>
        <v>-</v>
      </c>
      <c r="K1980" s="158"/>
      <c r="L1980" s="158"/>
      <c r="M1980" s="158"/>
      <c r="N1980" s="158"/>
      <c r="O1980" s="6">
        <f t="shared" si="2177"/>
        <v>0</v>
      </c>
      <c r="P1980" s="40">
        <v>1</v>
      </c>
      <c r="Q1980" s="4">
        <f t="shared" si="2178"/>
        <v>0</v>
      </c>
      <c r="R1980" s="4">
        <f t="shared" si="2179"/>
        <v>0</v>
      </c>
      <c r="S1980" s="41">
        <f t="shared" si="2180"/>
        <v>0</v>
      </c>
      <c r="T1980" s="67"/>
      <c r="U1980" s="67"/>
      <c r="V1980" s="67"/>
      <c r="W1980" s="67"/>
      <c r="X1980" s="67"/>
      <c r="Y1980" s="67"/>
      <c r="Z1980" s="67"/>
      <c r="AA1980" s="67"/>
      <c r="AB1980" s="99"/>
    </row>
    <row r="1981" spans="1:28" ht="18" hidden="1" outlineLevel="1" x14ac:dyDescent="0.35">
      <c r="A1981" s="99"/>
      <c r="B1981" s="12"/>
      <c r="C1981" s="67"/>
      <c r="D1981" s="2">
        <v>6</v>
      </c>
      <c r="E1981" s="3">
        <f t="shared" si="2184"/>
        <v>1</v>
      </c>
      <c r="F1981" s="146"/>
      <c r="G1981" s="49">
        <f t="shared" si="2181"/>
        <v>0</v>
      </c>
      <c r="H1981" s="156"/>
      <c r="I1981" s="4">
        <f t="shared" si="2182"/>
        <v>0</v>
      </c>
      <c r="J1981" s="48" t="str">
        <f t="shared" si="2183"/>
        <v>-</v>
      </c>
      <c r="K1981" s="158"/>
      <c r="L1981" s="158"/>
      <c r="M1981" s="158"/>
      <c r="N1981" s="158"/>
      <c r="O1981" s="6">
        <f t="shared" si="2177"/>
        <v>0</v>
      </c>
      <c r="P1981" s="40">
        <v>1</v>
      </c>
      <c r="Q1981" s="4">
        <f t="shared" si="2178"/>
        <v>0</v>
      </c>
      <c r="R1981" s="4">
        <f t="shared" si="2179"/>
        <v>0</v>
      </c>
      <c r="S1981" s="41">
        <f t="shared" si="2180"/>
        <v>0</v>
      </c>
      <c r="T1981" s="67"/>
      <c r="U1981" s="67"/>
      <c r="V1981" s="67"/>
      <c r="W1981" s="67"/>
      <c r="X1981" s="67"/>
      <c r="Y1981" s="67"/>
      <c r="Z1981" s="67"/>
      <c r="AA1981" s="67"/>
      <c r="AB1981" s="99"/>
    </row>
    <row r="1982" spans="1:28" ht="18" hidden="1" outlineLevel="1" x14ac:dyDescent="0.35">
      <c r="A1982" s="99"/>
      <c r="B1982" s="12"/>
      <c r="C1982" s="67"/>
      <c r="D1982" s="2">
        <v>7</v>
      </c>
      <c r="E1982" s="3">
        <f t="shared" si="2184"/>
        <v>1</v>
      </c>
      <c r="F1982" s="146"/>
      <c r="G1982" s="49">
        <f t="shared" si="2181"/>
        <v>0</v>
      </c>
      <c r="H1982" s="156"/>
      <c r="I1982" s="4">
        <f t="shared" si="2182"/>
        <v>0</v>
      </c>
      <c r="J1982" s="48" t="str">
        <f t="shared" si="2183"/>
        <v>-</v>
      </c>
      <c r="K1982" s="158"/>
      <c r="L1982" s="158"/>
      <c r="M1982" s="158"/>
      <c r="N1982" s="158"/>
      <c r="O1982" s="6">
        <f t="shared" si="2177"/>
        <v>0</v>
      </c>
      <c r="P1982" s="40">
        <v>1</v>
      </c>
      <c r="Q1982" s="4">
        <f t="shared" si="2178"/>
        <v>0</v>
      </c>
      <c r="R1982" s="4">
        <f t="shared" si="2179"/>
        <v>0</v>
      </c>
      <c r="S1982" s="41">
        <f t="shared" si="2180"/>
        <v>0</v>
      </c>
      <c r="T1982" s="67"/>
      <c r="U1982" s="67"/>
      <c r="V1982" s="67"/>
      <c r="W1982" s="67"/>
      <c r="X1982" s="67"/>
      <c r="Y1982" s="67"/>
      <c r="Z1982" s="67"/>
      <c r="AA1982" s="67"/>
      <c r="AB1982" s="99"/>
    </row>
    <row r="1983" spans="1:28" ht="18" hidden="1" outlineLevel="1" x14ac:dyDescent="0.35">
      <c r="A1983" s="99"/>
      <c r="B1983" s="12"/>
      <c r="C1983" s="67"/>
      <c r="D1983" s="2">
        <v>8</v>
      </c>
      <c r="E1983" s="3">
        <f t="shared" si="2184"/>
        <v>1</v>
      </c>
      <c r="F1983" s="146"/>
      <c r="G1983" s="49">
        <f t="shared" si="2181"/>
        <v>0</v>
      </c>
      <c r="H1983" s="156"/>
      <c r="I1983" s="4">
        <f t="shared" si="2182"/>
        <v>0</v>
      </c>
      <c r="J1983" s="48" t="str">
        <f t="shared" si="2183"/>
        <v>-</v>
      </c>
      <c r="K1983" s="158"/>
      <c r="L1983" s="158"/>
      <c r="M1983" s="158"/>
      <c r="N1983" s="158"/>
      <c r="O1983" s="6">
        <f t="shared" si="2177"/>
        <v>0</v>
      </c>
      <c r="P1983" s="40">
        <v>1</v>
      </c>
      <c r="Q1983" s="4">
        <f t="shared" si="2178"/>
        <v>0</v>
      </c>
      <c r="R1983" s="4">
        <f t="shared" si="2179"/>
        <v>0</v>
      </c>
      <c r="S1983" s="41">
        <f t="shared" si="2180"/>
        <v>0</v>
      </c>
      <c r="T1983" s="67"/>
      <c r="U1983" s="67"/>
      <c r="V1983" s="67"/>
      <c r="W1983" s="67"/>
      <c r="X1983" s="67"/>
      <c r="Y1983" s="67"/>
      <c r="Z1983" s="67"/>
      <c r="AA1983" s="67"/>
      <c r="AB1983" s="99"/>
    </row>
    <row r="1984" spans="1:28" ht="18" hidden="1" outlineLevel="1" x14ac:dyDescent="0.35">
      <c r="A1984" s="99"/>
      <c r="B1984" s="12"/>
      <c r="C1984" s="67"/>
      <c r="D1984" s="2">
        <v>9</v>
      </c>
      <c r="E1984" s="3">
        <f t="shared" si="2184"/>
        <v>1</v>
      </c>
      <c r="F1984" s="146"/>
      <c r="G1984" s="49">
        <f t="shared" si="2181"/>
        <v>0</v>
      </c>
      <c r="H1984" s="156"/>
      <c r="I1984" s="4">
        <f t="shared" si="2182"/>
        <v>0</v>
      </c>
      <c r="J1984" s="48" t="str">
        <f t="shared" si="2183"/>
        <v>-</v>
      </c>
      <c r="K1984" s="158"/>
      <c r="L1984" s="158"/>
      <c r="M1984" s="158"/>
      <c r="N1984" s="158"/>
      <c r="O1984" s="6">
        <f t="shared" si="2177"/>
        <v>0</v>
      </c>
      <c r="P1984" s="40">
        <v>1</v>
      </c>
      <c r="Q1984" s="4">
        <f t="shared" si="2178"/>
        <v>0</v>
      </c>
      <c r="R1984" s="4">
        <f t="shared" si="2179"/>
        <v>0</v>
      </c>
      <c r="S1984" s="41">
        <f t="shared" si="2180"/>
        <v>0</v>
      </c>
      <c r="T1984" s="67"/>
      <c r="U1984" s="67"/>
      <c r="V1984" s="67"/>
      <c r="W1984" s="67"/>
      <c r="X1984" s="67"/>
      <c r="Y1984" s="67"/>
      <c r="Z1984" s="67"/>
      <c r="AA1984" s="67"/>
      <c r="AB1984" s="99"/>
    </row>
    <row r="1985" spans="1:29" ht="18" hidden="1" outlineLevel="1" x14ac:dyDescent="0.35">
      <c r="A1985" s="99"/>
      <c r="B1985" s="12"/>
      <c r="C1985" s="67"/>
      <c r="D1985" s="2">
        <v>10</v>
      </c>
      <c r="E1985" s="3">
        <f t="shared" si="2184"/>
        <v>1</v>
      </c>
      <c r="F1985" s="146"/>
      <c r="G1985" s="49">
        <f t="shared" si="2181"/>
        <v>0</v>
      </c>
      <c r="H1985" s="156"/>
      <c r="I1985" s="4">
        <f t="shared" si="2182"/>
        <v>0</v>
      </c>
      <c r="J1985" s="48" t="str">
        <f t="shared" si="2183"/>
        <v>-</v>
      </c>
      <c r="K1985" s="158"/>
      <c r="L1985" s="158"/>
      <c r="M1985" s="158"/>
      <c r="N1985" s="158"/>
      <c r="O1985" s="6">
        <f t="shared" si="2177"/>
        <v>0</v>
      </c>
      <c r="P1985" s="40">
        <v>1</v>
      </c>
      <c r="Q1985" s="4">
        <f t="shared" si="2178"/>
        <v>0</v>
      </c>
      <c r="R1985" s="4">
        <f t="shared" si="2179"/>
        <v>0</v>
      </c>
      <c r="S1985" s="41">
        <f t="shared" si="2180"/>
        <v>0</v>
      </c>
      <c r="T1985" s="67"/>
      <c r="U1985" s="67"/>
      <c r="V1985" s="67"/>
      <c r="W1985" s="67"/>
      <c r="X1985" s="67"/>
      <c r="Y1985" s="67"/>
      <c r="Z1985" s="67"/>
      <c r="AA1985" s="67"/>
      <c r="AB1985" s="99"/>
    </row>
    <row r="1986" spans="1:29" ht="18" hidden="1" outlineLevel="1" x14ac:dyDescent="0.35">
      <c r="A1986" s="99"/>
      <c r="B1986" s="12"/>
      <c r="C1986" s="67"/>
      <c r="D1986" s="2">
        <v>11</v>
      </c>
      <c r="E1986" s="3">
        <f t="shared" si="2184"/>
        <v>1</v>
      </c>
      <c r="F1986" s="146"/>
      <c r="G1986" s="49">
        <f t="shared" si="2181"/>
        <v>0</v>
      </c>
      <c r="H1986" s="156"/>
      <c r="I1986" s="4">
        <f t="shared" si="2182"/>
        <v>0</v>
      </c>
      <c r="J1986" s="48" t="str">
        <f t="shared" si="2183"/>
        <v>-</v>
      </c>
      <c r="K1986" s="158"/>
      <c r="L1986" s="158"/>
      <c r="M1986" s="158"/>
      <c r="N1986" s="158"/>
      <c r="O1986" s="6">
        <f t="shared" si="2177"/>
        <v>0</v>
      </c>
      <c r="P1986" s="40">
        <v>1</v>
      </c>
      <c r="Q1986" s="4">
        <f t="shared" si="2178"/>
        <v>0</v>
      </c>
      <c r="R1986" s="4">
        <f t="shared" si="2179"/>
        <v>0</v>
      </c>
      <c r="S1986" s="41">
        <f t="shared" si="2180"/>
        <v>0</v>
      </c>
      <c r="T1986" s="67"/>
      <c r="U1986" s="67"/>
      <c r="V1986" s="67"/>
      <c r="W1986" s="67"/>
      <c r="X1986" s="67"/>
      <c r="Y1986" s="67"/>
      <c r="Z1986" s="67"/>
      <c r="AA1986" s="67"/>
      <c r="AB1986" s="99"/>
    </row>
    <row r="1987" spans="1:29" ht="18" hidden="1" outlineLevel="1" x14ac:dyDescent="0.35">
      <c r="A1987" s="99"/>
      <c r="B1987" s="12"/>
      <c r="C1987" s="67"/>
      <c r="D1987" s="2">
        <v>12</v>
      </c>
      <c r="E1987" s="3">
        <f t="shared" si="2184"/>
        <v>1</v>
      </c>
      <c r="F1987" s="146"/>
      <c r="G1987" s="49">
        <f t="shared" si="2181"/>
        <v>0</v>
      </c>
      <c r="H1987" s="156"/>
      <c r="I1987" s="4">
        <f t="shared" si="2182"/>
        <v>0</v>
      </c>
      <c r="J1987" s="48" t="str">
        <f t="shared" si="2183"/>
        <v>-</v>
      </c>
      <c r="K1987" s="158"/>
      <c r="L1987" s="158"/>
      <c r="M1987" s="158"/>
      <c r="N1987" s="158"/>
      <c r="O1987" s="6">
        <f t="shared" si="2177"/>
        <v>0</v>
      </c>
      <c r="P1987" s="40">
        <v>1</v>
      </c>
      <c r="Q1987" s="4">
        <f t="shared" si="2178"/>
        <v>0</v>
      </c>
      <c r="R1987" s="4">
        <f t="shared" si="2179"/>
        <v>0</v>
      </c>
      <c r="S1987" s="41">
        <f t="shared" si="2180"/>
        <v>0</v>
      </c>
      <c r="T1987" s="67"/>
      <c r="U1987" s="67"/>
      <c r="V1987" s="67"/>
      <c r="W1987" s="67"/>
      <c r="X1987" s="67"/>
      <c r="Y1987" s="67"/>
      <c r="Z1987" s="67"/>
      <c r="AA1987" s="67"/>
      <c r="AB1987" s="99"/>
    </row>
    <row r="1988" spans="1:29" ht="18" hidden="1" outlineLevel="1" x14ac:dyDescent="0.35">
      <c r="A1988" s="99"/>
      <c r="B1988" s="12"/>
      <c r="C1988" s="67"/>
      <c r="D1988" s="2">
        <v>13</v>
      </c>
      <c r="E1988" s="3">
        <f t="shared" si="2184"/>
        <v>1</v>
      </c>
      <c r="F1988" s="146">
        <f>+E1988</f>
        <v>1</v>
      </c>
      <c r="G1988" s="49">
        <f t="shared" si="2181"/>
        <v>0</v>
      </c>
      <c r="H1988" s="156"/>
      <c r="I1988" s="4">
        <f t="shared" si="2182"/>
        <v>0</v>
      </c>
      <c r="J1988" s="48" t="str">
        <f t="shared" si="2183"/>
        <v>-</v>
      </c>
      <c r="K1988" s="158"/>
      <c r="L1988" s="158"/>
      <c r="M1988" s="158"/>
      <c r="N1988" s="158"/>
      <c r="O1988" s="6">
        <f t="shared" si="2177"/>
        <v>0</v>
      </c>
      <c r="P1988" s="38">
        <f>IFERROR((_xlfn.DAYS("31/12/"&amp;YEAR(E1988),E1988))/G1988,0)</f>
        <v>0</v>
      </c>
      <c r="Q1988" s="4">
        <f t="shared" si="2178"/>
        <v>0</v>
      </c>
      <c r="R1988" s="4">
        <f t="shared" si="2179"/>
        <v>0</v>
      </c>
      <c r="S1988" s="41">
        <f t="shared" si="2180"/>
        <v>0</v>
      </c>
      <c r="T1988" s="67"/>
      <c r="U1988" s="67"/>
      <c r="V1988" s="67"/>
      <c r="W1988" s="67"/>
      <c r="X1988" s="67"/>
      <c r="Y1988" s="67"/>
      <c r="Z1988" s="67"/>
      <c r="AA1988" s="67"/>
      <c r="AB1988" s="99"/>
    </row>
    <row r="1989" spans="1:29" ht="18" hidden="1" outlineLevel="1" x14ac:dyDescent="0.35">
      <c r="A1989" s="99"/>
      <c r="B1989" s="12"/>
      <c r="C1989" s="67"/>
      <c r="D1989" s="42" t="s">
        <v>164</v>
      </c>
      <c r="E1989" s="8"/>
      <c r="F1989" s="8"/>
      <c r="G1989" s="50">
        <f>SUM(G1975:G1988)</f>
        <v>0</v>
      </c>
      <c r="H1989" s="1"/>
      <c r="I1989" s="5">
        <f>SUM(I1975:I1988)</f>
        <v>0</v>
      </c>
      <c r="J1989" s="48" t="str">
        <f>IFERROR(I1989/G1989,"-")</f>
        <v>-</v>
      </c>
      <c r="K1989" s="5">
        <f>SUM(K1975:K1988)</f>
        <v>0</v>
      </c>
      <c r="L1989" s="5">
        <f t="shared" ref="L1989:O1989" si="2185">SUM(L1975:L1988)</f>
        <v>0</v>
      </c>
      <c r="M1989" s="5">
        <f t="shared" si="2185"/>
        <v>0</v>
      </c>
      <c r="N1989" s="5">
        <f t="shared" si="2185"/>
        <v>0</v>
      </c>
      <c r="O1989" s="5">
        <f t="shared" si="2185"/>
        <v>0</v>
      </c>
      <c r="P1989" s="42">
        <f>+SUMPRODUCT(G1975:G1988,P1975:P1988)</f>
        <v>0</v>
      </c>
      <c r="Q1989" s="9">
        <f>SUM(Q1975:Q1988)</f>
        <v>0</v>
      </c>
      <c r="R1989" s="9">
        <f t="shared" ref="R1989:S1989" si="2186">SUM(R1975:R1988)</f>
        <v>0</v>
      </c>
      <c r="S1989" s="10">
        <f t="shared" si="2186"/>
        <v>0</v>
      </c>
      <c r="T1989" s="67"/>
      <c r="U1989" s="67"/>
      <c r="V1989" s="67"/>
      <c r="W1989" s="67"/>
      <c r="X1989" s="67"/>
      <c r="Y1989" s="67"/>
      <c r="Z1989" s="67"/>
      <c r="AA1989" s="67"/>
      <c r="AB1989" s="99"/>
    </row>
    <row r="1990" spans="1:29" ht="18" hidden="1" outlineLevel="1" x14ac:dyDescent="0.35">
      <c r="A1990" s="99"/>
      <c r="B1990" s="12"/>
      <c r="C1990" s="67"/>
      <c r="D1990" s="25" t="s">
        <v>150</v>
      </c>
      <c r="E1990" s="1"/>
      <c r="F1990" s="1"/>
      <c r="G1990" s="1"/>
      <c r="H1990" s="1"/>
      <c r="I1990" s="1"/>
      <c r="J1990" s="1"/>
      <c r="K1990" s="51" t="str">
        <f>IFERROR(K1989/$O1989,"-")</f>
        <v>-</v>
      </c>
      <c r="L1990" s="51" t="str">
        <f>IFERROR(L1989/$O1989,"-")</f>
        <v>-</v>
      </c>
      <c r="M1990" s="51" t="str">
        <f>IFERROR(M1989/$O1989,"-")</f>
        <v>-</v>
      </c>
      <c r="N1990" s="51" t="str">
        <f>IFERROR(N1989/$O1989,"-")</f>
        <v>-</v>
      </c>
      <c r="O1990" s="51" t="str">
        <f>IFERROR(O1989/$O1989,"-")</f>
        <v>-</v>
      </c>
      <c r="P1990" s="43"/>
      <c r="Q1990" s="2"/>
      <c r="R1990" s="2"/>
      <c r="S1990" s="44"/>
      <c r="T1990" s="67"/>
      <c r="U1990" s="67"/>
      <c r="V1990" s="67"/>
      <c r="W1990" s="67"/>
      <c r="X1990" s="67"/>
      <c r="Y1990" s="67"/>
      <c r="Z1990" s="67"/>
      <c r="AA1990" s="67"/>
      <c r="AB1990" s="99"/>
    </row>
    <row r="1991" spans="1:29" ht="18" hidden="1" outlineLevel="1" x14ac:dyDescent="0.35">
      <c r="A1991" s="99"/>
      <c r="B1991" s="12"/>
      <c r="C1991" s="67"/>
      <c r="D1991" s="67"/>
      <c r="E1991" s="67"/>
      <c r="F1991" s="67"/>
      <c r="G1991" s="67"/>
      <c r="H1991" s="67"/>
      <c r="I1991" s="67"/>
      <c r="J1991" s="67"/>
      <c r="K1991" s="67"/>
      <c r="L1991" s="67"/>
      <c r="M1991" s="67"/>
      <c r="N1991" s="67"/>
      <c r="O1991" s="67"/>
      <c r="P1991" s="67"/>
      <c r="Q1991" s="67"/>
      <c r="R1991" s="67"/>
      <c r="S1991" s="67"/>
      <c r="T1991" s="67"/>
      <c r="U1991" s="67"/>
      <c r="V1991" s="67"/>
      <c r="W1991" s="67"/>
      <c r="X1991" s="67"/>
      <c r="Y1991" s="67"/>
      <c r="Z1991" s="67"/>
      <c r="AA1991" s="67"/>
      <c r="AB1991" s="99"/>
    </row>
    <row r="1992" spans="1:29" ht="18" collapsed="1" x14ac:dyDescent="0.35">
      <c r="A1992" s="99"/>
      <c r="B1992" s="12"/>
      <c r="C1992" s="62" t="s">
        <v>168</v>
      </c>
      <c r="D1992" s="12"/>
      <c r="E1992" s="12"/>
      <c r="F1992" s="12"/>
      <c r="G1992" s="12"/>
      <c r="H1992" s="12"/>
      <c r="I1992" s="12"/>
      <c r="J1992" s="12"/>
      <c r="K1992" s="12"/>
      <c r="L1992" s="12"/>
      <c r="M1992" s="12"/>
      <c r="N1992" s="12"/>
      <c r="O1992" s="12"/>
      <c r="P1992" s="12"/>
      <c r="Q1992" s="12"/>
      <c r="R1992" s="12"/>
      <c r="S1992" s="12"/>
      <c r="T1992" s="12"/>
      <c r="U1992" s="12"/>
      <c r="V1992" s="12"/>
      <c r="W1992" s="12"/>
      <c r="X1992" s="12"/>
      <c r="Y1992" s="12"/>
      <c r="Z1992" s="12"/>
      <c r="AA1992" s="12"/>
      <c r="AB1992" s="99"/>
    </row>
    <row r="1993" spans="1:29" ht="9.6" hidden="1" customHeight="1" outlineLevel="1" x14ac:dyDescent="0.35">
      <c r="A1993" s="99"/>
      <c r="B1993" s="12"/>
      <c r="C1993" s="67"/>
      <c r="D1993" s="67"/>
      <c r="E1993" s="67"/>
      <c r="F1993" s="67"/>
      <c r="G1993" s="67"/>
      <c r="H1993" s="67"/>
      <c r="I1993" s="67"/>
      <c r="J1993" s="67"/>
      <c r="K1993" s="67"/>
      <c r="L1993" s="67"/>
      <c r="M1993" s="67"/>
      <c r="N1993" s="67"/>
      <c r="O1993" s="67"/>
      <c r="P1993" s="67"/>
      <c r="Q1993" s="67"/>
      <c r="R1993" s="67"/>
      <c r="S1993" s="67"/>
      <c r="T1993" s="67"/>
      <c r="U1993" s="67"/>
      <c r="V1993" s="67"/>
      <c r="W1993" s="67"/>
      <c r="X1993" s="67"/>
      <c r="Y1993" s="67"/>
      <c r="Z1993" s="67"/>
      <c r="AA1993" s="67"/>
      <c r="AB1993" s="99"/>
    </row>
    <row r="1994" spans="1:29" ht="18" hidden="1" outlineLevel="1" x14ac:dyDescent="0.35">
      <c r="A1994" s="99"/>
      <c r="B1994" s="12"/>
      <c r="C1994" s="67"/>
      <c r="D1994" s="163" t="s">
        <v>98</v>
      </c>
      <c r="E1994" s="164"/>
      <c r="F1994" s="164"/>
      <c r="G1994" s="164"/>
      <c r="H1994" s="67"/>
      <c r="I1994" s="161" t="s">
        <v>97</v>
      </c>
      <c r="J1994" s="162"/>
      <c r="K1994" s="162"/>
      <c r="L1994" s="67"/>
      <c r="M1994" s="67"/>
      <c r="N1994" s="67"/>
      <c r="O1994" s="67"/>
      <c r="P1994" s="67"/>
      <c r="Q1994" s="149" t="s">
        <v>152</v>
      </c>
      <c r="R1994" s="150"/>
      <c r="S1994" s="150"/>
      <c r="T1994" s="150"/>
      <c r="U1994" s="67"/>
      <c r="V1994" s="149" t="s">
        <v>153</v>
      </c>
      <c r="W1994" s="150"/>
      <c r="X1994" s="150"/>
      <c r="Y1994" s="67"/>
      <c r="Z1994" s="67"/>
      <c r="AA1994" s="67"/>
      <c r="AB1994" s="99"/>
      <c r="AC1994" s="67">
        <v>38</v>
      </c>
    </row>
    <row r="1995" spans="1:29" ht="18" hidden="1" outlineLevel="1" x14ac:dyDescent="0.35">
      <c r="A1995" s="99"/>
      <c r="B1995" s="12"/>
      <c r="C1995" s="67"/>
      <c r="D1995" s="1" t="s">
        <v>154</v>
      </c>
      <c r="E1995" s="200" t="s">
        <v>155</v>
      </c>
      <c r="F1995" s="167" t="s">
        <v>156</v>
      </c>
      <c r="G1995" s="165"/>
      <c r="H1995" s="67"/>
      <c r="I1995" s="152">
        <v>1</v>
      </c>
      <c r="J1995" s="421" t="s">
        <v>101</v>
      </c>
      <c r="K1995" s="422"/>
      <c r="L1995" s="67"/>
      <c r="M1995" s="67"/>
      <c r="N1995" s="67"/>
      <c r="O1995" s="67"/>
      <c r="P1995" s="67"/>
      <c r="Q1995" s="419" t="s">
        <v>106</v>
      </c>
      <c r="R1995" s="419"/>
      <c r="S1995" s="298" t="str">
        <f>IFERROR(S2017/Q2017,"-")</f>
        <v>-</v>
      </c>
      <c r="T1995" s="299" t="s">
        <v>107</v>
      </c>
      <c r="U1995" s="67"/>
      <c r="V1995" s="8" t="s">
        <v>108</v>
      </c>
      <c r="W1995" s="300">
        <f>IF(E1995="No n'hi ha",0,VLOOKUP(E1995,llistes!$L$5:$Q$11,5,0))</f>
        <v>0</v>
      </c>
      <c r="X1995" s="301" t="s">
        <v>109</v>
      </c>
      <c r="Y1995" s="67"/>
      <c r="Z1995" s="67"/>
      <c r="AA1995" s="67"/>
      <c r="AB1995" s="99"/>
    </row>
    <row r="1996" spans="1:29" ht="18" hidden="1" outlineLevel="1" x14ac:dyDescent="0.35">
      <c r="A1996" s="99"/>
      <c r="B1996" s="12"/>
      <c r="C1996" s="67"/>
      <c r="D1996" s="1" t="s">
        <v>157</v>
      </c>
      <c r="E1996" s="201" t="s">
        <v>145</v>
      </c>
      <c r="F1996" s="199" t="s">
        <v>158</v>
      </c>
      <c r="G1996" s="166"/>
      <c r="H1996" s="67"/>
      <c r="I1996" s="154">
        <v>2</v>
      </c>
      <c r="J1996" s="421" t="s">
        <v>101</v>
      </c>
      <c r="K1996" s="422"/>
      <c r="L1996" s="67"/>
      <c r="M1996" s="67"/>
      <c r="N1996" s="67"/>
      <c r="O1996" s="67"/>
      <c r="P1996" s="67"/>
      <c r="Q1996" s="415" t="s">
        <v>111</v>
      </c>
      <c r="R1996" s="415"/>
      <c r="S1996" s="47">
        <f>IFERROR(S2017/P2017,0)</f>
        <v>0</v>
      </c>
      <c r="T1996" t="s">
        <v>112</v>
      </c>
      <c r="U1996" s="67"/>
      <c r="V1996" s="1" t="s">
        <v>113</v>
      </c>
      <c r="W1996" s="5">
        <f>+W1995*Q2017</f>
        <v>0</v>
      </c>
      <c r="X1996" s="268" t="s">
        <v>114</v>
      </c>
      <c r="Y1996" s="67"/>
      <c r="Z1996" s="67"/>
      <c r="AA1996" s="67"/>
      <c r="AB1996" s="99"/>
    </row>
    <row r="1997" spans="1:29" ht="18" hidden="1" outlineLevel="1" x14ac:dyDescent="0.35">
      <c r="A1997" s="99"/>
      <c r="B1997" s="12"/>
      <c r="C1997" s="67"/>
      <c r="D1997" s="1" t="s">
        <v>159</v>
      </c>
      <c r="E1997" s="168">
        <f>IF(E1995="No n'hi ha",0,VLOOKUP(E1996,_xlfn.IFS(E1995="Gas Natural",llistes!$F$4:$H$4,E1995="Gasoil C",llistes!$F$7:$H$8,E1995="GLP",llistes!$F$11:$H$15,E1995="Biomassa",llistes!$F$18:$H$24,E1995="No n'hi ha",llistes!$F$26:$H$26),2,0))</f>
        <v>0</v>
      </c>
      <c r="F1997" s="67"/>
      <c r="G1997" s="67"/>
      <c r="H1997" s="67"/>
      <c r="I1997" s="154">
        <v>3</v>
      </c>
      <c r="J1997" s="421" t="s">
        <v>101</v>
      </c>
      <c r="K1997" s="422"/>
      <c r="L1997" s="67"/>
      <c r="M1997" s="67"/>
      <c r="N1997" s="67"/>
      <c r="O1997" s="67"/>
      <c r="P1997" s="67"/>
      <c r="Q1997" s="419" t="s">
        <v>116</v>
      </c>
      <c r="R1997" s="419"/>
      <c r="S1997" s="302" t="str" cm="1">
        <f t="array" aca="1" ref="S1997" ca="1">IFERROR(Q2017/INDIRECT("'Introducció dades Grals'!G"&amp;AC1994),"-")</f>
        <v>-</v>
      </c>
      <c r="T1997" s="303" t="s">
        <v>117</v>
      </c>
      <c r="U1997" s="67"/>
      <c r="V1997" s="1" t="s">
        <v>118</v>
      </c>
      <c r="W1997" s="7" t="str" cm="1">
        <f t="array" aca="1" ref="W1997" ca="1">IFERROR(W1996/INDIRECT("'Introducció dades Grals'!G"&amp;AC1994),"-")</f>
        <v>-</v>
      </c>
      <c r="X1997" s="268" t="s">
        <v>119</v>
      </c>
      <c r="Y1997" s="67"/>
      <c r="Z1997" s="67"/>
      <c r="AA1997" s="67"/>
      <c r="AB1997" s="99"/>
    </row>
    <row r="1998" spans="1:29" ht="18" hidden="1" outlineLevel="1" x14ac:dyDescent="0.35">
      <c r="A1998" s="99"/>
      <c r="B1998" s="12"/>
      <c r="C1998" s="67"/>
      <c r="D1998" s="67"/>
      <c r="E1998" s="67"/>
      <c r="F1998" s="67"/>
      <c r="G1998" s="67"/>
      <c r="H1998" s="67"/>
      <c r="I1998" s="152">
        <v>4</v>
      </c>
      <c r="J1998" s="416" t="s">
        <v>101</v>
      </c>
      <c r="K1998" s="417"/>
      <c r="L1998" s="67"/>
      <c r="M1998" s="67"/>
      <c r="N1998" s="67"/>
      <c r="O1998" s="67"/>
      <c r="P1998" s="67"/>
      <c r="Q1998" s="415" t="s">
        <v>121</v>
      </c>
      <c r="R1998" s="415"/>
      <c r="S1998" s="47" t="str" cm="1">
        <f t="array" aca="1" ref="S1998" ca="1">IFERROR(Q2017/INDIRECT("'Introducció dades Grals'!I"&amp;AC1994),"-")</f>
        <v>-</v>
      </c>
      <c r="T1998" s="11" t="s">
        <v>122</v>
      </c>
      <c r="U1998" s="67"/>
      <c r="V1998" s="67"/>
      <c r="W1998" s="67"/>
      <c r="X1998" s="67"/>
      <c r="Y1998" s="67"/>
      <c r="Z1998" s="67"/>
      <c r="AA1998" s="67"/>
      <c r="AB1998" s="99"/>
    </row>
    <row r="1999" spans="1:29" ht="18" hidden="1" outlineLevel="1" x14ac:dyDescent="0.35">
      <c r="A1999" s="99"/>
      <c r="B1999" s="12"/>
      <c r="C1999" s="67"/>
      <c r="D1999" s="67"/>
      <c r="E1999" s="67"/>
      <c r="F1999" s="67"/>
      <c r="G1999" s="67"/>
      <c r="H1999" s="67"/>
      <c r="I1999" s="67"/>
      <c r="J1999" s="67"/>
      <c r="K1999" s="67"/>
      <c r="L1999" s="67"/>
      <c r="M1999" s="67"/>
      <c r="N1999" s="67"/>
      <c r="O1999" s="67"/>
      <c r="P1999" s="67"/>
      <c r="Q1999" s="67"/>
      <c r="R1999" s="67"/>
      <c r="S1999" s="67"/>
      <c r="T1999" s="67"/>
      <c r="U1999" s="67"/>
      <c r="V1999" s="67"/>
      <c r="W1999" s="67"/>
      <c r="X1999" s="67"/>
      <c r="Y1999" s="67"/>
      <c r="Z1999" s="67"/>
      <c r="AA1999" s="67"/>
      <c r="AB1999" s="99"/>
    </row>
    <row r="2000" spans="1:29" ht="18" hidden="1" outlineLevel="1" x14ac:dyDescent="0.35">
      <c r="A2000" s="99"/>
      <c r="B2000" s="12"/>
      <c r="C2000" s="67"/>
      <c r="D2000" s="147" t="s">
        <v>126</v>
      </c>
      <c r="E2000" s="148"/>
      <c r="F2000" s="148"/>
      <c r="G2000" s="148"/>
      <c r="H2000" s="148"/>
      <c r="I2000" s="148"/>
      <c r="J2000" s="148"/>
      <c r="K2000" s="148"/>
      <c r="L2000" s="148"/>
      <c r="M2000" s="148"/>
      <c r="N2000" s="148"/>
      <c r="O2000" s="148"/>
      <c r="P2000" s="423" t="s">
        <v>166</v>
      </c>
      <c r="Q2000" s="423"/>
      <c r="R2000" s="423"/>
      <c r="S2000" s="423"/>
      <c r="T2000" s="67"/>
      <c r="U2000" s="67"/>
      <c r="V2000" s="67"/>
      <c r="W2000" s="67"/>
      <c r="X2000" s="67"/>
      <c r="Y2000" s="67"/>
      <c r="Z2000" s="67"/>
      <c r="AA2000" s="67"/>
      <c r="AB2000" s="99"/>
    </row>
    <row r="2001" spans="1:28" s="159" customFormat="1" ht="28.8" hidden="1" outlineLevel="1" x14ac:dyDescent="0.35">
      <c r="A2001" s="99"/>
      <c r="B2001" s="12"/>
      <c r="C2001" s="67"/>
      <c r="D2001" s="188" t="s">
        <v>128</v>
      </c>
      <c r="E2001" s="188" t="s">
        <v>129</v>
      </c>
      <c r="F2001" s="188" t="s">
        <v>130</v>
      </c>
      <c r="G2001" s="188" t="s">
        <v>131</v>
      </c>
      <c r="H2001" s="188" t="s">
        <v>160</v>
      </c>
      <c r="I2001" s="188" t="s">
        <v>161</v>
      </c>
      <c r="J2001" s="188"/>
      <c r="K2001" s="188" t="s">
        <v>106</v>
      </c>
      <c r="L2001" s="188" t="s">
        <v>162</v>
      </c>
      <c r="M2001" s="188" t="s">
        <v>137</v>
      </c>
      <c r="N2001" s="188" t="s">
        <v>138</v>
      </c>
      <c r="O2001" s="188" t="s">
        <v>139</v>
      </c>
      <c r="P2001" s="193" t="s">
        <v>163</v>
      </c>
      <c r="Q2001" s="193" t="s">
        <v>141</v>
      </c>
      <c r="R2001" s="193" t="s">
        <v>142</v>
      </c>
      <c r="S2001" s="193" t="s">
        <v>143</v>
      </c>
      <c r="T2001" s="67"/>
      <c r="U2001" s="159" t="e" vm="1">
        <v>#VALUE!</v>
      </c>
      <c r="V2001" s="426" t="s">
        <v>144</v>
      </c>
      <c r="W2001" s="426"/>
      <c r="X2001" s="426"/>
      <c r="Y2001" s="426"/>
      <c r="Z2001" s="426"/>
      <c r="AA2001" s="67"/>
      <c r="AB2001" s="99"/>
    </row>
    <row r="2002" spans="1:28" s="160" customFormat="1" ht="18" hidden="1" outlineLevel="1" x14ac:dyDescent="0.35">
      <c r="A2002" s="99"/>
      <c r="B2002" s="12"/>
      <c r="C2002" s="67"/>
      <c r="D2002" s="194"/>
      <c r="E2002" s="195"/>
      <c r="F2002" s="195"/>
      <c r="G2002" s="194"/>
      <c r="H2002" s="188" t="str">
        <f>+E1996</f>
        <v>kWh</v>
      </c>
      <c r="I2002" s="196" t="s">
        <v>145</v>
      </c>
      <c r="J2002" s="196" t="s">
        <v>146</v>
      </c>
      <c r="K2002" s="196" t="s">
        <v>147</v>
      </c>
      <c r="L2002" s="196" t="s">
        <v>147</v>
      </c>
      <c r="M2002" s="196" t="s">
        <v>147</v>
      </c>
      <c r="N2002" s="196" t="s">
        <v>147</v>
      </c>
      <c r="O2002" s="196" t="s">
        <v>147</v>
      </c>
      <c r="P2002" s="197" t="s">
        <v>148</v>
      </c>
      <c r="Q2002" s="198" t="s">
        <v>145</v>
      </c>
      <c r="R2002" s="198" t="s">
        <v>147</v>
      </c>
      <c r="S2002" s="198" t="s">
        <v>147</v>
      </c>
      <c r="T2002" s="67"/>
      <c r="U2002" s="67"/>
      <c r="V2002" s="67"/>
      <c r="W2002" s="67"/>
      <c r="X2002" s="67"/>
      <c r="Y2002" s="67"/>
      <c r="Z2002" s="67"/>
      <c r="AA2002" s="67"/>
      <c r="AB2002" s="99"/>
    </row>
    <row r="2003" spans="1:28" ht="18" hidden="1" outlineLevel="1" x14ac:dyDescent="0.35">
      <c r="A2003" s="99"/>
      <c r="B2003" s="12"/>
      <c r="C2003" s="67"/>
      <c r="D2003" s="2">
        <v>0</v>
      </c>
      <c r="E2003" s="145"/>
      <c r="F2003" s="145">
        <f>+E2003</f>
        <v>0</v>
      </c>
      <c r="G2003" s="49">
        <f>IF(F2003-E2003=0,0,F2003-E2003+1)</f>
        <v>0</v>
      </c>
      <c r="H2003" s="155"/>
      <c r="I2003" s="4">
        <f>+H2003*$E$1997</f>
        <v>0</v>
      </c>
      <c r="J2003" s="48" t="str">
        <f>IFERROR(I2003/G2003,"-")</f>
        <v>-</v>
      </c>
      <c r="K2003" s="157"/>
      <c r="L2003" s="157"/>
      <c r="M2003" s="157"/>
      <c r="N2003" s="157"/>
      <c r="O2003" s="6">
        <f t="shared" ref="O2003:O2016" si="2187">+SUM(K2003:N2003)</f>
        <v>0</v>
      </c>
      <c r="P2003" s="38">
        <f>IFERROR((_xlfn.DAYS(F2003,"1/1/"&amp;YEAR(F2003))+1)/G2003,0)</f>
        <v>0</v>
      </c>
      <c r="Q2003" s="4">
        <f t="shared" ref="Q2003:Q2016" si="2188">+I2003*P2003</f>
        <v>0</v>
      </c>
      <c r="R2003" s="4">
        <f t="shared" ref="R2003:R2016" si="2189">+K2003*P2003</f>
        <v>0</v>
      </c>
      <c r="S2003" s="39">
        <f t="shared" ref="S2003:S2016" si="2190">+O2003*P2003</f>
        <v>0</v>
      </c>
      <c r="T2003" s="67"/>
      <c r="U2003" s="67"/>
      <c r="V2003" s="67"/>
      <c r="W2003" s="67"/>
      <c r="X2003" s="67"/>
      <c r="Y2003" s="67"/>
      <c r="Z2003" s="67"/>
      <c r="AA2003" s="67"/>
      <c r="AB2003" s="99"/>
    </row>
    <row r="2004" spans="1:28" ht="18" hidden="1" outlineLevel="1" x14ac:dyDescent="0.35">
      <c r="A2004" s="99"/>
      <c r="B2004" s="12"/>
      <c r="C2004" s="67"/>
      <c r="D2004" s="2">
        <v>1</v>
      </c>
      <c r="E2004" s="3">
        <f>+F2003+1</f>
        <v>1</v>
      </c>
      <c r="F2004" s="145"/>
      <c r="G2004" s="49">
        <f t="shared" ref="G2004:G2016" si="2191">IF(F2004-E2004=0,0,F2004-E2004+1)</f>
        <v>0</v>
      </c>
      <c r="H2004" s="155"/>
      <c r="I2004" s="4">
        <f t="shared" ref="I2004:I2016" si="2192">+H2004*$E$1997</f>
        <v>0</v>
      </c>
      <c r="J2004" s="48" t="str">
        <f t="shared" ref="J2004:J2016" si="2193">IFERROR(I2004/G2004,"-")</f>
        <v>-</v>
      </c>
      <c r="K2004" s="157"/>
      <c r="L2004" s="157"/>
      <c r="M2004" s="157"/>
      <c r="N2004" s="157"/>
      <c r="O2004" s="6">
        <f t="shared" si="2187"/>
        <v>0</v>
      </c>
      <c r="P2004" s="38">
        <v>1</v>
      </c>
      <c r="Q2004" s="4">
        <f t="shared" si="2188"/>
        <v>0</v>
      </c>
      <c r="R2004" s="4">
        <f t="shared" si="2189"/>
        <v>0</v>
      </c>
      <c r="S2004" s="39">
        <f t="shared" si="2190"/>
        <v>0</v>
      </c>
      <c r="T2004" s="67"/>
      <c r="U2004" s="67"/>
      <c r="V2004" s="67"/>
      <c r="W2004" s="67"/>
      <c r="X2004" s="67"/>
      <c r="Y2004" s="67"/>
      <c r="Z2004" s="67"/>
      <c r="AA2004" s="67"/>
      <c r="AB2004" s="99"/>
    </row>
    <row r="2005" spans="1:28" ht="18" hidden="1" outlineLevel="1" x14ac:dyDescent="0.35">
      <c r="A2005" s="99"/>
      <c r="B2005" s="12"/>
      <c r="C2005" s="67"/>
      <c r="D2005" s="2">
        <v>2</v>
      </c>
      <c r="E2005" s="3">
        <f t="shared" ref="E2005:E2016" si="2194">+F2004+1</f>
        <v>1</v>
      </c>
      <c r="F2005" s="146"/>
      <c r="G2005" s="49">
        <f t="shared" si="2191"/>
        <v>0</v>
      </c>
      <c r="H2005" s="156"/>
      <c r="I2005" s="4">
        <f t="shared" si="2192"/>
        <v>0</v>
      </c>
      <c r="J2005" s="48" t="str">
        <f t="shared" si="2193"/>
        <v>-</v>
      </c>
      <c r="K2005" s="158"/>
      <c r="L2005" s="158"/>
      <c r="M2005" s="158"/>
      <c r="N2005" s="158"/>
      <c r="O2005" s="6">
        <f t="shared" si="2187"/>
        <v>0</v>
      </c>
      <c r="P2005" s="40">
        <v>1</v>
      </c>
      <c r="Q2005" s="4">
        <f t="shared" si="2188"/>
        <v>0</v>
      </c>
      <c r="R2005" s="4">
        <f t="shared" si="2189"/>
        <v>0</v>
      </c>
      <c r="S2005" s="41">
        <f t="shared" si="2190"/>
        <v>0</v>
      </c>
      <c r="T2005" s="67"/>
      <c r="U2005" s="67"/>
      <c r="V2005" s="67"/>
      <c r="W2005" s="67"/>
      <c r="X2005" s="67"/>
      <c r="Y2005" s="67"/>
      <c r="Z2005" s="67"/>
      <c r="AA2005" s="67"/>
      <c r="AB2005" s="99"/>
    </row>
    <row r="2006" spans="1:28" ht="18" hidden="1" outlineLevel="1" x14ac:dyDescent="0.35">
      <c r="A2006" s="99"/>
      <c r="B2006" s="12"/>
      <c r="C2006" s="67"/>
      <c r="D2006" s="2">
        <v>3</v>
      </c>
      <c r="E2006" s="3">
        <f t="shared" si="2194"/>
        <v>1</v>
      </c>
      <c r="F2006" s="146"/>
      <c r="G2006" s="49">
        <f t="shared" si="2191"/>
        <v>0</v>
      </c>
      <c r="H2006" s="156"/>
      <c r="I2006" s="4">
        <f t="shared" si="2192"/>
        <v>0</v>
      </c>
      <c r="J2006" s="48" t="str">
        <f t="shared" si="2193"/>
        <v>-</v>
      </c>
      <c r="K2006" s="158"/>
      <c r="L2006" s="158"/>
      <c r="M2006" s="158"/>
      <c r="N2006" s="158"/>
      <c r="O2006" s="6">
        <f t="shared" si="2187"/>
        <v>0</v>
      </c>
      <c r="P2006" s="40">
        <v>1</v>
      </c>
      <c r="Q2006" s="4">
        <f t="shared" si="2188"/>
        <v>0</v>
      </c>
      <c r="R2006" s="4">
        <f t="shared" si="2189"/>
        <v>0</v>
      </c>
      <c r="S2006" s="41">
        <f t="shared" si="2190"/>
        <v>0</v>
      </c>
      <c r="T2006" s="67"/>
      <c r="U2006" s="67"/>
      <c r="V2006" s="67"/>
      <c r="W2006" s="67"/>
      <c r="X2006" s="67"/>
      <c r="Y2006" s="67"/>
      <c r="Z2006" s="67"/>
      <c r="AA2006" s="67"/>
      <c r="AB2006" s="99"/>
    </row>
    <row r="2007" spans="1:28" ht="18" hidden="1" outlineLevel="1" x14ac:dyDescent="0.35">
      <c r="A2007" s="99"/>
      <c r="B2007" s="12"/>
      <c r="C2007" s="67"/>
      <c r="D2007" s="2">
        <v>4</v>
      </c>
      <c r="E2007" s="3">
        <f t="shared" si="2194"/>
        <v>1</v>
      </c>
      <c r="F2007" s="146"/>
      <c r="G2007" s="49">
        <f t="shared" si="2191"/>
        <v>0</v>
      </c>
      <c r="H2007" s="156"/>
      <c r="I2007" s="4">
        <f t="shared" si="2192"/>
        <v>0</v>
      </c>
      <c r="J2007" s="48" t="str">
        <f t="shared" si="2193"/>
        <v>-</v>
      </c>
      <c r="K2007" s="158"/>
      <c r="L2007" s="158"/>
      <c r="M2007" s="158"/>
      <c r="N2007" s="158"/>
      <c r="O2007" s="6">
        <f t="shared" si="2187"/>
        <v>0</v>
      </c>
      <c r="P2007" s="40">
        <v>1</v>
      </c>
      <c r="Q2007" s="4">
        <f t="shared" si="2188"/>
        <v>0</v>
      </c>
      <c r="R2007" s="4">
        <f t="shared" si="2189"/>
        <v>0</v>
      </c>
      <c r="S2007" s="41">
        <f t="shared" si="2190"/>
        <v>0</v>
      </c>
      <c r="T2007" s="67"/>
      <c r="U2007" s="67"/>
      <c r="V2007" s="67"/>
      <c r="W2007" s="67"/>
      <c r="X2007" s="67"/>
      <c r="Y2007" s="67"/>
      <c r="Z2007" s="67"/>
      <c r="AA2007" s="67"/>
      <c r="AB2007" s="99"/>
    </row>
    <row r="2008" spans="1:28" ht="18" hidden="1" outlineLevel="1" x14ac:dyDescent="0.35">
      <c r="A2008" s="99"/>
      <c r="B2008" s="12"/>
      <c r="C2008" s="67"/>
      <c r="D2008" s="2">
        <v>5</v>
      </c>
      <c r="E2008" s="3">
        <f t="shared" si="2194"/>
        <v>1</v>
      </c>
      <c r="F2008" s="146"/>
      <c r="G2008" s="49">
        <f t="shared" si="2191"/>
        <v>0</v>
      </c>
      <c r="H2008" s="156"/>
      <c r="I2008" s="4">
        <f t="shared" si="2192"/>
        <v>0</v>
      </c>
      <c r="J2008" s="48" t="str">
        <f t="shared" si="2193"/>
        <v>-</v>
      </c>
      <c r="K2008" s="158"/>
      <c r="L2008" s="158"/>
      <c r="M2008" s="158"/>
      <c r="N2008" s="158"/>
      <c r="O2008" s="6">
        <f t="shared" si="2187"/>
        <v>0</v>
      </c>
      <c r="P2008" s="40">
        <v>1</v>
      </c>
      <c r="Q2008" s="4">
        <f t="shared" si="2188"/>
        <v>0</v>
      </c>
      <c r="R2008" s="4">
        <f t="shared" si="2189"/>
        <v>0</v>
      </c>
      <c r="S2008" s="41">
        <f t="shared" si="2190"/>
        <v>0</v>
      </c>
      <c r="T2008" s="67"/>
      <c r="U2008" s="67"/>
      <c r="V2008" s="67"/>
      <c r="W2008" s="67"/>
      <c r="X2008" s="67"/>
      <c r="Y2008" s="67"/>
      <c r="Z2008" s="67"/>
      <c r="AA2008" s="67"/>
      <c r="AB2008" s="99"/>
    </row>
    <row r="2009" spans="1:28" ht="18" hidden="1" outlineLevel="1" x14ac:dyDescent="0.35">
      <c r="A2009" s="99"/>
      <c r="B2009" s="12"/>
      <c r="C2009" s="67"/>
      <c r="D2009" s="2">
        <v>6</v>
      </c>
      <c r="E2009" s="3">
        <f t="shared" si="2194"/>
        <v>1</v>
      </c>
      <c r="F2009" s="146"/>
      <c r="G2009" s="49">
        <f t="shared" si="2191"/>
        <v>0</v>
      </c>
      <c r="H2009" s="156"/>
      <c r="I2009" s="4">
        <f t="shared" si="2192"/>
        <v>0</v>
      </c>
      <c r="J2009" s="48" t="str">
        <f t="shared" si="2193"/>
        <v>-</v>
      </c>
      <c r="K2009" s="158"/>
      <c r="L2009" s="158"/>
      <c r="M2009" s="158"/>
      <c r="N2009" s="158"/>
      <c r="O2009" s="6">
        <f t="shared" si="2187"/>
        <v>0</v>
      </c>
      <c r="P2009" s="40">
        <v>1</v>
      </c>
      <c r="Q2009" s="4">
        <f t="shared" si="2188"/>
        <v>0</v>
      </c>
      <c r="R2009" s="4">
        <f t="shared" si="2189"/>
        <v>0</v>
      </c>
      <c r="S2009" s="41">
        <f t="shared" si="2190"/>
        <v>0</v>
      </c>
      <c r="T2009" s="67"/>
      <c r="U2009" s="67"/>
      <c r="V2009" s="67"/>
      <c r="W2009" s="67"/>
      <c r="X2009" s="67"/>
      <c r="Y2009" s="67"/>
      <c r="Z2009" s="67"/>
      <c r="AA2009" s="67"/>
      <c r="AB2009" s="99"/>
    </row>
    <row r="2010" spans="1:28" ht="18" hidden="1" outlineLevel="1" x14ac:dyDescent="0.35">
      <c r="A2010" s="99"/>
      <c r="B2010" s="12"/>
      <c r="C2010" s="67"/>
      <c r="D2010" s="2">
        <v>7</v>
      </c>
      <c r="E2010" s="3">
        <f t="shared" si="2194"/>
        <v>1</v>
      </c>
      <c r="F2010" s="146"/>
      <c r="G2010" s="49">
        <f t="shared" si="2191"/>
        <v>0</v>
      </c>
      <c r="H2010" s="156"/>
      <c r="I2010" s="4">
        <f t="shared" si="2192"/>
        <v>0</v>
      </c>
      <c r="J2010" s="48" t="str">
        <f t="shared" si="2193"/>
        <v>-</v>
      </c>
      <c r="K2010" s="158"/>
      <c r="L2010" s="158"/>
      <c r="M2010" s="158"/>
      <c r="N2010" s="158"/>
      <c r="O2010" s="6">
        <f t="shared" si="2187"/>
        <v>0</v>
      </c>
      <c r="P2010" s="40">
        <v>1</v>
      </c>
      <c r="Q2010" s="4">
        <f t="shared" si="2188"/>
        <v>0</v>
      </c>
      <c r="R2010" s="4">
        <f t="shared" si="2189"/>
        <v>0</v>
      </c>
      <c r="S2010" s="41">
        <f t="shared" si="2190"/>
        <v>0</v>
      </c>
      <c r="T2010" s="67"/>
      <c r="U2010" s="67"/>
      <c r="V2010" s="67"/>
      <c r="W2010" s="67"/>
      <c r="X2010" s="67"/>
      <c r="Y2010" s="67"/>
      <c r="Z2010" s="67"/>
      <c r="AA2010" s="67"/>
      <c r="AB2010" s="99"/>
    </row>
    <row r="2011" spans="1:28" ht="18" hidden="1" outlineLevel="1" x14ac:dyDescent="0.35">
      <c r="A2011" s="99"/>
      <c r="B2011" s="12"/>
      <c r="C2011" s="67"/>
      <c r="D2011" s="2">
        <v>8</v>
      </c>
      <c r="E2011" s="3">
        <f t="shared" si="2194"/>
        <v>1</v>
      </c>
      <c r="F2011" s="146"/>
      <c r="G2011" s="49">
        <f t="shared" si="2191"/>
        <v>0</v>
      </c>
      <c r="H2011" s="156"/>
      <c r="I2011" s="4">
        <f t="shared" si="2192"/>
        <v>0</v>
      </c>
      <c r="J2011" s="48" t="str">
        <f t="shared" si="2193"/>
        <v>-</v>
      </c>
      <c r="K2011" s="158"/>
      <c r="L2011" s="158"/>
      <c r="M2011" s="158"/>
      <c r="N2011" s="158"/>
      <c r="O2011" s="6">
        <f t="shared" si="2187"/>
        <v>0</v>
      </c>
      <c r="P2011" s="40">
        <v>1</v>
      </c>
      <c r="Q2011" s="4">
        <f t="shared" si="2188"/>
        <v>0</v>
      </c>
      <c r="R2011" s="4">
        <f t="shared" si="2189"/>
        <v>0</v>
      </c>
      <c r="S2011" s="41">
        <f t="shared" si="2190"/>
        <v>0</v>
      </c>
      <c r="T2011" s="67"/>
      <c r="U2011" s="67"/>
      <c r="V2011" s="67"/>
      <c r="W2011" s="67"/>
      <c r="X2011" s="67"/>
      <c r="Y2011" s="67"/>
      <c r="Z2011" s="67"/>
      <c r="AA2011" s="67"/>
      <c r="AB2011" s="99"/>
    </row>
    <row r="2012" spans="1:28" ht="18" hidden="1" outlineLevel="1" x14ac:dyDescent="0.35">
      <c r="A2012" s="99"/>
      <c r="B2012" s="12"/>
      <c r="C2012" s="67"/>
      <c r="D2012" s="2">
        <v>9</v>
      </c>
      <c r="E2012" s="3">
        <f t="shared" si="2194"/>
        <v>1</v>
      </c>
      <c r="F2012" s="146"/>
      <c r="G2012" s="49">
        <f t="shared" si="2191"/>
        <v>0</v>
      </c>
      <c r="H2012" s="156"/>
      <c r="I2012" s="4">
        <f t="shared" si="2192"/>
        <v>0</v>
      </c>
      <c r="J2012" s="48" t="str">
        <f t="shared" si="2193"/>
        <v>-</v>
      </c>
      <c r="K2012" s="158"/>
      <c r="L2012" s="158"/>
      <c r="M2012" s="158"/>
      <c r="N2012" s="158"/>
      <c r="O2012" s="6">
        <f t="shared" si="2187"/>
        <v>0</v>
      </c>
      <c r="P2012" s="40">
        <v>1</v>
      </c>
      <c r="Q2012" s="4">
        <f t="shared" si="2188"/>
        <v>0</v>
      </c>
      <c r="R2012" s="4">
        <f t="shared" si="2189"/>
        <v>0</v>
      </c>
      <c r="S2012" s="41">
        <f t="shared" si="2190"/>
        <v>0</v>
      </c>
      <c r="T2012" s="67"/>
      <c r="U2012" s="67"/>
      <c r="V2012" s="67"/>
      <c r="W2012" s="67"/>
      <c r="X2012" s="67"/>
      <c r="Y2012" s="67"/>
      <c r="Z2012" s="67"/>
      <c r="AA2012" s="67"/>
      <c r="AB2012" s="99"/>
    </row>
    <row r="2013" spans="1:28" ht="18" hidden="1" outlineLevel="1" x14ac:dyDescent="0.35">
      <c r="A2013" s="99"/>
      <c r="B2013" s="12"/>
      <c r="C2013" s="67"/>
      <c r="D2013" s="2">
        <v>10</v>
      </c>
      <c r="E2013" s="3">
        <f t="shared" si="2194"/>
        <v>1</v>
      </c>
      <c r="F2013" s="146"/>
      <c r="G2013" s="49">
        <f t="shared" si="2191"/>
        <v>0</v>
      </c>
      <c r="H2013" s="156"/>
      <c r="I2013" s="4">
        <f t="shared" si="2192"/>
        <v>0</v>
      </c>
      <c r="J2013" s="48" t="str">
        <f t="shared" si="2193"/>
        <v>-</v>
      </c>
      <c r="K2013" s="158"/>
      <c r="L2013" s="158"/>
      <c r="M2013" s="158"/>
      <c r="N2013" s="158"/>
      <c r="O2013" s="6">
        <f t="shared" si="2187"/>
        <v>0</v>
      </c>
      <c r="P2013" s="40">
        <v>1</v>
      </c>
      <c r="Q2013" s="4">
        <f t="shared" si="2188"/>
        <v>0</v>
      </c>
      <c r="R2013" s="4">
        <f t="shared" si="2189"/>
        <v>0</v>
      </c>
      <c r="S2013" s="41">
        <f t="shared" si="2190"/>
        <v>0</v>
      </c>
      <c r="T2013" s="67"/>
      <c r="U2013" s="67"/>
      <c r="V2013" s="67"/>
      <c r="W2013" s="67"/>
      <c r="X2013" s="67"/>
      <c r="Y2013" s="67"/>
      <c r="Z2013" s="67"/>
      <c r="AA2013" s="67"/>
      <c r="AB2013" s="99"/>
    </row>
    <row r="2014" spans="1:28" ht="18" hidden="1" outlineLevel="1" x14ac:dyDescent="0.35">
      <c r="A2014" s="99"/>
      <c r="B2014" s="12"/>
      <c r="C2014" s="67"/>
      <c r="D2014" s="2">
        <v>11</v>
      </c>
      <c r="E2014" s="3">
        <f t="shared" si="2194"/>
        <v>1</v>
      </c>
      <c r="F2014" s="146"/>
      <c r="G2014" s="49">
        <f t="shared" si="2191"/>
        <v>0</v>
      </c>
      <c r="H2014" s="156"/>
      <c r="I2014" s="4">
        <f t="shared" si="2192"/>
        <v>0</v>
      </c>
      <c r="J2014" s="48" t="str">
        <f t="shared" si="2193"/>
        <v>-</v>
      </c>
      <c r="K2014" s="158"/>
      <c r="L2014" s="158"/>
      <c r="M2014" s="158"/>
      <c r="N2014" s="158"/>
      <c r="O2014" s="6">
        <f t="shared" si="2187"/>
        <v>0</v>
      </c>
      <c r="P2014" s="40">
        <v>1</v>
      </c>
      <c r="Q2014" s="4">
        <f t="shared" si="2188"/>
        <v>0</v>
      </c>
      <c r="R2014" s="4">
        <f t="shared" si="2189"/>
        <v>0</v>
      </c>
      <c r="S2014" s="41">
        <f t="shared" si="2190"/>
        <v>0</v>
      </c>
      <c r="T2014" s="67"/>
      <c r="U2014" s="67"/>
      <c r="V2014" s="67"/>
      <c r="W2014" s="67"/>
      <c r="X2014" s="67"/>
      <c r="Y2014" s="67"/>
      <c r="Z2014" s="67"/>
      <c r="AA2014" s="67"/>
      <c r="AB2014" s="99"/>
    </row>
    <row r="2015" spans="1:28" ht="18" hidden="1" outlineLevel="1" x14ac:dyDescent="0.35">
      <c r="A2015" s="99"/>
      <c r="B2015" s="12"/>
      <c r="C2015" s="67"/>
      <c r="D2015" s="2">
        <v>12</v>
      </c>
      <c r="E2015" s="3">
        <f t="shared" si="2194"/>
        <v>1</v>
      </c>
      <c r="F2015" s="146"/>
      <c r="G2015" s="49">
        <f t="shared" si="2191"/>
        <v>0</v>
      </c>
      <c r="H2015" s="156"/>
      <c r="I2015" s="4">
        <f t="shared" si="2192"/>
        <v>0</v>
      </c>
      <c r="J2015" s="48" t="str">
        <f t="shared" si="2193"/>
        <v>-</v>
      </c>
      <c r="K2015" s="158"/>
      <c r="L2015" s="158"/>
      <c r="M2015" s="158"/>
      <c r="N2015" s="158"/>
      <c r="O2015" s="6">
        <f t="shared" si="2187"/>
        <v>0</v>
      </c>
      <c r="P2015" s="40">
        <v>1</v>
      </c>
      <c r="Q2015" s="4">
        <f t="shared" si="2188"/>
        <v>0</v>
      </c>
      <c r="R2015" s="4">
        <f t="shared" si="2189"/>
        <v>0</v>
      </c>
      <c r="S2015" s="41">
        <f t="shared" si="2190"/>
        <v>0</v>
      </c>
      <c r="T2015" s="67"/>
      <c r="U2015" s="67"/>
      <c r="V2015" s="67"/>
      <c r="W2015" s="67"/>
      <c r="X2015" s="67"/>
      <c r="Y2015" s="67"/>
      <c r="Z2015" s="67"/>
      <c r="AA2015" s="67"/>
      <c r="AB2015" s="99"/>
    </row>
    <row r="2016" spans="1:28" ht="18" hidden="1" outlineLevel="1" x14ac:dyDescent="0.35">
      <c r="A2016" s="99"/>
      <c r="B2016" s="12"/>
      <c r="C2016" s="67"/>
      <c r="D2016" s="2">
        <v>13</v>
      </c>
      <c r="E2016" s="3">
        <f t="shared" si="2194"/>
        <v>1</v>
      </c>
      <c r="F2016" s="146">
        <f>+E2016</f>
        <v>1</v>
      </c>
      <c r="G2016" s="49">
        <f t="shared" si="2191"/>
        <v>0</v>
      </c>
      <c r="H2016" s="156"/>
      <c r="I2016" s="4">
        <f t="shared" si="2192"/>
        <v>0</v>
      </c>
      <c r="J2016" s="48" t="str">
        <f t="shared" si="2193"/>
        <v>-</v>
      </c>
      <c r="K2016" s="158"/>
      <c r="L2016" s="158"/>
      <c r="M2016" s="158"/>
      <c r="N2016" s="158"/>
      <c r="O2016" s="6">
        <f t="shared" si="2187"/>
        <v>0</v>
      </c>
      <c r="P2016" s="38">
        <f>IFERROR((_xlfn.DAYS("31/12/"&amp;YEAR(E2016),E2016))/G2016,0)</f>
        <v>0</v>
      </c>
      <c r="Q2016" s="4">
        <f t="shared" si="2188"/>
        <v>0</v>
      </c>
      <c r="R2016" s="4">
        <f t="shared" si="2189"/>
        <v>0</v>
      </c>
      <c r="S2016" s="41">
        <f t="shared" si="2190"/>
        <v>0</v>
      </c>
      <c r="T2016" s="67"/>
      <c r="U2016" s="67"/>
      <c r="V2016" s="67"/>
      <c r="W2016" s="67"/>
      <c r="X2016" s="67"/>
      <c r="Y2016" s="67"/>
      <c r="Z2016" s="67"/>
      <c r="AA2016" s="67"/>
      <c r="AB2016" s="99"/>
    </row>
    <row r="2017" spans="1:29" ht="18" hidden="1" outlineLevel="1" x14ac:dyDescent="0.35">
      <c r="A2017" s="99"/>
      <c r="B2017" s="12"/>
      <c r="C2017" s="67"/>
      <c r="D2017" s="42" t="s">
        <v>164</v>
      </c>
      <c r="E2017" s="8"/>
      <c r="F2017" s="8"/>
      <c r="G2017" s="50">
        <f>SUM(G2003:G2016)</f>
        <v>0</v>
      </c>
      <c r="H2017" s="1"/>
      <c r="I2017" s="5">
        <f>SUM(I2003:I2016)</f>
        <v>0</v>
      </c>
      <c r="J2017" s="48" t="str">
        <f>IFERROR(I2017/G2017,"-")</f>
        <v>-</v>
      </c>
      <c r="K2017" s="5">
        <f>SUM(K2003:K2016)</f>
        <v>0</v>
      </c>
      <c r="L2017" s="5">
        <f t="shared" ref="L2017:O2017" si="2195">SUM(L2003:L2016)</f>
        <v>0</v>
      </c>
      <c r="M2017" s="5">
        <f t="shared" si="2195"/>
        <v>0</v>
      </c>
      <c r="N2017" s="5">
        <f t="shared" si="2195"/>
        <v>0</v>
      </c>
      <c r="O2017" s="5">
        <f t="shared" si="2195"/>
        <v>0</v>
      </c>
      <c r="P2017" s="42">
        <f>+SUMPRODUCT(G2003:G2016,P2003:P2016)</f>
        <v>0</v>
      </c>
      <c r="Q2017" s="9">
        <f>SUM(Q2003:Q2016)</f>
        <v>0</v>
      </c>
      <c r="R2017" s="9">
        <f t="shared" ref="R2017:S2017" si="2196">SUM(R2003:R2016)</f>
        <v>0</v>
      </c>
      <c r="S2017" s="10">
        <f t="shared" si="2196"/>
        <v>0</v>
      </c>
      <c r="T2017" s="67"/>
      <c r="U2017" s="67"/>
      <c r="V2017" s="67"/>
      <c r="W2017" s="67"/>
      <c r="X2017" s="67"/>
      <c r="Y2017" s="67"/>
      <c r="Z2017" s="67"/>
      <c r="AA2017" s="67"/>
      <c r="AB2017" s="99"/>
    </row>
    <row r="2018" spans="1:29" ht="18" hidden="1" outlineLevel="1" x14ac:dyDescent="0.35">
      <c r="A2018" s="99"/>
      <c r="B2018" s="12"/>
      <c r="C2018" s="67"/>
      <c r="D2018" s="25" t="s">
        <v>150</v>
      </c>
      <c r="E2018" s="1"/>
      <c r="F2018" s="1"/>
      <c r="G2018" s="1"/>
      <c r="H2018" s="1"/>
      <c r="I2018" s="1"/>
      <c r="J2018" s="1"/>
      <c r="K2018" s="51" t="str">
        <f>IFERROR(K2017/$O2017,"-")</f>
        <v>-</v>
      </c>
      <c r="L2018" s="51" t="str">
        <f>IFERROR(L2017/$O2017,"-")</f>
        <v>-</v>
      </c>
      <c r="M2018" s="51" t="str">
        <f>IFERROR(M2017/$O2017,"-")</f>
        <v>-</v>
      </c>
      <c r="N2018" s="51" t="str">
        <f>IFERROR(N2017/$O2017,"-")</f>
        <v>-</v>
      </c>
      <c r="O2018" s="51" t="str">
        <f>IFERROR(O2017/$O2017,"-")</f>
        <v>-</v>
      </c>
      <c r="P2018" s="43"/>
      <c r="Q2018" s="2"/>
      <c r="R2018" s="2"/>
      <c r="S2018" s="44"/>
      <c r="T2018" s="67"/>
      <c r="U2018" s="67"/>
      <c r="V2018" s="67"/>
      <c r="W2018" s="67"/>
      <c r="X2018" s="67"/>
      <c r="Y2018" s="67"/>
      <c r="Z2018" s="67"/>
      <c r="AA2018" s="67"/>
      <c r="AB2018" s="99"/>
    </row>
    <row r="2019" spans="1:29" ht="18" hidden="1" outlineLevel="1" x14ac:dyDescent="0.35">
      <c r="A2019" s="99"/>
      <c r="B2019" s="12"/>
      <c r="C2019" s="67"/>
      <c r="D2019" s="67"/>
      <c r="E2019" s="67"/>
      <c r="F2019" s="67"/>
      <c r="G2019" s="67"/>
      <c r="H2019" s="67"/>
      <c r="I2019" s="67"/>
      <c r="J2019" s="67"/>
      <c r="K2019" s="67"/>
      <c r="L2019" s="67"/>
      <c r="M2019" s="67"/>
      <c r="N2019" s="67"/>
      <c r="O2019" s="67"/>
      <c r="P2019" s="67"/>
      <c r="Q2019" s="67"/>
      <c r="R2019" s="67"/>
      <c r="S2019" s="67"/>
      <c r="T2019" s="67"/>
      <c r="U2019" s="67"/>
      <c r="V2019" s="67"/>
      <c r="W2019" s="67"/>
      <c r="X2019" s="67"/>
      <c r="Y2019" s="67"/>
      <c r="Z2019" s="67"/>
      <c r="AA2019" s="67"/>
      <c r="AB2019" s="99"/>
    </row>
    <row r="2020" spans="1:29" ht="28.95" customHeight="1" collapsed="1" x14ac:dyDescent="0.35">
      <c r="A2020" s="99"/>
      <c r="B2020" s="202" t="str">
        <f>'Introducció dades Grals'!$B$40</f>
        <v>Equipament 15</v>
      </c>
      <c r="C2020" s="202"/>
      <c r="D2020" s="203"/>
      <c r="E2020" s="204">
        <f>'Introducció dades Grals'!$C$40</f>
        <v>0</v>
      </c>
      <c r="F2020" s="142"/>
      <c r="G2020" s="142"/>
      <c r="H2020" s="142"/>
      <c r="I2020" s="142"/>
      <c r="J2020" s="142"/>
      <c r="K2020" s="142"/>
      <c r="L2020" s="142"/>
      <c r="M2020" s="142"/>
      <c r="N2020" s="142"/>
      <c r="O2020" s="142"/>
      <c r="P2020" s="142"/>
      <c r="Q2020" s="142"/>
      <c r="R2020" s="142"/>
      <c r="S2020" s="142"/>
      <c r="T2020" s="142"/>
      <c r="U2020" s="142"/>
      <c r="V2020" s="142"/>
      <c r="W2020" s="142"/>
      <c r="X2020" s="142"/>
      <c r="Y2020" s="142"/>
      <c r="Z2020" s="142"/>
      <c r="AA2020" s="142"/>
      <c r="AB2020" s="99"/>
    </row>
    <row r="2021" spans="1:29" ht="18" x14ac:dyDescent="0.35">
      <c r="A2021" s="99"/>
      <c r="B2021" s="141"/>
      <c r="C2021" s="205" t="s">
        <v>96</v>
      </c>
      <c r="D2021" s="141"/>
      <c r="E2021" s="141"/>
      <c r="F2021" s="141"/>
      <c r="G2021" s="141"/>
      <c r="H2021" s="141"/>
      <c r="I2021" s="141"/>
      <c r="J2021" s="141"/>
      <c r="K2021" s="141"/>
      <c r="L2021" s="141"/>
      <c r="M2021" s="141"/>
      <c r="N2021" s="141"/>
      <c r="O2021" s="141"/>
      <c r="P2021" s="141"/>
      <c r="Q2021" s="141"/>
      <c r="R2021" s="141"/>
      <c r="S2021" s="141"/>
      <c r="T2021" s="141"/>
      <c r="U2021" s="141"/>
      <c r="V2021" s="141"/>
      <c r="W2021" s="141"/>
      <c r="X2021" s="141"/>
      <c r="Y2021" s="141"/>
      <c r="Z2021" s="141"/>
      <c r="AA2021" s="141"/>
      <c r="AB2021" s="99"/>
    </row>
    <row r="2022" spans="1:29" ht="9" hidden="1" customHeight="1" outlineLevel="1" x14ac:dyDescent="0.35">
      <c r="A2022" s="99"/>
      <c r="B2022" s="141"/>
      <c r="C2022" s="67"/>
      <c r="D2022" s="187"/>
      <c r="E2022" s="67"/>
      <c r="F2022" s="67"/>
      <c r="G2022" s="67"/>
      <c r="H2022" s="67"/>
      <c r="I2022" s="67"/>
      <c r="J2022" s="67"/>
      <c r="K2022" s="67"/>
      <c r="L2022" s="67"/>
      <c r="M2022" s="67"/>
      <c r="N2022" s="67"/>
      <c r="O2022" s="67"/>
      <c r="P2022" s="67"/>
      <c r="Q2022" s="67"/>
      <c r="R2022" s="67"/>
      <c r="S2022" s="67"/>
      <c r="T2022" s="67"/>
      <c r="U2022" s="67"/>
      <c r="V2022" s="67"/>
      <c r="W2022" s="67"/>
      <c r="X2022" s="67"/>
      <c r="Y2022" s="67"/>
      <c r="Z2022" s="67"/>
      <c r="AA2022" s="67"/>
      <c r="AB2022" s="99"/>
    </row>
    <row r="2023" spans="1:29" ht="18" hidden="1" outlineLevel="1" x14ac:dyDescent="0.35">
      <c r="A2023" s="99"/>
      <c r="B2023" s="141"/>
      <c r="C2023" s="67"/>
      <c r="D2023" s="67"/>
      <c r="E2023" s="161" t="s">
        <v>97</v>
      </c>
      <c r="F2023" s="162"/>
      <c r="G2023" s="162"/>
      <c r="H2023" s="67"/>
      <c r="I2023" s="67"/>
      <c r="J2023" s="163" t="s">
        <v>98</v>
      </c>
      <c r="K2023" s="164"/>
      <c r="L2023" s="164"/>
      <c r="M2023" s="164"/>
      <c r="N2023" s="67"/>
      <c r="O2023" s="67"/>
      <c r="P2023" s="67"/>
      <c r="Q2023" s="149" t="s">
        <v>99</v>
      </c>
      <c r="R2023" s="150"/>
      <c r="S2023" s="150"/>
      <c r="T2023" s="150"/>
      <c r="U2023" s="67"/>
      <c r="V2023" s="149" t="s">
        <v>100</v>
      </c>
      <c r="W2023" s="150"/>
      <c r="X2023" s="150"/>
      <c r="Y2023" s="67"/>
      <c r="Z2023" s="67"/>
      <c r="AA2023" s="67"/>
      <c r="AB2023" s="99"/>
      <c r="AC2023" s="67">
        <v>40</v>
      </c>
    </row>
    <row r="2024" spans="1:29" ht="18" hidden="1" outlineLevel="1" x14ac:dyDescent="0.35">
      <c r="A2024" s="99"/>
      <c r="B2024" s="141"/>
      <c r="C2024" s="67"/>
      <c r="D2024" s="67"/>
      <c r="E2024" s="152">
        <v>1</v>
      </c>
      <c r="F2024" s="418" t="s">
        <v>101</v>
      </c>
      <c r="G2024" s="418"/>
      <c r="H2024" s="67"/>
      <c r="I2024" s="67"/>
      <c r="J2024" s="144" t="s">
        <v>102</v>
      </c>
      <c r="K2024" s="144" t="s">
        <v>103</v>
      </c>
      <c r="L2024" s="144" t="s">
        <v>104</v>
      </c>
      <c r="M2024" s="144" t="s">
        <v>105</v>
      </c>
      <c r="N2024" s="67"/>
      <c r="O2024" s="67"/>
      <c r="P2024" s="67"/>
      <c r="Q2024" s="419" t="s">
        <v>106</v>
      </c>
      <c r="R2024" s="419"/>
      <c r="S2024" s="298" t="str">
        <f>IFERROR(T2049/R2049,"-")</f>
        <v>-</v>
      </c>
      <c r="T2024" s="299" t="s">
        <v>107</v>
      </c>
      <c r="U2024" s="67"/>
      <c r="V2024" s="8" t="s">
        <v>108</v>
      </c>
      <c r="W2024" s="300">
        <f>+llistes!$P$5</f>
        <v>0.26</v>
      </c>
      <c r="X2024" s="301" t="s">
        <v>109</v>
      </c>
      <c r="Y2024" s="67"/>
      <c r="Z2024" s="67"/>
      <c r="AA2024" s="67"/>
      <c r="AB2024" s="99"/>
    </row>
    <row r="2025" spans="1:29" ht="18" hidden="1" outlineLevel="1" x14ac:dyDescent="0.35">
      <c r="A2025" s="99"/>
      <c r="B2025" s="141"/>
      <c r="C2025" s="67"/>
      <c r="D2025" s="67"/>
      <c r="E2025" s="153">
        <v>2</v>
      </c>
      <c r="F2025" s="418" t="s">
        <v>101</v>
      </c>
      <c r="G2025" s="418"/>
      <c r="H2025" s="67"/>
      <c r="I2025" s="67"/>
      <c r="J2025" s="1" t="s">
        <v>110</v>
      </c>
      <c r="K2025" s="143"/>
      <c r="L2025" s="143"/>
      <c r="M2025" s="52">
        <f>IFERROR(L2025/K2025,1)</f>
        <v>1</v>
      </c>
      <c r="N2025" s="151"/>
      <c r="O2025" s="67"/>
      <c r="P2025" s="67"/>
      <c r="Q2025" s="415" t="s">
        <v>111</v>
      </c>
      <c r="R2025" s="415"/>
      <c r="S2025" s="47" t="str">
        <f>IFERROR(T2049/Q2049,"-")</f>
        <v>-</v>
      </c>
      <c r="T2025" t="s">
        <v>112</v>
      </c>
      <c r="U2025" s="67"/>
      <c r="V2025" s="1" t="s">
        <v>113</v>
      </c>
      <c r="W2025" s="5">
        <f>+W2024*R2049</f>
        <v>0</v>
      </c>
      <c r="X2025" s="268" t="s">
        <v>114</v>
      </c>
      <c r="Y2025" s="67"/>
      <c r="Z2025" s="67"/>
      <c r="AA2025" s="67"/>
      <c r="AB2025" s="99"/>
    </row>
    <row r="2026" spans="1:29" ht="18" hidden="1" outlineLevel="1" x14ac:dyDescent="0.35">
      <c r="A2026" s="99"/>
      <c r="B2026" s="141"/>
      <c r="C2026" s="67"/>
      <c r="D2026" s="67"/>
      <c r="E2026" s="153">
        <v>3</v>
      </c>
      <c r="F2026" s="418" t="s">
        <v>101</v>
      </c>
      <c r="G2026" s="418"/>
      <c r="H2026" s="67"/>
      <c r="I2026" s="67"/>
      <c r="J2026" s="1" t="s">
        <v>115</v>
      </c>
      <c r="K2026" s="143"/>
      <c r="L2026" s="143"/>
      <c r="M2026" s="52">
        <f t="shared" ref="M2026:M2030" si="2197">IFERROR(L2026/K2026,1)</f>
        <v>1</v>
      </c>
      <c r="N2026" s="151"/>
      <c r="O2026" s="67"/>
      <c r="P2026" s="67"/>
      <c r="Q2026" s="419" t="s">
        <v>116</v>
      </c>
      <c r="R2026" s="419"/>
      <c r="S2026" s="302" t="str" cm="1">
        <f t="array" aca="1" ref="S2026" ca="1">IFERROR(R2049/INDIRECT("'Introducció dades Grals'!G"&amp;AC2023),"-")</f>
        <v>-</v>
      </c>
      <c r="T2026" s="303" t="s">
        <v>117</v>
      </c>
      <c r="U2026" s="67"/>
      <c r="V2026" s="8" t="s">
        <v>118</v>
      </c>
      <c r="W2026" s="7" t="str" cm="1">
        <f t="array" aca="1" ref="W2026" ca="1">IFERROR(W2025/INDIRECT("'Introducció dades Grals'!G"&amp;AC2023),"-")</f>
        <v>-</v>
      </c>
      <c r="X2026" s="304" t="s">
        <v>119</v>
      </c>
      <c r="Y2026" s="67"/>
      <c r="Z2026" s="67"/>
      <c r="AA2026" s="67"/>
      <c r="AB2026" s="99"/>
    </row>
    <row r="2027" spans="1:29" ht="18" hidden="1" outlineLevel="1" x14ac:dyDescent="0.35">
      <c r="A2027" s="99"/>
      <c r="B2027" s="141"/>
      <c r="C2027" s="67"/>
      <c r="D2027" s="67"/>
      <c r="E2027" s="153">
        <v>4</v>
      </c>
      <c r="F2027" s="418" t="s">
        <v>101</v>
      </c>
      <c r="G2027" s="418"/>
      <c r="H2027" s="67"/>
      <c r="I2027" s="67"/>
      <c r="J2027" s="1" t="s">
        <v>120</v>
      </c>
      <c r="K2027" s="143"/>
      <c r="L2027" s="143"/>
      <c r="M2027" s="52">
        <f t="shared" si="2197"/>
        <v>1</v>
      </c>
      <c r="N2027" s="151"/>
      <c r="O2027" s="67"/>
      <c r="P2027" s="67"/>
      <c r="Q2027" s="415" t="s">
        <v>121</v>
      </c>
      <c r="R2027" s="415"/>
      <c r="S2027" s="47" t="str" cm="1">
        <f t="array" aca="1" ref="S2027" ca="1">IFERROR(R2049/INDIRECT("'Introducció dades Grals'!I"&amp;AC2023),"-")</f>
        <v>-</v>
      </c>
      <c r="T2027" s="11" t="s">
        <v>122</v>
      </c>
      <c r="U2027" s="67"/>
      <c r="V2027" s="67"/>
      <c r="W2027" s="67"/>
      <c r="X2027" s="67"/>
      <c r="Y2027" s="67"/>
      <c r="Z2027" s="67"/>
      <c r="AA2027" s="67"/>
      <c r="AB2027" s="99"/>
    </row>
    <row r="2028" spans="1:29" ht="18" hidden="1" outlineLevel="1" x14ac:dyDescent="0.35">
      <c r="A2028" s="99"/>
      <c r="B2028" s="141"/>
      <c r="C2028" s="67"/>
      <c r="D2028" s="67"/>
      <c r="E2028" s="154">
        <v>5</v>
      </c>
      <c r="F2028" s="418" t="s">
        <v>101</v>
      </c>
      <c r="G2028" s="418"/>
      <c r="H2028" s="67"/>
      <c r="I2028" s="67"/>
      <c r="J2028" s="1" t="s">
        <v>123</v>
      </c>
      <c r="K2028" s="143"/>
      <c r="L2028" s="143"/>
      <c r="M2028" s="52">
        <f t="shared" si="2197"/>
        <v>1</v>
      </c>
      <c r="N2028" s="151"/>
      <c r="O2028" s="67"/>
      <c r="P2028" s="67"/>
      <c r="Q2028" s="67"/>
      <c r="R2028" s="67"/>
      <c r="S2028" s="67"/>
      <c r="T2028" s="67"/>
      <c r="U2028" s="67"/>
      <c r="V2028" s="67"/>
      <c r="W2028" s="67"/>
      <c r="X2028" s="67"/>
      <c r="Y2028" s="67"/>
      <c r="Z2028" s="67"/>
      <c r="AA2028" s="67"/>
      <c r="AB2028" s="99"/>
    </row>
    <row r="2029" spans="1:29" ht="18" hidden="1" outlineLevel="1" x14ac:dyDescent="0.35">
      <c r="A2029" s="99"/>
      <c r="B2029" s="141"/>
      <c r="C2029" s="67"/>
      <c r="D2029" s="67"/>
      <c r="E2029" s="153">
        <v>6</v>
      </c>
      <c r="F2029" s="418" t="s">
        <v>101</v>
      </c>
      <c r="G2029" s="418"/>
      <c r="H2029" s="67"/>
      <c r="I2029" s="67"/>
      <c r="J2029" s="1" t="s">
        <v>124</v>
      </c>
      <c r="K2029" s="143"/>
      <c r="L2029" s="143"/>
      <c r="M2029" s="52">
        <f t="shared" si="2197"/>
        <v>1</v>
      </c>
      <c r="N2029" s="151"/>
      <c r="O2029" s="67"/>
      <c r="P2029" s="67"/>
      <c r="Q2029" s="67"/>
      <c r="R2029" s="67"/>
      <c r="S2029" s="67"/>
      <c r="T2029" s="67"/>
      <c r="U2029" s="67"/>
      <c r="V2029" s="67"/>
      <c r="W2029" s="67"/>
      <c r="X2029" s="67"/>
      <c r="Y2029" s="67"/>
      <c r="Z2029" s="67"/>
      <c r="AA2029" s="67"/>
      <c r="AB2029" s="99"/>
    </row>
    <row r="2030" spans="1:29" ht="18" hidden="1" outlineLevel="1" x14ac:dyDescent="0.35">
      <c r="A2030" s="99"/>
      <c r="B2030" s="141"/>
      <c r="C2030" s="67"/>
      <c r="D2030" s="67"/>
      <c r="E2030" s="153">
        <v>7</v>
      </c>
      <c r="F2030" s="418" t="s">
        <v>101</v>
      </c>
      <c r="G2030" s="418"/>
      <c r="H2030" s="67"/>
      <c r="I2030" s="67"/>
      <c r="J2030" s="1" t="s">
        <v>125</v>
      </c>
      <c r="K2030" s="143"/>
      <c r="L2030" s="143"/>
      <c r="M2030" s="52">
        <f t="shared" si="2197"/>
        <v>1</v>
      </c>
      <c r="N2030" s="151"/>
      <c r="O2030" s="67"/>
      <c r="P2030" s="67"/>
      <c r="Q2030" s="67"/>
      <c r="R2030" s="67"/>
      <c r="S2030" s="67"/>
      <c r="T2030" s="67"/>
      <c r="U2030" s="67"/>
      <c r="V2030" s="67"/>
      <c r="W2030" s="67"/>
      <c r="X2030" s="67"/>
      <c r="Y2030" s="67"/>
      <c r="Z2030" s="67"/>
      <c r="AA2030" s="67"/>
      <c r="AB2030" s="99"/>
    </row>
    <row r="2031" spans="1:29" ht="18" hidden="1" outlineLevel="1" x14ac:dyDescent="0.35">
      <c r="A2031" s="99"/>
      <c r="B2031" s="141"/>
      <c r="C2031" s="67"/>
      <c r="D2031" s="67"/>
      <c r="E2031" s="67"/>
      <c r="F2031" s="67"/>
      <c r="G2031" s="67"/>
      <c r="H2031" s="67"/>
      <c r="I2031" s="67"/>
      <c r="J2031" s="67"/>
      <c r="K2031" s="67"/>
      <c r="L2031" s="67"/>
      <c r="M2031" s="67"/>
      <c r="N2031" s="67"/>
      <c r="O2031" s="67"/>
      <c r="P2031" s="67"/>
      <c r="Q2031" s="67"/>
      <c r="R2031" s="67"/>
      <c r="S2031" s="67"/>
      <c r="T2031" s="67"/>
      <c r="U2031" s="67"/>
      <c r="V2031" s="67"/>
      <c r="W2031" s="67"/>
      <c r="X2031" s="67"/>
      <c r="Y2031" s="67"/>
      <c r="Z2031" s="67"/>
      <c r="AA2031" s="67"/>
      <c r="AB2031" s="99"/>
    </row>
    <row r="2032" spans="1:29" ht="18" hidden="1" outlineLevel="1" x14ac:dyDescent="0.35">
      <c r="A2032" s="99"/>
      <c r="B2032" s="141"/>
      <c r="C2032" s="67"/>
      <c r="D2032" s="147" t="s">
        <v>126</v>
      </c>
      <c r="E2032" s="148"/>
      <c r="F2032" s="148"/>
      <c r="G2032" s="148"/>
      <c r="H2032" s="148"/>
      <c r="I2032" s="148"/>
      <c r="J2032" s="148"/>
      <c r="K2032" s="148"/>
      <c r="L2032" s="148"/>
      <c r="M2032" s="148"/>
      <c r="N2032" s="148"/>
      <c r="O2032" s="148"/>
      <c r="P2032" s="148"/>
      <c r="Q2032" s="420" t="s">
        <v>127</v>
      </c>
      <c r="R2032" s="420"/>
      <c r="S2032" s="420"/>
      <c r="T2032" s="420"/>
      <c r="U2032" s="67"/>
      <c r="V2032" s="67"/>
      <c r="W2032" s="67"/>
      <c r="X2032" s="67"/>
      <c r="Y2032" s="67"/>
      <c r="Z2032" s="67"/>
      <c r="AA2032" s="67"/>
      <c r="AB2032" s="99"/>
    </row>
    <row r="2033" spans="1:28" s="159" customFormat="1" ht="43.2" hidden="1" outlineLevel="1" x14ac:dyDescent="0.35">
      <c r="A2033" s="99"/>
      <c r="B2033" s="141"/>
      <c r="C2033" s="67"/>
      <c r="D2033" s="188" t="s">
        <v>128</v>
      </c>
      <c r="E2033" s="188" t="s">
        <v>129</v>
      </c>
      <c r="F2033" s="188" t="s">
        <v>130</v>
      </c>
      <c r="G2033" s="188" t="s">
        <v>131</v>
      </c>
      <c r="H2033" s="188" t="s">
        <v>132</v>
      </c>
      <c r="I2033" s="188"/>
      <c r="J2033" s="188" t="s">
        <v>133</v>
      </c>
      <c r="K2033" s="188" t="s">
        <v>134</v>
      </c>
      <c r="L2033" s="188" t="s">
        <v>135</v>
      </c>
      <c r="M2033" s="188" t="s">
        <v>136</v>
      </c>
      <c r="N2033" s="188" t="s">
        <v>137</v>
      </c>
      <c r="O2033" s="188" t="s">
        <v>138</v>
      </c>
      <c r="P2033" s="189" t="s">
        <v>139</v>
      </c>
      <c r="Q2033" s="183" t="s">
        <v>140</v>
      </c>
      <c r="R2033" s="184" t="s">
        <v>141</v>
      </c>
      <c r="S2033" s="184" t="s">
        <v>142</v>
      </c>
      <c r="T2033" s="184" t="s">
        <v>143</v>
      </c>
      <c r="U2033" s="159" t="e" vm="1">
        <v>#VALUE!</v>
      </c>
      <c r="V2033" s="426" t="s">
        <v>144</v>
      </c>
      <c r="W2033" s="426"/>
      <c r="X2033" s="426"/>
      <c r="Y2033" s="426"/>
      <c r="Z2033" s="426"/>
      <c r="AA2033" s="67"/>
      <c r="AB2033" s="99"/>
    </row>
    <row r="2034" spans="1:28" s="160" customFormat="1" ht="18" hidden="1" outlineLevel="1" x14ac:dyDescent="0.35">
      <c r="A2034" s="99"/>
      <c r="B2034" s="141"/>
      <c r="C2034" s="67"/>
      <c r="D2034" s="190"/>
      <c r="E2034" s="191"/>
      <c r="F2034" s="191"/>
      <c r="G2034" s="190"/>
      <c r="H2034" s="190" t="s">
        <v>145</v>
      </c>
      <c r="I2034" s="190" t="s">
        <v>146</v>
      </c>
      <c r="J2034" s="190" t="s">
        <v>147</v>
      </c>
      <c r="K2034" s="190" t="s">
        <v>147</v>
      </c>
      <c r="L2034" s="190" t="s">
        <v>147</v>
      </c>
      <c r="M2034" s="190" t="s">
        <v>147</v>
      </c>
      <c r="N2034" s="190" t="s">
        <v>147</v>
      </c>
      <c r="O2034" s="190" t="s">
        <v>147</v>
      </c>
      <c r="P2034" s="192" t="s">
        <v>147</v>
      </c>
      <c r="Q2034" s="185" t="s">
        <v>148</v>
      </c>
      <c r="R2034" s="186" t="s">
        <v>145</v>
      </c>
      <c r="S2034" s="186" t="s">
        <v>147</v>
      </c>
      <c r="T2034" s="186" t="s">
        <v>147</v>
      </c>
      <c r="U2034" s="67"/>
      <c r="V2034" s="67"/>
      <c r="W2034" s="67"/>
      <c r="X2034" s="67"/>
      <c r="Y2034" s="67"/>
      <c r="Z2034" s="67"/>
      <c r="AA2034" s="67"/>
      <c r="AB2034" s="99"/>
    </row>
    <row r="2035" spans="1:28" ht="18" hidden="1" outlineLevel="1" x14ac:dyDescent="0.35">
      <c r="A2035" s="99"/>
      <c r="B2035" s="141"/>
      <c r="C2035" s="67"/>
      <c r="D2035" s="2">
        <v>0</v>
      </c>
      <c r="E2035" s="145"/>
      <c r="F2035" s="145">
        <f>+E2035</f>
        <v>0</v>
      </c>
      <c r="G2035" s="49">
        <f>IF(F2035-E2035=0,0,F2035-E2035+1)</f>
        <v>0</v>
      </c>
      <c r="H2035" s="155"/>
      <c r="I2035" s="48" t="str">
        <f>IFERROR(H2035/G2035,"-")</f>
        <v>-</v>
      </c>
      <c r="J2035" s="157"/>
      <c r="K2035" s="157"/>
      <c r="L2035" s="157"/>
      <c r="M2035" s="157"/>
      <c r="N2035" s="157"/>
      <c r="O2035" s="157"/>
      <c r="P2035" s="45">
        <f t="shared" ref="P2035:P2048" si="2198">+SUM(J2035:O2035)</f>
        <v>0</v>
      </c>
      <c r="Q2035" s="179">
        <f>IFERROR((_xlfn.DAYS(F2035,"1/1/"&amp;YEAR(F2035))+1)/G2035,0)</f>
        <v>0</v>
      </c>
      <c r="R2035" s="180">
        <f>+H2035*Q2035</f>
        <v>0</v>
      </c>
      <c r="S2035" s="180">
        <f t="shared" ref="S2035" si="2199">+J2035*Q2035</f>
        <v>0</v>
      </c>
      <c r="T2035" s="180">
        <f t="shared" ref="T2035:T2048" si="2200">+P2035*Q2035</f>
        <v>0</v>
      </c>
      <c r="U2035" s="67"/>
      <c r="V2035" s="67"/>
      <c r="W2035" s="67"/>
      <c r="X2035" s="67"/>
      <c r="Y2035" s="67"/>
      <c r="Z2035" s="67"/>
      <c r="AA2035" s="67"/>
      <c r="AB2035" s="99"/>
    </row>
    <row r="2036" spans="1:28" ht="18" hidden="1" outlineLevel="1" x14ac:dyDescent="0.35">
      <c r="A2036" s="99"/>
      <c r="B2036" s="141"/>
      <c r="C2036" s="67"/>
      <c r="D2036" s="2">
        <v>1</v>
      </c>
      <c r="E2036" s="3">
        <f>+F2035+1</f>
        <v>1</v>
      </c>
      <c r="F2036" s="145"/>
      <c r="G2036" s="49">
        <f t="shared" ref="G2036:G2048" si="2201">IF(F2036-E2036=0,0,F2036-E2036+1)</f>
        <v>0</v>
      </c>
      <c r="H2036" s="155"/>
      <c r="I2036" s="48" t="str">
        <f t="shared" ref="I2036:I2049" si="2202">IFERROR(H2036/G2036,"-")</f>
        <v>-</v>
      </c>
      <c r="J2036" s="157"/>
      <c r="K2036" s="157"/>
      <c r="L2036" s="157"/>
      <c r="M2036" s="157"/>
      <c r="N2036" s="157"/>
      <c r="O2036" s="157"/>
      <c r="P2036" s="45">
        <f t="shared" si="2198"/>
        <v>0</v>
      </c>
      <c r="Q2036" s="179">
        <v>1</v>
      </c>
      <c r="R2036" s="180">
        <f t="shared" ref="R2036:R2047" si="2203">+H2036*Q2036</f>
        <v>0</v>
      </c>
      <c r="S2036" s="180">
        <f>+J2036*Q2036</f>
        <v>0</v>
      </c>
      <c r="T2036" s="180">
        <f t="shared" si="2200"/>
        <v>0</v>
      </c>
      <c r="U2036" s="67"/>
      <c r="V2036" s="67"/>
      <c r="W2036" s="67"/>
      <c r="X2036" s="67"/>
      <c r="Y2036" s="67"/>
      <c r="Z2036" s="67"/>
      <c r="AA2036" s="67"/>
      <c r="AB2036" s="99"/>
    </row>
    <row r="2037" spans="1:28" ht="18" hidden="1" outlineLevel="1" x14ac:dyDescent="0.35">
      <c r="A2037" s="99"/>
      <c r="B2037" s="141"/>
      <c r="C2037" s="67"/>
      <c r="D2037" s="2">
        <v>2</v>
      </c>
      <c r="E2037" s="3">
        <f t="shared" ref="E2037:E2048" si="2204">+F2036+1</f>
        <v>1</v>
      </c>
      <c r="F2037" s="146"/>
      <c r="G2037" s="49">
        <f t="shared" si="2201"/>
        <v>0</v>
      </c>
      <c r="H2037" s="156"/>
      <c r="I2037" s="48" t="str">
        <f t="shared" si="2202"/>
        <v>-</v>
      </c>
      <c r="J2037" s="158"/>
      <c r="K2037" s="158"/>
      <c r="L2037" s="158"/>
      <c r="M2037" s="158"/>
      <c r="N2037" s="158"/>
      <c r="O2037" s="158"/>
      <c r="P2037" s="45">
        <f t="shared" si="2198"/>
        <v>0</v>
      </c>
      <c r="Q2037" s="181">
        <v>1</v>
      </c>
      <c r="R2037" s="182">
        <f t="shared" si="2203"/>
        <v>0</v>
      </c>
      <c r="S2037" s="182">
        <f t="shared" ref="S2037:S2048" si="2205">+J2037*Q2037</f>
        <v>0</v>
      </c>
      <c r="T2037" s="182">
        <f t="shared" si="2200"/>
        <v>0</v>
      </c>
      <c r="U2037" s="67"/>
      <c r="V2037" s="67"/>
      <c r="W2037" s="67"/>
      <c r="X2037" s="67"/>
      <c r="Y2037" s="67"/>
      <c r="Z2037" s="67"/>
      <c r="AA2037" s="67"/>
      <c r="AB2037" s="99"/>
    </row>
    <row r="2038" spans="1:28" ht="18" hidden="1" outlineLevel="1" x14ac:dyDescent="0.35">
      <c r="A2038" s="99"/>
      <c r="B2038" s="141"/>
      <c r="C2038" s="67"/>
      <c r="D2038" s="2">
        <v>3</v>
      </c>
      <c r="E2038" s="3">
        <f t="shared" si="2204"/>
        <v>1</v>
      </c>
      <c r="F2038" s="146"/>
      <c r="G2038" s="49">
        <f t="shared" si="2201"/>
        <v>0</v>
      </c>
      <c r="H2038" s="156"/>
      <c r="I2038" s="48" t="str">
        <f t="shared" si="2202"/>
        <v>-</v>
      </c>
      <c r="J2038" s="158"/>
      <c r="K2038" s="158"/>
      <c r="L2038" s="158"/>
      <c r="M2038" s="158"/>
      <c r="N2038" s="158"/>
      <c r="O2038" s="158"/>
      <c r="P2038" s="45">
        <f t="shared" si="2198"/>
        <v>0</v>
      </c>
      <c r="Q2038" s="181">
        <v>1</v>
      </c>
      <c r="R2038" s="182">
        <f t="shared" si="2203"/>
        <v>0</v>
      </c>
      <c r="S2038" s="182">
        <f t="shared" si="2205"/>
        <v>0</v>
      </c>
      <c r="T2038" s="182">
        <f t="shared" si="2200"/>
        <v>0</v>
      </c>
      <c r="U2038" s="67"/>
      <c r="V2038" s="67"/>
      <c r="W2038" s="67"/>
      <c r="X2038" s="67"/>
      <c r="Y2038" s="67"/>
      <c r="Z2038" s="67"/>
      <c r="AA2038" s="67"/>
      <c r="AB2038" s="99"/>
    </row>
    <row r="2039" spans="1:28" ht="18" hidden="1" outlineLevel="1" x14ac:dyDescent="0.35">
      <c r="A2039" s="99"/>
      <c r="B2039" s="141"/>
      <c r="C2039" s="67"/>
      <c r="D2039" s="2">
        <v>4</v>
      </c>
      <c r="E2039" s="3">
        <f t="shared" si="2204"/>
        <v>1</v>
      </c>
      <c r="F2039" s="146"/>
      <c r="G2039" s="49">
        <f t="shared" si="2201"/>
        <v>0</v>
      </c>
      <c r="H2039" s="156"/>
      <c r="I2039" s="48" t="str">
        <f t="shared" si="2202"/>
        <v>-</v>
      </c>
      <c r="J2039" s="158"/>
      <c r="K2039" s="158"/>
      <c r="L2039" s="158"/>
      <c r="M2039" s="158"/>
      <c r="N2039" s="158"/>
      <c r="O2039" s="158"/>
      <c r="P2039" s="45">
        <f t="shared" si="2198"/>
        <v>0</v>
      </c>
      <c r="Q2039" s="181">
        <v>1</v>
      </c>
      <c r="R2039" s="182">
        <f t="shared" si="2203"/>
        <v>0</v>
      </c>
      <c r="S2039" s="182">
        <f t="shared" si="2205"/>
        <v>0</v>
      </c>
      <c r="T2039" s="182">
        <f t="shared" si="2200"/>
        <v>0</v>
      </c>
      <c r="U2039" s="67"/>
      <c r="V2039" s="67"/>
      <c r="W2039" s="67"/>
      <c r="X2039" s="67"/>
      <c r="Y2039" s="67"/>
      <c r="Z2039" s="67"/>
      <c r="AA2039" s="67"/>
      <c r="AB2039" s="99"/>
    </row>
    <row r="2040" spans="1:28" ht="18" hidden="1" outlineLevel="1" x14ac:dyDescent="0.35">
      <c r="A2040" s="99"/>
      <c r="B2040" s="141"/>
      <c r="C2040" s="67"/>
      <c r="D2040" s="2">
        <v>5</v>
      </c>
      <c r="E2040" s="3">
        <f t="shared" si="2204"/>
        <v>1</v>
      </c>
      <c r="F2040" s="146"/>
      <c r="G2040" s="49">
        <f t="shared" si="2201"/>
        <v>0</v>
      </c>
      <c r="H2040" s="156"/>
      <c r="I2040" s="48" t="str">
        <f t="shared" si="2202"/>
        <v>-</v>
      </c>
      <c r="J2040" s="158"/>
      <c r="K2040" s="158"/>
      <c r="L2040" s="158"/>
      <c r="M2040" s="158"/>
      <c r="N2040" s="158"/>
      <c r="O2040" s="158"/>
      <c r="P2040" s="45">
        <f t="shared" si="2198"/>
        <v>0</v>
      </c>
      <c r="Q2040" s="181">
        <v>1</v>
      </c>
      <c r="R2040" s="182">
        <f t="shared" si="2203"/>
        <v>0</v>
      </c>
      <c r="S2040" s="182">
        <f t="shared" si="2205"/>
        <v>0</v>
      </c>
      <c r="T2040" s="182">
        <f t="shared" si="2200"/>
        <v>0</v>
      </c>
      <c r="U2040" s="67"/>
      <c r="V2040" s="67"/>
      <c r="W2040" s="67"/>
      <c r="X2040" s="67"/>
      <c r="Y2040" s="67"/>
      <c r="Z2040" s="67"/>
      <c r="AA2040" s="67"/>
      <c r="AB2040" s="99"/>
    </row>
    <row r="2041" spans="1:28" ht="18" hidden="1" outlineLevel="1" x14ac:dyDescent="0.35">
      <c r="A2041" s="99"/>
      <c r="B2041" s="141"/>
      <c r="C2041" s="67"/>
      <c r="D2041" s="2">
        <v>6</v>
      </c>
      <c r="E2041" s="3">
        <f t="shared" si="2204"/>
        <v>1</v>
      </c>
      <c r="F2041" s="146"/>
      <c r="G2041" s="49">
        <f t="shared" si="2201"/>
        <v>0</v>
      </c>
      <c r="H2041" s="156"/>
      <c r="I2041" s="48" t="str">
        <f t="shared" si="2202"/>
        <v>-</v>
      </c>
      <c r="J2041" s="158"/>
      <c r="K2041" s="158"/>
      <c r="L2041" s="158"/>
      <c r="M2041" s="158"/>
      <c r="N2041" s="158"/>
      <c r="O2041" s="158"/>
      <c r="P2041" s="45">
        <f t="shared" si="2198"/>
        <v>0</v>
      </c>
      <c r="Q2041" s="181">
        <v>1</v>
      </c>
      <c r="R2041" s="182">
        <f t="shared" si="2203"/>
        <v>0</v>
      </c>
      <c r="S2041" s="182">
        <f t="shared" si="2205"/>
        <v>0</v>
      </c>
      <c r="T2041" s="182">
        <f t="shared" si="2200"/>
        <v>0</v>
      </c>
      <c r="U2041" s="67"/>
      <c r="V2041" s="67"/>
      <c r="W2041" s="67"/>
      <c r="X2041" s="67"/>
      <c r="Y2041" s="67"/>
      <c r="Z2041" s="67"/>
      <c r="AA2041" s="67"/>
      <c r="AB2041" s="99"/>
    </row>
    <row r="2042" spans="1:28" ht="18" hidden="1" outlineLevel="1" x14ac:dyDescent="0.35">
      <c r="A2042" s="99"/>
      <c r="B2042" s="141"/>
      <c r="C2042" s="67"/>
      <c r="D2042" s="2">
        <v>7</v>
      </c>
      <c r="E2042" s="3">
        <f t="shared" si="2204"/>
        <v>1</v>
      </c>
      <c r="F2042" s="146"/>
      <c r="G2042" s="49">
        <f t="shared" si="2201"/>
        <v>0</v>
      </c>
      <c r="H2042" s="156"/>
      <c r="I2042" s="48" t="str">
        <f t="shared" si="2202"/>
        <v>-</v>
      </c>
      <c r="J2042" s="158"/>
      <c r="K2042" s="158"/>
      <c r="L2042" s="158"/>
      <c r="M2042" s="158"/>
      <c r="N2042" s="158"/>
      <c r="O2042" s="158"/>
      <c r="P2042" s="45">
        <f t="shared" si="2198"/>
        <v>0</v>
      </c>
      <c r="Q2042" s="181">
        <v>1</v>
      </c>
      <c r="R2042" s="182">
        <f t="shared" si="2203"/>
        <v>0</v>
      </c>
      <c r="S2042" s="182">
        <f t="shared" si="2205"/>
        <v>0</v>
      </c>
      <c r="T2042" s="182">
        <f t="shared" si="2200"/>
        <v>0</v>
      </c>
      <c r="U2042" s="67"/>
      <c r="V2042" s="67"/>
      <c r="W2042" s="67"/>
      <c r="X2042" s="67"/>
      <c r="Y2042" s="67"/>
      <c r="Z2042" s="67"/>
      <c r="AA2042" s="67"/>
      <c r="AB2042" s="99"/>
    </row>
    <row r="2043" spans="1:28" ht="18" hidden="1" outlineLevel="1" x14ac:dyDescent="0.35">
      <c r="A2043" s="99"/>
      <c r="B2043" s="141"/>
      <c r="C2043" s="67"/>
      <c r="D2043" s="2">
        <v>8</v>
      </c>
      <c r="E2043" s="3">
        <f t="shared" si="2204"/>
        <v>1</v>
      </c>
      <c r="F2043" s="146"/>
      <c r="G2043" s="49">
        <f t="shared" si="2201"/>
        <v>0</v>
      </c>
      <c r="H2043" s="156"/>
      <c r="I2043" s="48" t="str">
        <f t="shared" si="2202"/>
        <v>-</v>
      </c>
      <c r="J2043" s="158"/>
      <c r="K2043" s="158"/>
      <c r="L2043" s="158"/>
      <c r="M2043" s="158"/>
      <c r="N2043" s="158"/>
      <c r="O2043" s="158"/>
      <c r="P2043" s="45">
        <f t="shared" si="2198"/>
        <v>0</v>
      </c>
      <c r="Q2043" s="181">
        <v>1</v>
      </c>
      <c r="R2043" s="182">
        <f t="shared" si="2203"/>
        <v>0</v>
      </c>
      <c r="S2043" s="182">
        <f t="shared" si="2205"/>
        <v>0</v>
      </c>
      <c r="T2043" s="182">
        <f t="shared" si="2200"/>
        <v>0</v>
      </c>
      <c r="U2043" s="67"/>
      <c r="V2043" s="67"/>
      <c r="W2043" s="67"/>
      <c r="X2043" s="67"/>
      <c r="Y2043" s="67"/>
      <c r="Z2043" s="67"/>
      <c r="AA2043" s="67"/>
      <c r="AB2043" s="99"/>
    </row>
    <row r="2044" spans="1:28" ht="18" hidden="1" outlineLevel="1" x14ac:dyDescent="0.35">
      <c r="A2044" s="99"/>
      <c r="B2044" s="141"/>
      <c r="C2044" s="67"/>
      <c r="D2044" s="2">
        <v>9</v>
      </c>
      <c r="E2044" s="3">
        <f t="shared" si="2204"/>
        <v>1</v>
      </c>
      <c r="F2044" s="146"/>
      <c r="G2044" s="49">
        <f t="shared" si="2201"/>
        <v>0</v>
      </c>
      <c r="H2044" s="156"/>
      <c r="I2044" s="48" t="str">
        <f t="shared" si="2202"/>
        <v>-</v>
      </c>
      <c r="J2044" s="158"/>
      <c r="K2044" s="158"/>
      <c r="L2044" s="158"/>
      <c r="M2044" s="158"/>
      <c r="N2044" s="158"/>
      <c r="O2044" s="158"/>
      <c r="P2044" s="45">
        <f t="shared" si="2198"/>
        <v>0</v>
      </c>
      <c r="Q2044" s="181">
        <v>1</v>
      </c>
      <c r="R2044" s="182">
        <f t="shared" si="2203"/>
        <v>0</v>
      </c>
      <c r="S2044" s="182">
        <f t="shared" si="2205"/>
        <v>0</v>
      </c>
      <c r="T2044" s="182">
        <f t="shared" si="2200"/>
        <v>0</v>
      </c>
      <c r="U2044" s="67"/>
      <c r="V2044" s="67"/>
      <c r="W2044" s="67"/>
      <c r="X2044" s="67"/>
      <c r="Y2044" s="67"/>
      <c r="Z2044" s="67"/>
      <c r="AA2044" s="67"/>
      <c r="AB2044" s="99"/>
    </row>
    <row r="2045" spans="1:28" ht="18" hidden="1" outlineLevel="1" x14ac:dyDescent="0.35">
      <c r="A2045" s="99"/>
      <c r="B2045" s="141"/>
      <c r="C2045" s="67"/>
      <c r="D2045" s="2">
        <v>10</v>
      </c>
      <c r="E2045" s="3">
        <f t="shared" si="2204"/>
        <v>1</v>
      </c>
      <c r="F2045" s="146"/>
      <c r="G2045" s="49">
        <f t="shared" si="2201"/>
        <v>0</v>
      </c>
      <c r="H2045" s="156"/>
      <c r="I2045" s="48" t="str">
        <f t="shared" si="2202"/>
        <v>-</v>
      </c>
      <c r="J2045" s="158"/>
      <c r="K2045" s="158"/>
      <c r="L2045" s="158"/>
      <c r="M2045" s="158"/>
      <c r="N2045" s="158"/>
      <c r="O2045" s="158"/>
      <c r="P2045" s="45">
        <f t="shared" si="2198"/>
        <v>0</v>
      </c>
      <c r="Q2045" s="181">
        <v>1</v>
      </c>
      <c r="R2045" s="182">
        <f t="shared" si="2203"/>
        <v>0</v>
      </c>
      <c r="S2045" s="182">
        <f t="shared" si="2205"/>
        <v>0</v>
      </c>
      <c r="T2045" s="182">
        <f t="shared" si="2200"/>
        <v>0</v>
      </c>
      <c r="U2045" s="67"/>
      <c r="V2045" s="67"/>
      <c r="W2045" s="67"/>
      <c r="X2045" s="67"/>
      <c r="Y2045" s="67"/>
      <c r="Z2045" s="67"/>
      <c r="AA2045" s="67"/>
      <c r="AB2045" s="99"/>
    </row>
    <row r="2046" spans="1:28" ht="18" hidden="1" outlineLevel="1" x14ac:dyDescent="0.35">
      <c r="A2046" s="99"/>
      <c r="B2046" s="141"/>
      <c r="C2046" s="67"/>
      <c r="D2046" s="2">
        <v>11</v>
      </c>
      <c r="E2046" s="3">
        <f t="shared" si="2204"/>
        <v>1</v>
      </c>
      <c r="F2046" s="146"/>
      <c r="G2046" s="49">
        <f t="shared" si="2201"/>
        <v>0</v>
      </c>
      <c r="H2046" s="156"/>
      <c r="I2046" s="48" t="str">
        <f t="shared" si="2202"/>
        <v>-</v>
      </c>
      <c r="J2046" s="158"/>
      <c r="K2046" s="158"/>
      <c r="L2046" s="158"/>
      <c r="M2046" s="158"/>
      <c r="N2046" s="158"/>
      <c r="O2046" s="158"/>
      <c r="P2046" s="45">
        <f t="shared" si="2198"/>
        <v>0</v>
      </c>
      <c r="Q2046" s="181">
        <v>1</v>
      </c>
      <c r="R2046" s="182">
        <f t="shared" si="2203"/>
        <v>0</v>
      </c>
      <c r="S2046" s="182">
        <f t="shared" si="2205"/>
        <v>0</v>
      </c>
      <c r="T2046" s="182">
        <f t="shared" si="2200"/>
        <v>0</v>
      </c>
      <c r="U2046" s="67"/>
      <c r="V2046" s="67"/>
      <c r="W2046" s="67"/>
      <c r="X2046" s="67"/>
      <c r="Y2046" s="67"/>
      <c r="Z2046" s="67"/>
      <c r="AA2046" s="67"/>
      <c r="AB2046" s="99"/>
    </row>
    <row r="2047" spans="1:28" ht="18" hidden="1" outlineLevel="1" x14ac:dyDescent="0.35">
      <c r="A2047" s="99"/>
      <c r="B2047" s="141"/>
      <c r="C2047" s="67"/>
      <c r="D2047" s="2">
        <v>12</v>
      </c>
      <c r="E2047" s="3">
        <f t="shared" si="2204"/>
        <v>1</v>
      </c>
      <c r="F2047" s="146"/>
      <c r="G2047" s="49">
        <f t="shared" si="2201"/>
        <v>0</v>
      </c>
      <c r="H2047" s="156"/>
      <c r="I2047" s="48" t="str">
        <f t="shared" si="2202"/>
        <v>-</v>
      </c>
      <c r="J2047" s="158"/>
      <c r="K2047" s="158"/>
      <c r="L2047" s="158"/>
      <c r="M2047" s="158"/>
      <c r="N2047" s="158"/>
      <c r="O2047" s="158"/>
      <c r="P2047" s="46">
        <f t="shared" si="2198"/>
        <v>0</v>
      </c>
      <c r="Q2047" s="181">
        <v>1</v>
      </c>
      <c r="R2047" s="182">
        <f t="shared" si="2203"/>
        <v>0</v>
      </c>
      <c r="S2047" s="182">
        <f t="shared" si="2205"/>
        <v>0</v>
      </c>
      <c r="T2047" s="182">
        <f t="shared" si="2200"/>
        <v>0</v>
      </c>
      <c r="U2047" s="67"/>
      <c r="V2047" s="67"/>
      <c r="W2047" s="67"/>
      <c r="X2047" s="67"/>
      <c r="Y2047" s="67"/>
      <c r="Z2047" s="67"/>
      <c r="AA2047" s="67"/>
      <c r="AB2047" s="99"/>
    </row>
    <row r="2048" spans="1:28" ht="18" hidden="1" outlineLevel="1" x14ac:dyDescent="0.35">
      <c r="A2048" s="99"/>
      <c r="B2048" s="141"/>
      <c r="C2048" s="67"/>
      <c r="D2048" s="2">
        <v>13</v>
      </c>
      <c r="E2048" s="3">
        <f t="shared" si="2204"/>
        <v>1</v>
      </c>
      <c r="F2048" s="146">
        <f>+E2048</f>
        <v>1</v>
      </c>
      <c r="G2048" s="49">
        <f t="shared" si="2201"/>
        <v>0</v>
      </c>
      <c r="H2048" s="156"/>
      <c r="I2048" s="48" t="str">
        <f t="shared" si="2202"/>
        <v>-</v>
      </c>
      <c r="J2048" s="158"/>
      <c r="K2048" s="158"/>
      <c r="L2048" s="158"/>
      <c r="M2048" s="158"/>
      <c r="N2048" s="158"/>
      <c r="O2048" s="158"/>
      <c r="P2048" s="46">
        <f t="shared" si="2198"/>
        <v>0</v>
      </c>
      <c r="Q2048" s="179">
        <v>0</v>
      </c>
      <c r="R2048" s="182">
        <f>+H2048*Q2048</f>
        <v>0</v>
      </c>
      <c r="S2048" s="182">
        <f t="shared" si="2205"/>
        <v>0</v>
      </c>
      <c r="T2048" s="182">
        <f t="shared" si="2200"/>
        <v>0</v>
      </c>
      <c r="U2048" s="67"/>
      <c r="V2048" s="67"/>
      <c r="W2048" s="67"/>
      <c r="X2048" s="67"/>
      <c r="Y2048" s="67"/>
      <c r="Z2048" s="67"/>
      <c r="AA2048" s="67"/>
      <c r="AB2048" s="99"/>
    </row>
    <row r="2049" spans="1:29" ht="18" hidden="1" outlineLevel="1" x14ac:dyDescent="0.35">
      <c r="A2049" s="99"/>
      <c r="B2049" s="141"/>
      <c r="C2049" s="67"/>
      <c r="D2049" s="170" t="s">
        <v>149</v>
      </c>
      <c r="E2049" s="170"/>
      <c r="F2049" s="170"/>
      <c r="G2049" s="171">
        <f>SUM(G2035:G2048)</f>
        <v>0</v>
      </c>
      <c r="H2049" s="172">
        <f>SUM(H2035:H2048)</f>
        <v>0</v>
      </c>
      <c r="I2049" s="173" t="str">
        <f t="shared" si="2202"/>
        <v>-</v>
      </c>
      <c r="J2049" s="172">
        <f t="shared" ref="J2049:P2049" si="2206">SUM(J2035:J2048)</f>
        <v>0</v>
      </c>
      <c r="K2049" s="172">
        <f t="shared" si="2206"/>
        <v>0</v>
      </c>
      <c r="L2049" s="172">
        <f t="shared" si="2206"/>
        <v>0</v>
      </c>
      <c r="M2049" s="172">
        <f t="shared" si="2206"/>
        <v>0</v>
      </c>
      <c r="N2049" s="172">
        <f t="shared" si="2206"/>
        <v>0</v>
      </c>
      <c r="O2049" s="172">
        <f t="shared" si="2206"/>
        <v>0</v>
      </c>
      <c r="P2049" s="174">
        <f t="shared" si="2206"/>
        <v>0</v>
      </c>
      <c r="Q2049" s="177">
        <f>+SUMPRODUCT(G2035:G2048,Q2035:Q2048)</f>
        <v>0</v>
      </c>
      <c r="R2049" s="178">
        <f>SUM(R2035:R2048)</f>
        <v>0</v>
      </c>
      <c r="S2049" s="178">
        <f t="shared" ref="S2049:T2049" si="2207">SUM(S2035:S2048)</f>
        <v>0</v>
      </c>
      <c r="T2049" s="178">
        <f t="shared" si="2207"/>
        <v>0</v>
      </c>
      <c r="U2049" s="67"/>
      <c r="V2049" s="67"/>
      <c r="W2049" s="67"/>
      <c r="X2049" s="67"/>
      <c r="Y2049" s="67"/>
      <c r="Z2049" s="67"/>
      <c r="AA2049" s="67"/>
      <c r="AB2049" s="99"/>
    </row>
    <row r="2050" spans="1:29" ht="18" hidden="1" outlineLevel="1" x14ac:dyDescent="0.35">
      <c r="A2050" s="99"/>
      <c r="B2050" s="141"/>
      <c r="C2050" s="67"/>
      <c r="D2050" s="175" t="s">
        <v>150</v>
      </c>
      <c r="E2050" s="175"/>
      <c r="F2050" s="175"/>
      <c r="G2050" s="175"/>
      <c r="H2050" s="175"/>
      <c r="I2050" s="175"/>
      <c r="J2050" s="176" t="str">
        <f t="shared" ref="J2050:P2050" si="2208">IFERROR(J2049/$P2049,"-")</f>
        <v>-</v>
      </c>
      <c r="K2050" s="176" t="str">
        <f t="shared" si="2208"/>
        <v>-</v>
      </c>
      <c r="L2050" s="176" t="str">
        <f t="shared" si="2208"/>
        <v>-</v>
      </c>
      <c r="M2050" s="176" t="str">
        <f t="shared" si="2208"/>
        <v>-</v>
      </c>
      <c r="N2050" s="176" t="str">
        <f t="shared" si="2208"/>
        <v>-</v>
      </c>
      <c r="O2050" s="176" t="str">
        <f t="shared" si="2208"/>
        <v>-</v>
      </c>
      <c r="P2050" s="176" t="str">
        <f t="shared" si="2208"/>
        <v>-</v>
      </c>
      <c r="Q2050" s="67"/>
      <c r="R2050" s="67"/>
      <c r="S2050" s="67"/>
      <c r="T2050" s="67"/>
      <c r="U2050" s="67"/>
      <c r="V2050" s="67"/>
      <c r="W2050" s="67"/>
      <c r="X2050" s="67"/>
      <c r="Y2050" s="67"/>
      <c r="Z2050" s="67"/>
      <c r="AA2050" s="67"/>
      <c r="AB2050" s="99"/>
    </row>
    <row r="2051" spans="1:29" ht="18" hidden="1" outlineLevel="1" x14ac:dyDescent="0.35">
      <c r="A2051" s="99"/>
      <c r="B2051" s="141"/>
      <c r="C2051" s="67"/>
      <c r="D2051" s="67"/>
      <c r="E2051" s="67"/>
      <c r="F2051" s="67"/>
      <c r="G2051" s="67"/>
      <c r="H2051" s="67"/>
      <c r="I2051" s="67"/>
      <c r="J2051" s="67"/>
      <c r="K2051" s="67"/>
      <c r="L2051" s="67"/>
      <c r="M2051" s="67"/>
      <c r="N2051" s="67"/>
      <c r="O2051" s="67"/>
      <c r="P2051" s="67"/>
      <c r="Q2051" s="67"/>
      <c r="R2051" s="67"/>
      <c r="S2051" s="67"/>
      <c r="T2051" s="67"/>
      <c r="U2051" s="67"/>
      <c r="V2051" s="67"/>
      <c r="W2051" s="67"/>
      <c r="X2051" s="67"/>
      <c r="Y2051" s="67"/>
      <c r="Z2051" s="67"/>
      <c r="AA2051" s="67"/>
      <c r="AB2051" s="99"/>
    </row>
    <row r="2052" spans="1:29" ht="18" collapsed="1" x14ac:dyDescent="0.35">
      <c r="A2052" s="99"/>
      <c r="B2052" s="12"/>
      <c r="C2052" s="62" t="s">
        <v>151</v>
      </c>
      <c r="D2052" s="12"/>
      <c r="E2052" s="12"/>
      <c r="F2052" s="12"/>
      <c r="G2052" s="12"/>
      <c r="H2052" s="12"/>
      <c r="I2052" s="12"/>
      <c r="J2052" s="12"/>
      <c r="K2052" s="12"/>
      <c r="L2052" s="12"/>
      <c r="M2052" s="12"/>
      <c r="N2052" s="12"/>
      <c r="O2052" s="12"/>
      <c r="P2052" s="12"/>
      <c r="Q2052" s="12"/>
      <c r="R2052" s="12"/>
      <c r="S2052" s="12"/>
      <c r="T2052" s="12"/>
      <c r="U2052" s="12"/>
      <c r="V2052" s="12"/>
      <c r="W2052" s="12"/>
      <c r="X2052" s="12"/>
      <c r="Y2052" s="12"/>
      <c r="Z2052" s="12"/>
      <c r="AA2052" s="12"/>
      <c r="AB2052" s="99"/>
    </row>
    <row r="2053" spans="1:29" ht="9.6" hidden="1" customHeight="1" outlineLevel="1" x14ac:dyDescent="0.35">
      <c r="A2053" s="99"/>
      <c r="B2053" s="12"/>
      <c r="C2053" s="67"/>
      <c r="D2053" s="67"/>
      <c r="E2053" s="67"/>
      <c r="F2053" s="67"/>
      <c r="G2053" s="67"/>
      <c r="H2053" s="67"/>
      <c r="I2053" s="67"/>
      <c r="J2053" s="67"/>
      <c r="K2053" s="67"/>
      <c r="L2053" s="67"/>
      <c r="M2053" s="67"/>
      <c r="N2053" s="67"/>
      <c r="O2053" s="67"/>
      <c r="P2053" s="67"/>
      <c r="Q2053" s="67"/>
      <c r="R2053" s="67"/>
      <c r="S2053" s="67"/>
      <c r="T2053" s="67"/>
      <c r="U2053" s="67"/>
      <c r="V2053" s="67"/>
      <c r="W2053" s="67"/>
      <c r="X2053" s="67"/>
      <c r="Y2053" s="67"/>
      <c r="Z2053" s="67"/>
      <c r="AA2053" s="67"/>
      <c r="AB2053" s="99"/>
    </row>
    <row r="2054" spans="1:29" ht="18" hidden="1" outlineLevel="1" x14ac:dyDescent="0.35">
      <c r="A2054" s="99"/>
      <c r="B2054" s="12"/>
      <c r="C2054" s="67"/>
      <c r="D2054" s="163" t="s">
        <v>98</v>
      </c>
      <c r="E2054" s="164"/>
      <c r="F2054" s="164"/>
      <c r="G2054" s="164"/>
      <c r="H2054" s="67"/>
      <c r="I2054" s="161" t="s">
        <v>97</v>
      </c>
      <c r="J2054" s="162"/>
      <c r="K2054" s="162"/>
      <c r="L2054" s="67"/>
      <c r="M2054" s="67"/>
      <c r="N2054" s="67"/>
      <c r="O2054" s="67"/>
      <c r="P2054" s="67"/>
      <c r="Q2054" s="149" t="s">
        <v>152</v>
      </c>
      <c r="R2054" s="150"/>
      <c r="S2054" s="150"/>
      <c r="T2054" s="150"/>
      <c r="U2054" s="67"/>
      <c r="V2054" s="149" t="s">
        <v>153</v>
      </c>
      <c r="W2054" s="150"/>
      <c r="X2054" s="150"/>
      <c r="Y2054" s="67"/>
      <c r="Z2054" s="67"/>
      <c r="AA2054" s="67"/>
      <c r="AB2054" s="99"/>
      <c r="AC2054" s="67">
        <v>40</v>
      </c>
    </row>
    <row r="2055" spans="1:29" ht="18" hidden="1" outlineLevel="1" x14ac:dyDescent="0.35">
      <c r="A2055" s="99"/>
      <c r="B2055" s="12"/>
      <c r="C2055" s="67"/>
      <c r="D2055" s="1" t="s">
        <v>154</v>
      </c>
      <c r="E2055" s="200" t="s">
        <v>155</v>
      </c>
      <c r="F2055" s="167" t="s">
        <v>156</v>
      </c>
      <c r="G2055" s="165"/>
      <c r="H2055" s="67"/>
      <c r="I2055" s="152">
        <v>1</v>
      </c>
      <c r="J2055" s="421" t="s">
        <v>101</v>
      </c>
      <c r="K2055" s="422"/>
      <c r="L2055" s="67"/>
      <c r="M2055" s="67"/>
      <c r="N2055" s="67"/>
      <c r="O2055" s="67"/>
      <c r="P2055" s="67"/>
      <c r="Q2055" s="419" t="s">
        <v>106</v>
      </c>
      <c r="R2055" s="419"/>
      <c r="S2055" s="298" t="str">
        <f>IFERROR(S2077/Q2077,"-")</f>
        <v>-</v>
      </c>
      <c r="T2055" s="299" t="s">
        <v>107</v>
      </c>
      <c r="U2055" s="67"/>
      <c r="V2055" s="8" t="s">
        <v>108</v>
      </c>
      <c r="W2055" s="300">
        <f>IF(E2055="No n'hi ha",0,VLOOKUP(E2055,llistes!$L$5:$Q$11,5,0))</f>
        <v>0</v>
      </c>
      <c r="X2055" s="301" t="s">
        <v>109</v>
      </c>
      <c r="Y2055" s="67"/>
      <c r="Z2055" s="67"/>
      <c r="AA2055" s="67"/>
      <c r="AB2055" s="99"/>
    </row>
    <row r="2056" spans="1:29" ht="18" hidden="1" outlineLevel="1" x14ac:dyDescent="0.35">
      <c r="A2056" s="99"/>
      <c r="B2056" s="12"/>
      <c r="C2056" s="67"/>
      <c r="D2056" s="1" t="s">
        <v>157</v>
      </c>
      <c r="E2056" s="201" t="s">
        <v>145</v>
      </c>
      <c r="F2056" s="199" t="s">
        <v>158</v>
      </c>
      <c r="G2056" s="166"/>
      <c r="H2056" s="67"/>
      <c r="I2056" s="154">
        <v>2</v>
      </c>
      <c r="J2056" s="421" t="s">
        <v>101</v>
      </c>
      <c r="K2056" s="422"/>
      <c r="L2056" s="67"/>
      <c r="M2056" s="67"/>
      <c r="N2056" s="67"/>
      <c r="O2056" s="67"/>
      <c r="P2056" s="67"/>
      <c r="Q2056" s="415" t="s">
        <v>111</v>
      </c>
      <c r="R2056" s="415"/>
      <c r="S2056" s="47">
        <f>IFERROR(S2077/P2077,0)</f>
        <v>0</v>
      </c>
      <c r="T2056" t="s">
        <v>112</v>
      </c>
      <c r="U2056" s="67"/>
      <c r="V2056" s="1" t="s">
        <v>113</v>
      </c>
      <c r="W2056" s="5">
        <f>+W2055*Q2077</f>
        <v>0</v>
      </c>
      <c r="X2056" s="268" t="s">
        <v>114</v>
      </c>
      <c r="Y2056" s="67"/>
      <c r="Z2056" s="67"/>
      <c r="AA2056" s="67"/>
      <c r="AB2056" s="99"/>
    </row>
    <row r="2057" spans="1:29" ht="18" hidden="1" outlineLevel="1" x14ac:dyDescent="0.35">
      <c r="A2057" s="99"/>
      <c r="B2057" s="12"/>
      <c r="C2057" s="67"/>
      <c r="D2057" s="1" t="s">
        <v>159</v>
      </c>
      <c r="E2057" s="168">
        <f>IF(E2055="No n'hi ha",0,VLOOKUP(E2056,_xlfn.IFS(E2055="Gas Natural",llistes!$F$4:$H$4,E2055="Gasoil C",llistes!$F$7:$H$8,E2055="GLP",llistes!$F$11:$H$15,E2055="Biomassa",llistes!$F$18:$H$24,E2055="No n'hi ha",llistes!$F$26:$H$26),2,0))</f>
        <v>0</v>
      </c>
      <c r="F2057" s="67"/>
      <c r="G2057" s="67"/>
      <c r="H2057" s="67"/>
      <c r="I2057" s="154">
        <v>3</v>
      </c>
      <c r="J2057" s="421" t="s">
        <v>101</v>
      </c>
      <c r="K2057" s="422"/>
      <c r="L2057" s="67"/>
      <c r="M2057" s="67"/>
      <c r="N2057" s="67"/>
      <c r="O2057" s="67"/>
      <c r="P2057" s="67"/>
      <c r="Q2057" s="419" t="s">
        <v>116</v>
      </c>
      <c r="R2057" s="419"/>
      <c r="S2057" s="302" t="str" cm="1">
        <f t="array" aca="1" ref="S2057" ca="1">IFERROR(Q2077/INDIRECT("'Introducció dades Grals'!G"&amp;AC2054),"-")</f>
        <v>-</v>
      </c>
      <c r="T2057" s="303" t="s">
        <v>117</v>
      </c>
      <c r="U2057" s="67"/>
      <c r="V2057" s="1" t="s">
        <v>118</v>
      </c>
      <c r="W2057" s="7" t="str" cm="1">
        <f t="array" aca="1" ref="W2057" ca="1">IFERROR(W2056/INDIRECT("'Introducció dades Grals'!G"&amp;AC2054),"-")</f>
        <v>-</v>
      </c>
      <c r="X2057" s="268" t="s">
        <v>119</v>
      </c>
      <c r="Y2057" s="67"/>
      <c r="Z2057" s="67"/>
      <c r="AA2057" s="67"/>
      <c r="AB2057" s="99"/>
    </row>
    <row r="2058" spans="1:29" ht="18" hidden="1" outlineLevel="1" x14ac:dyDescent="0.35">
      <c r="A2058" s="99"/>
      <c r="B2058" s="12"/>
      <c r="C2058" s="67"/>
      <c r="D2058" s="67"/>
      <c r="E2058" s="67"/>
      <c r="F2058" s="67"/>
      <c r="G2058" s="67"/>
      <c r="H2058" s="67"/>
      <c r="I2058" s="152">
        <v>4</v>
      </c>
      <c r="J2058" s="416" t="s">
        <v>101</v>
      </c>
      <c r="K2058" s="417"/>
      <c r="L2058" s="67"/>
      <c r="M2058" s="67"/>
      <c r="N2058" s="67"/>
      <c r="O2058" s="67"/>
      <c r="P2058" s="67"/>
      <c r="Q2058" s="415" t="s">
        <v>121</v>
      </c>
      <c r="R2058" s="415"/>
      <c r="S2058" s="47" t="str" cm="1">
        <f t="array" aca="1" ref="S2058" ca="1">IFERROR(Q2077/INDIRECT("'Introducció dades Grals'!I"&amp;AC2054),"-")</f>
        <v>-</v>
      </c>
      <c r="T2058" s="11" t="s">
        <v>122</v>
      </c>
      <c r="U2058" s="67"/>
      <c r="V2058" s="67"/>
      <c r="W2058" s="67"/>
      <c r="X2058" s="67"/>
      <c r="Y2058" s="67"/>
      <c r="Z2058" s="67"/>
      <c r="AA2058" s="67"/>
      <c r="AB2058" s="99"/>
    </row>
    <row r="2059" spans="1:29" ht="18" hidden="1" outlineLevel="1" x14ac:dyDescent="0.35">
      <c r="A2059" s="99"/>
      <c r="B2059" s="12"/>
      <c r="C2059" s="67"/>
      <c r="D2059" s="67"/>
      <c r="E2059" s="67"/>
      <c r="F2059" s="67"/>
      <c r="G2059" s="67"/>
      <c r="H2059" s="67"/>
      <c r="I2059" s="67"/>
      <c r="J2059" s="67"/>
      <c r="K2059" s="67"/>
      <c r="L2059" s="67"/>
      <c r="M2059" s="67"/>
      <c r="N2059" s="67"/>
      <c r="O2059" s="67"/>
      <c r="P2059" s="67"/>
      <c r="Q2059" s="67"/>
      <c r="R2059" s="67"/>
      <c r="S2059" s="67"/>
      <c r="T2059" s="67"/>
      <c r="U2059" s="67"/>
      <c r="V2059" s="67"/>
      <c r="W2059" s="67"/>
      <c r="X2059" s="67"/>
      <c r="Y2059" s="67"/>
      <c r="Z2059" s="67"/>
      <c r="AA2059" s="67"/>
      <c r="AB2059" s="99"/>
    </row>
    <row r="2060" spans="1:29" ht="18" hidden="1" outlineLevel="1" x14ac:dyDescent="0.35">
      <c r="A2060" s="99"/>
      <c r="B2060" s="12"/>
      <c r="C2060" s="67"/>
      <c r="D2060" s="147" t="s">
        <v>126</v>
      </c>
      <c r="E2060" s="148"/>
      <c r="F2060" s="148"/>
      <c r="G2060" s="148"/>
      <c r="H2060" s="148"/>
      <c r="I2060" s="148"/>
      <c r="J2060" s="148"/>
      <c r="K2060" s="148"/>
      <c r="L2060" s="148"/>
      <c r="M2060" s="148"/>
      <c r="N2060" s="148"/>
      <c r="O2060" s="148"/>
      <c r="P2060" s="423" t="s">
        <v>127</v>
      </c>
      <c r="Q2060" s="423"/>
      <c r="R2060" s="423"/>
      <c r="S2060" s="423"/>
      <c r="T2060" s="67"/>
      <c r="U2060" s="67"/>
      <c r="V2060" s="67"/>
      <c r="W2060" s="67"/>
      <c r="X2060" s="67"/>
      <c r="Y2060" s="67"/>
      <c r="Z2060" s="67"/>
      <c r="AA2060" s="67"/>
      <c r="AB2060" s="99"/>
    </row>
    <row r="2061" spans="1:29" s="159" customFormat="1" ht="28.8" hidden="1" outlineLevel="1" x14ac:dyDescent="0.35">
      <c r="A2061" s="99"/>
      <c r="B2061" s="12"/>
      <c r="C2061" s="67"/>
      <c r="D2061" s="188" t="s">
        <v>128</v>
      </c>
      <c r="E2061" s="188" t="s">
        <v>129</v>
      </c>
      <c r="F2061" s="188" t="s">
        <v>130</v>
      </c>
      <c r="G2061" s="188" t="s">
        <v>131</v>
      </c>
      <c r="H2061" s="188" t="s">
        <v>160</v>
      </c>
      <c r="I2061" s="188" t="s">
        <v>161</v>
      </c>
      <c r="J2061" s="188"/>
      <c r="K2061" s="188" t="s">
        <v>106</v>
      </c>
      <c r="L2061" s="188" t="s">
        <v>162</v>
      </c>
      <c r="M2061" s="188" t="s">
        <v>137</v>
      </c>
      <c r="N2061" s="188" t="s">
        <v>138</v>
      </c>
      <c r="O2061" s="188" t="s">
        <v>139</v>
      </c>
      <c r="P2061" s="193" t="s">
        <v>163</v>
      </c>
      <c r="Q2061" s="193" t="s">
        <v>141</v>
      </c>
      <c r="R2061" s="193" t="s">
        <v>142</v>
      </c>
      <c r="S2061" s="193" t="s">
        <v>143</v>
      </c>
      <c r="T2061" s="67"/>
      <c r="U2061" s="159" t="e" vm="1">
        <v>#VALUE!</v>
      </c>
      <c r="V2061" s="426" t="s">
        <v>144</v>
      </c>
      <c r="W2061" s="426"/>
      <c r="X2061" s="426"/>
      <c r="Y2061" s="426"/>
      <c r="Z2061" s="426"/>
      <c r="AA2061" s="67"/>
      <c r="AB2061" s="99"/>
    </row>
    <row r="2062" spans="1:29" s="160" customFormat="1" ht="18" hidden="1" outlineLevel="1" x14ac:dyDescent="0.35">
      <c r="A2062" s="99"/>
      <c r="B2062" s="12"/>
      <c r="C2062" s="67"/>
      <c r="D2062" s="194"/>
      <c r="E2062" s="195"/>
      <c r="F2062" s="195"/>
      <c r="G2062" s="194"/>
      <c r="H2062" s="188" t="str">
        <f>+E2056</f>
        <v>kWh</v>
      </c>
      <c r="I2062" s="196" t="s">
        <v>145</v>
      </c>
      <c r="J2062" s="196" t="s">
        <v>146</v>
      </c>
      <c r="K2062" s="196" t="s">
        <v>147</v>
      </c>
      <c r="L2062" s="196" t="s">
        <v>147</v>
      </c>
      <c r="M2062" s="196" t="s">
        <v>147</v>
      </c>
      <c r="N2062" s="196" t="s">
        <v>147</v>
      </c>
      <c r="O2062" s="196" t="s">
        <v>147</v>
      </c>
      <c r="P2062" s="197" t="s">
        <v>148</v>
      </c>
      <c r="Q2062" s="198" t="s">
        <v>145</v>
      </c>
      <c r="R2062" s="198" t="s">
        <v>147</v>
      </c>
      <c r="S2062" s="198" t="s">
        <v>147</v>
      </c>
      <c r="T2062" s="67"/>
      <c r="U2062" s="67"/>
      <c r="V2062" s="67"/>
      <c r="W2062" s="67"/>
      <c r="X2062" s="67"/>
      <c r="Y2062" s="67"/>
      <c r="Z2062" s="67"/>
      <c r="AA2062" s="67"/>
      <c r="AB2062" s="99"/>
    </row>
    <row r="2063" spans="1:29" ht="18" hidden="1" outlineLevel="1" x14ac:dyDescent="0.35">
      <c r="A2063" s="99"/>
      <c r="B2063" s="12"/>
      <c r="C2063" s="67"/>
      <c r="D2063" s="2">
        <v>0</v>
      </c>
      <c r="E2063" s="145"/>
      <c r="F2063" s="145">
        <f>+E2063</f>
        <v>0</v>
      </c>
      <c r="G2063" s="49">
        <f>IF(F2063-E2063=0,0,F2063-E2063+1)</f>
        <v>0</v>
      </c>
      <c r="H2063" s="155"/>
      <c r="I2063" s="4">
        <f>+H2063*$E$2057</f>
        <v>0</v>
      </c>
      <c r="J2063" s="48" t="str">
        <f>IFERROR(I2063/G2063,"-")</f>
        <v>-</v>
      </c>
      <c r="K2063" s="157"/>
      <c r="L2063" s="157"/>
      <c r="M2063" s="157"/>
      <c r="N2063" s="157"/>
      <c r="O2063" s="6">
        <f t="shared" ref="O2063:O2076" si="2209">+SUM(K2063:N2063)</f>
        <v>0</v>
      </c>
      <c r="P2063" s="38">
        <f>IFERROR((_xlfn.DAYS(F2063,"1/1/"&amp;YEAR(F2063))+1)/G2063,0)</f>
        <v>0</v>
      </c>
      <c r="Q2063" s="4">
        <f t="shared" ref="Q2063:Q2076" si="2210">+I2063*P2063</f>
        <v>0</v>
      </c>
      <c r="R2063" s="4">
        <f t="shared" ref="R2063:R2076" si="2211">+K2063*P2063</f>
        <v>0</v>
      </c>
      <c r="S2063" s="39">
        <f t="shared" ref="S2063:S2076" si="2212">+O2063*P2063</f>
        <v>0</v>
      </c>
      <c r="T2063" s="67"/>
      <c r="U2063" s="67"/>
      <c r="V2063" s="67"/>
      <c r="W2063" s="67"/>
      <c r="X2063" s="67"/>
      <c r="Y2063" s="67"/>
      <c r="Z2063" s="67"/>
      <c r="AA2063" s="67"/>
      <c r="AB2063" s="99"/>
    </row>
    <row r="2064" spans="1:29" ht="18" hidden="1" outlineLevel="1" x14ac:dyDescent="0.35">
      <c r="A2064" s="99"/>
      <c r="B2064" s="12"/>
      <c r="C2064" s="67"/>
      <c r="D2064" s="2">
        <v>1</v>
      </c>
      <c r="E2064" s="3">
        <f>+F2063+1</f>
        <v>1</v>
      </c>
      <c r="F2064" s="145"/>
      <c r="G2064" s="49">
        <f t="shared" ref="G2064:G2076" si="2213">IF(F2064-E2064=0,0,F2064-E2064+1)</f>
        <v>0</v>
      </c>
      <c r="H2064" s="155"/>
      <c r="I2064" s="4">
        <f t="shared" ref="I2064:I2076" si="2214">+H2064*$E$2057</f>
        <v>0</v>
      </c>
      <c r="J2064" s="48" t="str">
        <f t="shared" ref="J2064:J2076" si="2215">IFERROR(I2064/G2064,"-")</f>
        <v>-</v>
      </c>
      <c r="K2064" s="157"/>
      <c r="L2064" s="157"/>
      <c r="M2064" s="157"/>
      <c r="N2064" s="157"/>
      <c r="O2064" s="6">
        <f t="shared" si="2209"/>
        <v>0</v>
      </c>
      <c r="P2064" s="38">
        <v>1</v>
      </c>
      <c r="Q2064" s="4">
        <f t="shared" si="2210"/>
        <v>0</v>
      </c>
      <c r="R2064" s="4">
        <f t="shared" si="2211"/>
        <v>0</v>
      </c>
      <c r="S2064" s="39">
        <f t="shared" si="2212"/>
        <v>0</v>
      </c>
      <c r="T2064" s="67"/>
      <c r="U2064" s="67"/>
      <c r="V2064" s="67"/>
      <c r="W2064" s="67"/>
      <c r="X2064" s="67"/>
      <c r="Y2064" s="67"/>
      <c r="Z2064" s="67"/>
      <c r="AA2064" s="67"/>
      <c r="AB2064" s="99"/>
    </row>
    <row r="2065" spans="1:28" ht="18" hidden="1" outlineLevel="1" x14ac:dyDescent="0.35">
      <c r="A2065" s="99"/>
      <c r="B2065" s="12"/>
      <c r="C2065" s="67"/>
      <c r="D2065" s="2">
        <v>2</v>
      </c>
      <c r="E2065" s="3">
        <f t="shared" ref="E2065:E2076" si="2216">+F2064+1</f>
        <v>1</v>
      </c>
      <c r="F2065" s="146"/>
      <c r="G2065" s="49">
        <f t="shared" si="2213"/>
        <v>0</v>
      </c>
      <c r="H2065" s="155"/>
      <c r="I2065" s="4">
        <f t="shared" si="2214"/>
        <v>0</v>
      </c>
      <c r="J2065" s="48" t="str">
        <f t="shared" si="2215"/>
        <v>-</v>
      </c>
      <c r="K2065" s="157"/>
      <c r="L2065" s="158"/>
      <c r="M2065" s="158"/>
      <c r="N2065" s="158"/>
      <c r="O2065" s="6">
        <f t="shared" si="2209"/>
        <v>0</v>
      </c>
      <c r="P2065" s="40">
        <v>1</v>
      </c>
      <c r="Q2065" s="4">
        <f t="shared" si="2210"/>
        <v>0</v>
      </c>
      <c r="R2065" s="4">
        <f t="shared" si="2211"/>
        <v>0</v>
      </c>
      <c r="S2065" s="41">
        <f t="shared" si="2212"/>
        <v>0</v>
      </c>
      <c r="T2065" s="67"/>
      <c r="U2065" s="67"/>
      <c r="V2065" s="67"/>
      <c r="W2065" s="67"/>
      <c r="X2065" s="67"/>
      <c r="Y2065" s="67"/>
      <c r="Z2065" s="67"/>
      <c r="AA2065" s="67"/>
      <c r="AB2065" s="99"/>
    </row>
    <row r="2066" spans="1:28" ht="18" hidden="1" outlineLevel="1" x14ac:dyDescent="0.35">
      <c r="A2066" s="99"/>
      <c r="B2066" s="12"/>
      <c r="C2066" s="67"/>
      <c r="D2066" s="2">
        <v>3</v>
      </c>
      <c r="E2066" s="3">
        <f t="shared" si="2216"/>
        <v>1</v>
      </c>
      <c r="F2066" s="146"/>
      <c r="G2066" s="49">
        <f t="shared" si="2213"/>
        <v>0</v>
      </c>
      <c r="H2066" s="155"/>
      <c r="I2066" s="4">
        <f t="shared" si="2214"/>
        <v>0</v>
      </c>
      <c r="J2066" s="48" t="str">
        <f t="shared" si="2215"/>
        <v>-</v>
      </c>
      <c r="K2066" s="157"/>
      <c r="L2066" s="158"/>
      <c r="M2066" s="158"/>
      <c r="N2066" s="158"/>
      <c r="O2066" s="6">
        <f t="shared" si="2209"/>
        <v>0</v>
      </c>
      <c r="P2066" s="40">
        <v>1</v>
      </c>
      <c r="Q2066" s="4">
        <f t="shared" si="2210"/>
        <v>0</v>
      </c>
      <c r="R2066" s="4">
        <f t="shared" si="2211"/>
        <v>0</v>
      </c>
      <c r="S2066" s="41">
        <f t="shared" si="2212"/>
        <v>0</v>
      </c>
      <c r="T2066" s="67"/>
      <c r="U2066" s="67"/>
      <c r="V2066" s="67"/>
      <c r="W2066" s="67"/>
      <c r="X2066" s="67"/>
      <c r="Y2066" s="67"/>
      <c r="Z2066" s="67"/>
      <c r="AA2066" s="67"/>
      <c r="AB2066" s="99"/>
    </row>
    <row r="2067" spans="1:28" ht="18" hidden="1" outlineLevel="1" x14ac:dyDescent="0.35">
      <c r="A2067" s="99"/>
      <c r="B2067" s="12"/>
      <c r="C2067" s="67"/>
      <c r="D2067" s="2">
        <v>4</v>
      </c>
      <c r="E2067" s="3">
        <f t="shared" si="2216"/>
        <v>1</v>
      </c>
      <c r="F2067" s="146"/>
      <c r="G2067" s="49">
        <f t="shared" si="2213"/>
        <v>0</v>
      </c>
      <c r="H2067" s="155"/>
      <c r="I2067" s="4">
        <f t="shared" si="2214"/>
        <v>0</v>
      </c>
      <c r="J2067" s="48" t="str">
        <f t="shared" si="2215"/>
        <v>-</v>
      </c>
      <c r="K2067" s="157"/>
      <c r="L2067" s="158"/>
      <c r="M2067" s="158"/>
      <c r="N2067" s="158"/>
      <c r="O2067" s="6">
        <f t="shared" si="2209"/>
        <v>0</v>
      </c>
      <c r="P2067" s="40">
        <v>1</v>
      </c>
      <c r="Q2067" s="4">
        <f t="shared" si="2210"/>
        <v>0</v>
      </c>
      <c r="R2067" s="4">
        <f t="shared" si="2211"/>
        <v>0</v>
      </c>
      <c r="S2067" s="41">
        <f t="shared" si="2212"/>
        <v>0</v>
      </c>
      <c r="T2067" s="67"/>
      <c r="U2067" s="67"/>
      <c r="V2067" s="67"/>
      <c r="W2067" s="67"/>
      <c r="X2067" s="67"/>
      <c r="Y2067" s="67"/>
      <c r="Z2067" s="67"/>
      <c r="AA2067" s="67"/>
      <c r="AB2067" s="99"/>
    </row>
    <row r="2068" spans="1:28" ht="18" hidden="1" outlineLevel="1" x14ac:dyDescent="0.35">
      <c r="A2068" s="99"/>
      <c r="B2068" s="12"/>
      <c r="C2068" s="67"/>
      <c r="D2068" s="2">
        <v>5</v>
      </c>
      <c r="E2068" s="3">
        <f t="shared" si="2216"/>
        <v>1</v>
      </c>
      <c r="F2068" s="146"/>
      <c r="G2068" s="49">
        <f t="shared" si="2213"/>
        <v>0</v>
      </c>
      <c r="H2068" s="155"/>
      <c r="I2068" s="4">
        <f t="shared" si="2214"/>
        <v>0</v>
      </c>
      <c r="J2068" s="48" t="str">
        <f t="shared" si="2215"/>
        <v>-</v>
      </c>
      <c r="K2068" s="157"/>
      <c r="L2068" s="158"/>
      <c r="M2068" s="158"/>
      <c r="N2068" s="158"/>
      <c r="O2068" s="6">
        <f t="shared" si="2209"/>
        <v>0</v>
      </c>
      <c r="P2068" s="40">
        <v>1</v>
      </c>
      <c r="Q2068" s="4">
        <f t="shared" si="2210"/>
        <v>0</v>
      </c>
      <c r="R2068" s="4">
        <f t="shared" si="2211"/>
        <v>0</v>
      </c>
      <c r="S2068" s="41">
        <f t="shared" si="2212"/>
        <v>0</v>
      </c>
      <c r="T2068" s="67"/>
      <c r="U2068" s="67"/>
      <c r="V2068" s="67"/>
      <c r="W2068" s="67"/>
      <c r="X2068" s="67"/>
      <c r="Y2068" s="67"/>
      <c r="Z2068" s="67"/>
      <c r="AA2068" s="67"/>
      <c r="AB2068" s="99"/>
    </row>
    <row r="2069" spans="1:28" ht="18" hidden="1" outlineLevel="1" x14ac:dyDescent="0.35">
      <c r="A2069" s="99"/>
      <c r="B2069" s="12"/>
      <c r="C2069" s="67"/>
      <c r="D2069" s="2">
        <v>6</v>
      </c>
      <c r="E2069" s="3">
        <f t="shared" si="2216"/>
        <v>1</v>
      </c>
      <c r="F2069" s="146"/>
      <c r="G2069" s="49">
        <f t="shared" si="2213"/>
        <v>0</v>
      </c>
      <c r="H2069" s="155"/>
      <c r="I2069" s="4">
        <f t="shared" si="2214"/>
        <v>0</v>
      </c>
      <c r="J2069" s="48" t="str">
        <f t="shared" si="2215"/>
        <v>-</v>
      </c>
      <c r="K2069" s="157"/>
      <c r="L2069" s="158"/>
      <c r="M2069" s="158"/>
      <c r="N2069" s="158"/>
      <c r="O2069" s="6">
        <f t="shared" si="2209"/>
        <v>0</v>
      </c>
      <c r="P2069" s="40">
        <v>1</v>
      </c>
      <c r="Q2069" s="4">
        <f t="shared" si="2210"/>
        <v>0</v>
      </c>
      <c r="R2069" s="4">
        <f t="shared" si="2211"/>
        <v>0</v>
      </c>
      <c r="S2069" s="41">
        <f t="shared" si="2212"/>
        <v>0</v>
      </c>
      <c r="T2069" s="67"/>
      <c r="U2069" s="67"/>
      <c r="V2069" s="67"/>
      <c r="W2069" s="67"/>
      <c r="X2069" s="67"/>
      <c r="Y2069" s="67"/>
      <c r="Z2069" s="67"/>
      <c r="AA2069" s="67"/>
      <c r="AB2069" s="99"/>
    </row>
    <row r="2070" spans="1:28" ht="18" hidden="1" outlineLevel="1" x14ac:dyDescent="0.35">
      <c r="A2070" s="99"/>
      <c r="B2070" s="12"/>
      <c r="C2070" s="67"/>
      <c r="D2070" s="2">
        <v>7</v>
      </c>
      <c r="E2070" s="3">
        <f t="shared" si="2216"/>
        <v>1</v>
      </c>
      <c r="F2070" s="146"/>
      <c r="G2070" s="49">
        <f t="shared" si="2213"/>
        <v>0</v>
      </c>
      <c r="H2070" s="155"/>
      <c r="I2070" s="4">
        <f t="shared" si="2214"/>
        <v>0</v>
      </c>
      <c r="J2070" s="48" t="str">
        <f t="shared" si="2215"/>
        <v>-</v>
      </c>
      <c r="K2070" s="157"/>
      <c r="L2070" s="158"/>
      <c r="M2070" s="158"/>
      <c r="N2070" s="158"/>
      <c r="O2070" s="6">
        <f t="shared" si="2209"/>
        <v>0</v>
      </c>
      <c r="P2070" s="40">
        <v>1</v>
      </c>
      <c r="Q2070" s="4">
        <f t="shared" si="2210"/>
        <v>0</v>
      </c>
      <c r="R2070" s="4">
        <f t="shared" si="2211"/>
        <v>0</v>
      </c>
      <c r="S2070" s="41">
        <f t="shared" si="2212"/>
        <v>0</v>
      </c>
      <c r="T2070" s="67"/>
      <c r="U2070" s="67"/>
      <c r="V2070" s="67"/>
      <c r="W2070" s="67"/>
      <c r="X2070" s="67"/>
      <c r="Y2070" s="67"/>
      <c r="Z2070" s="67"/>
      <c r="AA2070" s="67"/>
      <c r="AB2070" s="99"/>
    </row>
    <row r="2071" spans="1:28" ht="18" hidden="1" outlineLevel="1" x14ac:dyDescent="0.35">
      <c r="A2071" s="99"/>
      <c r="B2071" s="12"/>
      <c r="C2071" s="67"/>
      <c r="D2071" s="2">
        <v>8</v>
      </c>
      <c r="E2071" s="3">
        <f t="shared" si="2216"/>
        <v>1</v>
      </c>
      <c r="F2071" s="146"/>
      <c r="G2071" s="49">
        <f t="shared" si="2213"/>
        <v>0</v>
      </c>
      <c r="H2071" s="155"/>
      <c r="I2071" s="4">
        <f t="shared" si="2214"/>
        <v>0</v>
      </c>
      <c r="J2071" s="48" t="str">
        <f t="shared" si="2215"/>
        <v>-</v>
      </c>
      <c r="K2071" s="157"/>
      <c r="L2071" s="158"/>
      <c r="M2071" s="158"/>
      <c r="N2071" s="158"/>
      <c r="O2071" s="6">
        <f t="shared" si="2209"/>
        <v>0</v>
      </c>
      <c r="P2071" s="40">
        <v>1</v>
      </c>
      <c r="Q2071" s="4">
        <f t="shared" si="2210"/>
        <v>0</v>
      </c>
      <c r="R2071" s="4">
        <f t="shared" si="2211"/>
        <v>0</v>
      </c>
      <c r="S2071" s="41">
        <f t="shared" si="2212"/>
        <v>0</v>
      </c>
      <c r="T2071" s="67"/>
      <c r="U2071" s="67"/>
      <c r="V2071" s="67"/>
      <c r="W2071" s="67"/>
      <c r="X2071" s="67"/>
      <c r="Y2071" s="67"/>
      <c r="Z2071" s="67"/>
      <c r="AA2071" s="67"/>
      <c r="AB2071" s="99"/>
    </row>
    <row r="2072" spans="1:28" ht="18" hidden="1" outlineLevel="1" x14ac:dyDescent="0.35">
      <c r="A2072" s="99"/>
      <c r="B2072" s="12"/>
      <c r="C2072" s="67"/>
      <c r="D2072" s="2">
        <v>9</v>
      </c>
      <c r="E2072" s="3">
        <f t="shared" si="2216"/>
        <v>1</v>
      </c>
      <c r="F2072" s="146"/>
      <c r="G2072" s="49">
        <f t="shared" si="2213"/>
        <v>0</v>
      </c>
      <c r="H2072" s="155"/>
      <c r="I2072" s="4">
        <f t="shared" si="2214"/>
        <v>0</v>
      </c>
      <c r="J2072" s="48" t="str">
        <f t="shared" si="2215"/>
        <v>-</v>
      </c>
      <c r="K2072" s="157"/>
      <c r="L2072" s="158"/>
      <c r="M2072" s="158"/>
      <c r="N2072" s="158"/>
      <c r="O2072" s="6">
        <f t="shared" si="2209"/>
        <v>0</v>
      </c>
      <c r="P2072" s="40">
        <v>1</v>
      </c>
      <c r="Q2072" s="4">
        <f t="shared" si="2210"/>
        <v>0</v>
      </c>
      <c r="R2072" s="4">
        <f t="shared" si="2211"/>
        <v>0</v>
      </c>
      <c r="S2072" s="41">
        <f t="shared" si="2212"/>
        <v>0</v>
      </c>
      <c r="T2072" s="67"/>
      <c r="U2072" s="67"/>
      <c r="V2072" s="67"/>
      <c r="W2072" s="67"/>
      <c r="X2072" s="67"/>
      <c r="Y2072" s="67"/>
      <c r="Z2072" s="67"/>
      <c r="AA2072" s="67"/>
      <c r="AB2072" s="99"/>
    </row>
    <row r="2073" spans="1:28" ht="18" hidden="1" outlineLevel="1" x14ac:dyDescent="0.35">
      <c r="A2073" s="99"/>
      <c r="B2073" s="12"/>
      <c r="C2073" s="67"/>
      <c r="D2073" s="2">
        <v>10</v>
      </c>
      <c r="E2073" s="3">
        <f t="shared" si="2216"/>
        <v>1</v>
      </c>
      <c r="F2073" s="146"/>
      <c r="G2073" s="49">
        <f t="shared" si="2213"/>
        <v>0</v>
      </c>
      <c r="H2073" s="155"/>
      <c r="I2073" s="4">
        <f t="shared" si="2214"/>
        <v>0</v>
      </c>
      <c r="J2073" s="48" t="str">
        <f t="shared" si="2215"/>
        <v>-</v>
      </c>
      <c r="K2073" s="157"/>
      <c r="L2073" s="158"/>
      <c r="M2073" s="158"/>
      <c r="N2073" s="158"/>
      <c r="O2073" s="6">
        <f t="shared" si="2209"/>
        <v>0</v>
      </c>
      <c r="P2073" s="40">
        <v>1</v>
      </c>
      <c r="Q2073" s="4">
        <f t="shared" si="2210"/>
        <v>0</v>
      </c>
      <c r="R2073" s="4">
        <f t="shared" si="2211"/>
        <v>0</v>
      </c>
      <c r="S2073" s="41">
        <f t="shared" si="2212"/>
        <v>0</v>
      </c>
      <c r="T2073" s="67"/>
      <c r="U2073" s="67"/>
      <c r="V2073" s="67"/>
      <c r="W2073" s="67"/>
      <c r="X2073" s="67"/>
      <c r="Y2073" s="67"/>
      <c r="Z2073" s="67"/>
      <c r="AA2073" s="67"/>
      <c r="AB2073" s="99"/>
    </row>
    <row r="2074" spans="1:28" ht="18" hidden="1" outlineLevel="1" x14ac:dyDescent="0.35">
      <c r="A2074" s="99"/>
      <c r="B2074" s="12"/>
      <c r="C2074" s="67"/>
      <c r="D2074" s="2">
        <v>11</v>
      </c>
      <c r="E2074" s="3">
        <f t="shared" si="2216"/>
        <v>1</v>
      </c>
      <c r="F2074" s="146"/>
      <c r="G2074" s="49">
        <f t="shared" si="2213"/>
        <v>0</v>
      </c>
      <c r="H2074" s="155"/>
      <c r="I2074" s="4">
        <f t="shared" si="2214"/>
        <v>0</v>
      </c>
      <c r="J2074" s="48" t="str">
        <f t="shared" si="2215"/>
        <v>-</v>
      </c>
      <c r="K2074" s="157"/>
      <c r="L2074" s="158"/>
      <c r="M2074" s="158"/>
      <c r="N2074" s="158"/>
      <c r="O2074" s="6">
        <f t="shared" si="2209"/>
        <v>0</v>
      </c>
      <c r="P2074" s="40">
        <v>1</v>
      </c>
      <c r="Q2074" s="4">
        <f t="shared" si="2210"/>
        <v>0</v>
      </c>
      <c r="R2074" s="4">
        <f t="shared" si="2211"/>
        <v>0</v>
      </c>
      <c r="S2074" s="41">
        <f t="shared" si="2212"/>
        <v>0</v>
      </c>
      <c r="T2074" s="67"/>
      <c r="U2074" s="67"/>
      <c r="V2074" s="67"/>
      <c r="W2074" s="67"/>
      <c r="X2074" s="67"/>
      <c r="Y2074" s="67"/>
      <c r="Z2074" s="67"/>
      <c r="AA2074" s="67"/>
      <c r="AB2074" s="99"/>
    </row>
    <row r="2075" spans="1:28" ht="18" hidden="1" outlineLevel="1" x14ac:dyDescent="0.35">
      <c r="A2075" s="99"/>
      <c r="B2075" s="12"/>
      <c r="C2075" s="67"/>
      <c r="D2075" s="2">
        <v>12</v>
      </c>
      <c r="E2075" s="3">
        <f t="shared" si="2216"/>
        <v>1</v>
      </c>
      <c r="F2075" s="146"/>
      <c r="G2075" s="49">
        <f t="shared" si="2213"/>
        <v>0</v>
      </c>
      <c r="H2075" s="155"/>
      <c r="I2075" s="4">
        <f t="shared" si="2214"/>
        <v>0</v>
      </c>
      <c r="J2075" s="48" t="str">
        <f t="shared" si="2215"/>
        <v>-</v>
      </c>
      <c r="K2075" s="157"/>
      <c r="L2075" s="158"/>
      <c r="M2075" s="158"/>
      <c r="N2075" s="158"/>
      <c r="O2075" s="6">
        <f t="shared" si="2209"/>
        <v>0</v>
      </c>
      <c r="P2075" s="40">
        <v>1</v>
      </c>
      <c r="Q2075" s="4">
        <f t="shared" si="2210"/>
        <v>0</v>
      </c>
      <c r="R2075" s="4">
        <f t="shared" si="2211"/>
        <v>0</v>
      </c>
      <c r="S2075" s="41">
        <f t="shared" si="2212"/>
        <v>0</v>
      </c>
      <c r="T2075" s="67"/>
      <c r="U2075" s="67"/>
      <c r="V2075" s="67"/>
      <c r="W2075" s="67"/>
      <c r="X2075" s="67"/>
      <c r="Y2075" s="67"/>
      <c r="Z2075" s="67"/>
      <c r="AA2075" s="67"/>
      <c r="AB2075" s="99"/>
    </row>
    <row r="2076" spans="1:28" ht="18" hidden="1" outlineLevel="1" x14ac:dyDescent="0.35">
      <c r="A2076" s="99"/>
      <c r="B2076" s="12"/>
      <c r="C2076" s="67"/>
      <c r="D2076" s="2">
        <v>13</v>
      </c>
      <c r="E2076" s="3">
        <f t="shared" si="2216"/>
        <v>1</v>
      </c>
      <c r="F2076" s="146">
        <f>+E2076</f>
        <v>1</v>
      </c>
      <c r="G2076" s="49">
        <f t="shared" si="2213"/>
        <v>0</v>
      </c>
      <c r="H2076" s="156"/>
      <c r="I2076" s="4">
        <f t="shared" si="2214"/>
        <v>0</v>
      </c>
      <c r="J2076" s="48" t="str">
        <f t="shared" si="2215"/>
        <v>-</v>
      </c>
      <c r="K2076" s="157"/>
      <c r="L2076" s="158"/>
      <c r="M2076" s="158"/>
      <c r="N2076" s="158"/>
      <c r="O2076" s="6">
        <f t="shared" si="2209"/>
        <v>0</v>
      </c>
      <c r="P2076" s="38">
        <f>IFERROR((_xlfn.DAYS("31/12/"&amp;YEAR(E2076),E2076))/G2076,0)</f>
        <v>0</v>
      </c>
      <c r="Q2076" s="4">
        <f t="shared" si="2210"/>
        <v>0</v>
      </c>
      <c r="R2076" s="4">
        <f t="shared" si="2211"/>
        <v>0</v>
      </c>
      <c r="S2076" s="41">
        <f t="shared" si="2212"/>
        <v>0</v>
      </c>
      <c r="T2076" s="67"/>
      <c r="U2076" s="67"/>
      <c r="V2076" s="67"/>
      <c r="W2076" s="67"/>
      <c r="X2076" s="67"/>
      <c r="Y2076" s="67"/>
      <c r="Z2076" s="67"/>
      <c r="AA2076" s="67"/>
      <c r="AB2076" s="99"/>
    </row>
    <row r="2077" spans="1:28" ht="18" hidden="1" outlineLevel="1" x14ac:dyDescent="0.35">
      <c r="A2077" s="99"/>
      <c r="B2077" s="12"/>
      <c r="C2077" s="67"/>
      <c r="D2077" s="42" t="s">
        <v>164</v>
      </c>
      <c r="E2077" s="8"/>
      <c r="F2077" s="8"/>
      <c r="G2077" s="50">
        <f>SUM(G2063:G2076)</f>
        <v>0</v>
      </c>
      <c r="H2077" s="5"/>
      <c r="I2077" s="5">
        <f>SUM(I2063:I2076)</f>
        <v>0</v>
      </c>
      <c r="J2077" s="48" t="str">
        <f>IFERROR(I2077/G2077,"-")</f>
        <v>-</v>
      </c>
      <c r="K2077" s="5">
        <f>SUM(K2063:K2076)</f>
        <v>0</v>
      </c>
      <c r="L2077" s="5">
        <f t="shared" ref="L2077:O2077" si="2217">SUM(L2063:L2076)</f>
        <v>0</v>
      </c>
      <c r="M2077" s="5">
        <f t="shared" si="2217"/>
        <v>0</v>
      </c>
      <c r="N2077" s="5">
        <f t="shared" si="2217"/>
        <v>0</v>
      </c>
      <c r="O2077" s="5">
        <f t="shared" si="2217"/>
        <v>0</v>
      </c>
      <c r="P2077" s="42">
        <f>+SUMPRODUCT(G2063:G2076,P2063:P2076)</f>
        <v>0</v>
      </c>
      <c r="Q2077" s="9">
        <f>SUM(Q2063:Q2076)</f>
        <v>0</v>
      </c>
      <c r="R2077" s="9">
        <f t="shared" ref="R2077:S2077" si="2218">SUM(R2063:R2076)</f>
        <v>0</v>
      </c>
      <c r="S2077" s="10">
        <f t="shared" si="2218"/>
        <v>0</v>
      </c>
      <c r="T2077" s="67"/>
      <c r="U2077" s="67"/>
      <c r="V2077" s="67"/>
      <c r="W2077" s="67"/>
      <c r="X2077" s="67"/>
      <c r="Y2077" s="67"/>
      <c r="Z2077" s="67"/>
      <c r="AA2077" s="67"/>
      <c r="AB2077" s="99"/>
    </row>
    <row r="2078" spans="1:28" ht="18" hidden="1" outlineLevel="1" x14ac:dyDescent="0.35">
      <c r="A2078" s="99"/>
      <c r="B2078" s="12"/>
      <c r="C2078" s="67"/>
      <c r="D2078" s="25" t="s">
        <v>150</v>
      </c>
      <c r="E2078" s="1"/>
      <c r="F2078" s="1"/>
      <c r="G2078" s="1"/>
      <c r="H2078" s="1"/>
      <c r="I2078" s="1"/>
      <c r="J2078" s="1"/>
      <c r="K2078" s="51" t="str">
        <f>IFERROR(K2077/$O2077,"-")</f>
        <v>-</v>
      </c>
      <c r="L2078" s="51" t="str">
        <f>IFERROR(L2077/$O2077,"-")</f>
        <v>-</v>
      </c>
      <c r="M2078" s="51" t="str">
        <f>IFERROR(M2077/$O2077,"-")</f>
        <v>-</v>
      </c>
      <c r="N2078" s="51" t="str">
        <f>IFERROR(N2077/$O2077,"-")</f>
        <v>-</v>
      </c>
      <c r="O2078" s="51" t="str">
        <f>IFERROR(O2077/$O2077,"-")</f>
        <v>-</v>
      </c>
      <c r="P2078" s="43"/>
      <c r="Q2078" s="2"/>
      <c r="R2078" s="2"/>
      <c r="S2078" s="44"/>
      <c r="T2078" s="67"/>
      <c r="U2078" s="67"/>
      <c r="V2078" s="67"/>
      <c r="W2078" s="67"/>
      <c r="X2078" s="67"/>
      <c r="Y2078" s="67"/>
      <c r="Z2078" s="67"/>
      <c r="AA2078" s="67"/>
      <c r="AB2078" s="99"/>
    </row>
    <row r="2079" spans="1:28" ht="18" hidden="1" outlineLevel="1" x14ac:dyDescent="0.35">
      <c r="A2079" s="99"/>
      <c r="B2079" s="12"/>
      <c r="C2079" s="67"/>
      <c r="D2079" s="67"/>
      <c r="E2079" s="67"/>
      <c r="F2079" s="67"/>
      <c r="G2079" s="67"/>
      <c r="H2079" s="67"/>
      <c r="I2079" s="67"/>
      <c r="J2079" s="67"/>
      <c r="K2079" s="67"/>
      <c r="L2079" s="67"/>
      <c r="M2079" s="67"/>
      <c r="N2079" s="67"/>
      <c r="O2079" s="67"/>
      <c r="P2079" s="67"/>
      <c r="Q2079" s="67"/>
      <c r="R2079" s="67"/>
      <c r="S2079" s="67"/>
      <c r="T2079" s="67"/>
      <c r="U2079" s="67"/>
      <c r="V2079" s="67"/>
      <c r="W2079" s="67"/>
      <c r="X2079" s="67"/>
      <c r="Y2079" s="67"/>
      <c r="Z2079" s="67"/>
      <c r="AA2079" s="67"/>
      <c r="AB2079" s="99"/>
    </row>
    <row r="2080" spans="1:28" ht="18" collapsed="1" x14ac:dyDescent="0.35">
      <c r="A2080" s="99"/>
      <c r="B2080" s="12"/>
      <c r="C2080" s="62" t="s">
        <v>165</v>
      </c>
      <c r="D2080" s="12"/>
      <c r="E2080" s="12"/>
      <c r="F2080" s="12"/>
      <c r="G2080" s="12"/>
      <c r="H2080" s="12"/>
      <c r="I2080" s="12"/>
      <c r="J2080" s="12"/>
      <c r="K2080" s="12"/>
      <c r="L2080" s="12"/>
      <c r="M2080" s="12"/>
      <c r="N2080" s="12"/>
      <c r="O2080" s="12"/>
      <c r="P2080" s="12"/>
      <c r="Q2080" s="12"/>
      <c r="R2080" s="12"/>
      <c r="S2080" s="12"/>
      <c r="T2080" s="12"/>
      <c r="U2080" s="12"/>
      <c r="V2080" s="12"/>
      <c r="W2080" s="12"/>
      <c r="X2080" s="12"/>
      <c r="Y2080" s="12"/>
      <c r="Z2080" s="12"/>
      <c r="AA2080" s="12"/>
      <c r="AB2080" s="99"/>
    </row>
    <row r="2081" spans="1:29" ht="9.6" hidden="1" customHeight="1" outlineLevel="1" x14ac:dyDescent="0.35">
      <c r="A2081" s="99"/>
      <c r="B2081" s="12"/>
      <c r="C2081" s="67"/>
      <c r="D2081" s="67"/>
      <c r="E2081" s="67"/>
      <c r="F2081" s="67"/>
      <c r="G2081" s="67"/>
      <c r="H2081" s="67"/>
      <c r="I2081" s="67"/>
      <c r="J2081" s="67"/>
      <c r="K2081" s="67"/>
      <c r="L2081" s="67"/>
      <c r="M2081" s="67"/>
      <c r="N2081" s="67"/>
      <c r="O2081" s="67"/>
      <c r="P2081" s="67"/>
      <c r="Q2081" s="67"/>
      <c r="R2081" s="67"/>
      <c r="S2081" s="67"/>
      <c r="T2081" s="67"/>
      <c r="U2081" s="67"/>
      <c r="V2081" s="67"/>
      <c r="W2081" s="67"/>
      <c r="X2081" s="67"/>
      <c r="Y2081" s="67"/>
      <c r="Z2081" s="67"/>
      <c r="AA2081" s="67"/>
      <c r="AB2081" s="99"/>
    </row>
    <row r="2082" spans="1:29" ht="18" hidden="1" outlineLevel="1" x14ac:dyDescent="0.35">
      <c r="A2082" s="99"/>
      <c r="B2082" s="12"/>
      <c r="C2082" s="67"/>
      <c r="D2082" s="163" t="s">
        <v>98</v>
      </c>
      <c r="E2082" s="164"/>
      <c r="F2082" s="164"/>
      <c r="G2082" s="164"/>
      <c r="H2082" s="67"/>
      <c r="I2082" s="161" t="s">
        <v>97</v>
      </c>
      <c r="J2082" s="162"/>
      <c r="K2082" s="162"/>
      <c r="L2082" s="67"/>
      <c r="M2082" s="67"/>
      <c r="N2082" s="67"/>
      <c r="O2082" s="67"/>
      <c r="P2082" s="67"/>
      <c r="Q2082" s="149" t="s">
        <v>152</v>
      </c>
      <c r="R2082" s="150"/>
      <c r="S2082" s="150"/>
      <c r="T2082" s="150"/>
      <c r="U2082" s="67"/>
      <c r="V2082" s="149" t="s">
        <v>153</v>
      </c>
      <c r="W2082" s="150"/>
      <c r="X2082" s="150"/>
      <c r="Y2082" s="67"/>
      <c r="Z2082" s="67"/>
      <c r="AA2082" s="67"/>
      <c r="AB2082" s="99"/>
      <c r="AC2082" s="67">
        <v>40</v>
      </c>
    </row>
    <row r="2083" spans="1:29" ht="18" hidden="1" outlineLevel="1" x14ac:dyDescent="0.35">
      <c r="A2083" s="99"/>
      <c r="B2083" s="12"/>
      <c r="C2083" s="67"/>
      <c r="D2083" s="1" t="s">
        <v>154</v>
      </c>
      <c r="E2083" s="200" t="s">
        <v>155</v>
      </c>
      <c r="F2083" s="167" t="s">
        <v>156</v>
      </c>
      <c r="G2083" s="165"/>
      <c r="H2083" s="67"/>
      <c r="I2083" s="152">
        <v>1</v>
      </c>
      <c r="J2083" s="421" t="s">
        <v>101</v>
      </c>
      <c r="K2083" s="422"/>
      <c r="L2083" s="67"/>
      <c r="M2083" s="67"/>
      <c r="N2083" s="67"/>
      <c r="O2083" s="67"/>
      <c r="P2083" s="67"/>
      <c r="Q2083" s="419" t="s">
        <v>106</v>
      </c>
      <c r="R2083" s="419"/>
      <c r="S2083" s="298" t="str">
        <f>IFERROR(S2105/Q2105,"-")</f>
        <v>-</v>
      </c>
      <c r="T2083" s="299" t="s">
        <v>107</v>
      </c>
      <c r="U2083" s="67"/>
      <c r="V2083" s="8" t="s">
        <v>108</v>
      </c>
      <c r="W2083" s="300">
        <f>IF(E2083="No n'hi ha",0,VLOOKUP(E2083,llistes!$L$5:$Q$11,5,0))</f>
        <v>0</v>
      </c>
      <c r="X2083" s="301" t="s">
        <v>109</v>
      </c>
      <c r="Y2083" s="67"/>
      <c r="Z2083" s="67"/>
      <c r="AA2083" s="67"/>
      <c r="AB2083" s="99"/>
    </row>
    <row r="2084" spans="1:29" ht="18" hidden="1" outlineLevel="1" x14ac:dyDescent="0.35">
      <c r="A2084" s="99"/>
      <c r="B2084" s="12"/>
      <c r="C2084" s="67"/>
      <c r="D2084" s="1" t="s">
        <v>157</v>
      </c>
      <c r="E2084" s="201" t="s">
        <v>145</v>
      </c>
      <c r="F2084" s="199" t="s">
        <v>158</v>
      </c>
      <c r="G2084" s="166"/>
      <c r="H2084" s="67"/>
      <c r="I2084" s="154">
        <v>2</v>
      </c>
      <c r="J2084" s="421" t="s">
        <v>101</v>
      </c>
      <c r="K2084" s="422"/>
      <c r="L2084" s="67"/>
      <c r="M2084" s="67"/>
      <c r="N2084" s="67"/>
      <c r="O2084" s="67"/>
      <c r="P2084" s="67"/>
      <c r="Q2084" s="415" t="s">
        <v>111</v>
      </c>
      <c r="R2084" s="415"/>
      <c r="S2084" s="47">
        <f>IFERROR(S2105/P2105,0)</f>
        <v>0</v>
      </c>
      <c r="T2084" t="s">
        <v>112</v>
      </c>
      <c r="U2084" s="67"/>
      <c r="V2084" s="1" t="s">
        <v>113</v>
      </c>
      <c r="W2084" s="5">
        <f>+W2083*Q2105</f>
        <v>0</v>
      </c>
      <c r="X2084" s="268" t="s">
        <v>114</v>
      </c>
      <c r="Y2084" s="67"/>
      <c r="Z2084" s="67"/>
      <c r="AA2084" s="67"/>
      <c r="AB2084" s="99"/>
    </row>
    <row r="2085" spans="1:29" ht="18" hidden="1" outlineLevel="1" x14ac:dyDescent="0.35">
      <c r="A2085" s="99"/>
      <c r="B2085" s="12"/>
      <c r="C2085" s="67"/>
      <c r="D2085" s="1" t="s">
        <v>159</v>
      </c>
      <c r="E2085" s="168">
        <f>IF(E2083="No n'hi ha",0,VLOOKUP(E2084,_xlfn.IFS(E2083="Gas Natural",llistes!$F$4:$H$4,E2083="Gasoil C",llistes!$F$7:$H$8,E2083="GLP",llistes!$F$11:$H$15,E2083="Biomassa",llistes!$F$18:$H$24,E2083="No n'hi ha",llistes!$F$26:$H$26),2,0))</f>
        <v>0</v>
      </c>
      <c r="F2085" s="67"/>
      <c r="G2085" s="67"/>
      <c r="H2085" s="67"/>
      <c r="I2085" s="154">
        <v>3</v>
      </c>
      <c r="J2085" s="421" t="s">
        <v>101</v>
      </c>
      <c r="K2085" s="422"/>
      <c r="L2085" s="67"/>
      <c r="M2085" s="67"/>
      <c r="N2085" s="67"/>
      <c r="O2085" s="67"/>
      <c r="P2085" s="67"/>
      <c r="Q2085" s="419" t="s">
        <v>116</v>
      </c>
      <c r="R2085" s="419"/>
      <c r="S2085" s="302" t="str" cm="1">
        <f t="array" aca="1" ref="S2085" ca="1">IFERROR(Q2105/INDIRECT("'Introducció dades Grals'!G"&amp;AC2082),"-")</f>
        <v>-</v>
      </c>
      <c r="T2085" s="303" t="s">
        <v>117</v>
      </c>
      <c r="U2085" s="67"/>
      <c r="V2085" s="1" t="s">
        <v>118</v>
      </c>
      <c r="W2085" s="7" t="str" cm="1">
        <f t="array" aca="1" ref="W2085" ca="1">IFERROR(W2084/INDIRECT("'Introducció dades Grals'!G"&amp;AC2082),"-")</f>
        <v>-</v>
      </c>
      <c r="X2085" s="268" t="s">
        <v>119</v>
      </c>
      <c r="Y2085" s="67"/>
      <c r="Z2085" s="67"/>
      <c r="AA2085" s="67"/>
      <c r="AB2085" s="99"/>
    </row>
    <row r="2086" spans="1:29" ht="18" hidden="1" outlineLevel="1" x14ac:dyDescent="0.35">
      <c r="A2086" s="99"/>
      <c r="B2086" s="12"/>
      <c r="C2086" s="67"/>
      <c r="D2086" s="67"/>
      <c r="E2086" s="67"/>
      <c r="F2086" s="67"/>
      <c r="G2086" s="67"/>
      <c r="H2086" s="67"/>
      <c r="I2086" s="152">
        <v>4</v>
      </c>
      <c r="J2086" s="416" t="s">
        <v>101</v>
      </c>
      <c r="K2086" s="417"/>
      <c r="L2086" s="67"/>
      <c r="M2086" s="67"/>
      <c r="N2086" s="67"/>
      <c r="O2086" s="67"/>
      <c r="P2086" s="67"/>
      <c r="Q2086" s="415" t="s">
        <v>121</v>
      </c>
      <c r="R2086" s="415"/>
      <c r="S2086" s="47" t="str" cm="1">
        <f t="array" aca="1" ref="S2086" ca="1">IFERROR(Q2105/INDIRECT("'Introducció dades Grals'!I"&amp;AC2082),"-")</f>
        <v>-</v>
      </c>
      <c r="T2086" s="11" t="s">
        <v>122</v>
      </c>
      <c r="U2086" s="67"/>
      <c r="V2086" s="67"/>
      <c r="W2086" s="67"/>
      <c r="X2086" s="67"/>
      <c r="Y2086" s="67"/>
      <c r="Z2086" s="67"/>
      <c r="AA2086" s="67"/>
      <c r="AB2086" s="99"/>
    </row>
    <row r="2087" spans="1:29" ht="18" hidden="1" outlineLevel="1" x14ac:dyDescent="0.35">
      <c r="A2087" s="99"/>
      <c r="B2087" s="12"/>
      <c r="C2087" s="67"/>
      <c r="D2087" s="67"/>
      <c r="E2087" s="67"/>
      <c r="F2087" s="67"/>
      <c r="G2087" s="67"/>
      <c r="H2087" s="67"/>
      <c r="I2087" s="67"/>
      <c r="J2087" s="67"/>
      <c r="K2087" s="67"/>
      <c r="L2087" s="67"/>
      <c r="M2087" s="67"/>
      <c r="N2087" s="67"/>
      <c r="O2087" s="67"/>
      <c r="P2087" s="67"/>
      <c r="Q2087" s="67"/>
      <c r="R2087" s="67"/>
      <c r="S2087" s="67"/>
      <c r="T2087" s="67"/>
      <c r="U2087" s="67"/>
      <c r="V2087" s="67"/>
      <c r="W2087" s="67"/>
      <c r="X2087" s="67"/>
      <c r="Y2087" s="67"/>
      <c r="Z2087" s="67"/>
      <c r="AA2087" s="67"/>
      <c r="AB2087" s="99"/>
    </row>
    <row r="2088" spans="1:29" ht="18" hidden="1" outlineLevel="1" x14ac:dyDescent="0.35">
      <c r="A2088" s="99"/>
      <c r="B2088" s="12"/>
      <c r="C2088" s="67"/>
      <c r="D2088" s="147" t="s">
        <v>126</v>
      </c>
      <c r="E2088" s="148"/>
      <c r="F2088" s="148"/>
      <c r="G2088" s="148"/>
      <c r="H2088" s="148"/>
      <c r="I2088" s="148"/>
      <c r="J2088" s="148"/>
      <c r="K2088" s="148"/>
      <c r="L2088" s="148"/>
      <c r="M2088" s="148"/>
      <c r="N2088" s="148"/>
      <c r="O2088" s="148"/>
      <c r="P2088" s="423" t="s">
        <v>166</v>
      </c>
      <c r="Q2088" s="423"/>
      <c r="R2088" s="423"/>
      <c r="S2088" s="423"/>
      <c r="T2088" s="67"/>
      <c r="U2088" s="67"/>
      <c r="V2088" s="67"/>
      <c r="W2088" s="67"/>
      <c r="X2088" s="67"/>
      <c r="Y2088" s="67"/>
      <c r="Z2088" s="67"/>
      <c r="AA2088" s="67"/>
      <c r="AB2088" s="99"/>
    </row>
    <row r="2089" spans="1:29" s="159" customFormat="1" ht="28.8" hidden="1" outlineLevel="1" x14ac:dyDescent="0.35">
      <c r="A2089" s="99"/>
      <c r="B2089" s="12"/>
      <c r="C2089" s="67"/>
      <c r="D2089" s="188" t="s">
        <v>128</v>
      </c>
      <c r="E2089" s="188" t="s">
        <v>129</v>
      </c>
      <c r="F2089" s="188" t="s">
        <v>130</v>
      </c>
      <c r="G2089" s="188" t="s">
        <v>131</v>
      </c>
      <c r="H2089" s="188" t="s">
        <v>160</v>
      </c>
      <c r="I2089" s="188" t="s">
        <v>161</v>
      </c>
      <c r="J2089" s="188"/>
      <c r="K2089" s="188" t="s">
        <v>106</v>
      </c>
      <c r="L2089" s="188" t="s">
        <v>162</v>
      </c>
      <c r="M2089" s="188" t="s">
        <v>137</v>
      </c>
      <c r="N2089" s="188" t="s">
        <v>138</v>
      </c>
      <c r="O2089" s="188" t="s">
        <v>139</v>
      </c>
      <c r="P2089" s="193" t="s">
        <v>163</v>
      </c>
      <c r="Q2089" s="193" t="s">
        <v>141</v>
      </c>
      <c r="R2089" s="193" t="s">
        <v>142</v>
      </c>
      <c r="S2089" s="193" t="s">
        <v>143</v>
      </c>
      <c r="U2089" s="159" t="e" vm="1">
        <v>#VALUE!</v>
      </c>
      <c r="V2089" s="426" t="s">
        <v>144</v>
      </c>
      <c r="W2089" s="426"/>
      <c r="X2089" s="426"/>
      <c r="Y2089" s="426"/>
      <c r="Z2089" s="426"/>
      <c r="AB2089" s="99"/>
    </row>
    <row r="2090" spans="1:29" s="160" customFormat="1" ht="18" hidden="1" outlineLevel="1" x14ac:dyDescent="0.35">
      <c r="A2090" s="99"/>
      <c r="B2090" s="12"/>
      <c r="C2090" s="67"/>
      <c r="D2090" s="194"/>
      <c r="E2090" s="195"/>
      <c r="F2090" s="195"/>
      <c r="G2090" s="194"/>
      <c r="H2090" s="188" t="str">
        <f>+E2084</f>
        <v>kWh</v>
      </c>
      <c r="I2090" s="196" t="s">
        <v>145</v>
      </c>
      <c r="J2090" s="196" t="s">
        <v>146</v>
      </c>
      <c r="K2090" s="196" t="s">
        <v>147</v>
      </c>
      <c r="L2090" s="196" t="s">
        <v>147</v>
      </c>
      <c r="M2090" s="196" t="s">
        <v>147</v>
      </c>
      <c r="N2090" s="196" t="s">
        <v>147</v>
      </c>
      <c r="O2090" s="196" t="s">
        <v>147</v>
      </c>
      <c r="P2090" s="197" t="s">
        <v>148</v>
      </c>
      <c r="Q2090" s="198" t="s">
        <v>145</v>
      </c>
      <c r="R2090" s="198" t="s">
        <v>147</v>
      </c>
      <c r="S2090" s="198" t="s">
        <v>147</v>
      </c>
      <c r="U2090" s="67"/>
      <c r="V2090" s="67"/>
      <c r="W2090" s="67"/>
      <c r="X2090" s="67"/>
      <c r="Y2090" s="67"/>
      <c r="Z2090" s="67"/>
      <c r="AB2090" s="99"/>
    </row>
    <row r="2091" spans="1:29" ht="18" hidden="1" outlineLevel="1" x14ac:dyDescent="0.35">
      <c r="A2091" s="99"/>
      <c r="B2091" s="12"/>
      <c r="C2091" s="67"/>
      <c r="D2091" s="2">
        <v>0</v>
      </c>
      <c r="E2091" s="145"/>
      <c r="F2091" s="145">
        <f>+E2091</f>
        <v>0</v>
      </c>
      <c r="G2091" s="49">
        <f>IF(F2091-E2091=0,0,F2091-E2091+1)</f>
        <v>0</v>
      </c>
      <c r="H2091" s="155"/>
      <c r="I2091" s="4">
        <f>+H2091*$E$2085</f>
        <v>0</v>
      </c>
      <c r="J2091" s="48" t="str">
        <f>IFERROR(I2091/G2091,"-")</f>
        <v>-</v>
      </c>
      <c r="K2091" s="157"/>
      <c r="L2091" s="157"/>
      <c r="M2091" s="157"/>
      <c r="N2091" s="157"/>
      <c r="O2091" s="6">
        <f t="shared" ref="O2091:O2104" si="2219">+SUM(K2091:N2091)</f>
        <v>0</v>
      </c>
      <c r="P2091" s="38">
        <f>IFERROR((_xlfn.DAYS(F2091,"1/1/"&amp;YEAR(F2091))+1)/G2091,0)</f>
        <v>0</v>
      </c>
      <c r="Q2091" s="4">
        <f t="shared" ref="Q2091:Q2104" si="2220">+I2091*P2091</f>
        <v>0</v>
      </c>
      <c r="R2091" s="4">
        <f t="shared" ref="R2091:R2104" si="2221">+K2091*P2091</f>
        <v>0</v>
      </c>
      <c r="S2091" s="39">
        <f t="shared" ref="S2091:S2104" si="2222">+O2091*P2091</f>
        <v>0</v>
      </c>
      <c r="T2091" s="160"/>
      <c r="U2091" s="67"/>
      <c r="V2091" s="67"/>
      <c r="W2091" s="67"/>
      <c r="X2091" s="67"/>
      <c r="Y2091" s="67"/>
      <c r="Z2091" s="67"/>
      <c r="AA2091" s="67"/>
      <c r="AB2091" s="99"/>
    </row>
    <row r="2092" spans="1:29" ht="18" hidden="1" outlineLevel="1" x14ac:dyDescent="0.35">
      <c r="A2092" s="99"/>
      <c r="B2092" s="12"/>
      <c r="C2092" s="67"/>
      <c r="D2092" s="2">
        <v>1</v>
      </c>
      <c r="E2092" s="3">
        <f>+F2091+1</f>
        <v>1</v>
      </c>
      <c r="F2092" s="145"/>
      <c r="G2092" s="49">
        <f t="shared" ref="G2092:G2104" si="2223">IF(F2092-E2092=0,0,F2092-E2092+1)</f>
        <v>0</v>
      </c>
      <c r="H2092" s="155"/>
      <c r="I2092" s="4">
        <f t="shared" ref="I2092:I2104" si="2224">+H2092*$E$2085</f>
        <v>0</v>
      </c>
      <c r="J2092" s="48" t="str">
        <f t="shared" ref="J2092:J2104" si="2225">IFERROR(I2092/G2092,"-")</f>
        <v>-</v>
      </c>
      <c r="K2092" s="157"/>
      <c r="L2092" s="157"/>
      <c r="M2092" s="157"/>
      <c r="N2092" s="157"/>
      <c r="O2092" s="6">
        <f t="shared" si="2219"/>
        <v>0</v>
      </c>
      <c r="P2092" s="38">
        <v>1</v>
      </c>
      <c r="Q2092" s="4">
        <f t="shared" si="2220"/>
        <v>0</v>
      </c>
      <c r="R2092" s="4">
        <f t="shared" si="2221"/>
        <v>0</v>
      </c>
      <c r="S2092" s="39">
        <f t="shared" si="2222"/>
        <v>0</v>
      </c>
      <c r="T2092" s="160"/>
      <c r="U2092" s="67"/>
      <c r="V2092" s="67"/>
      <c r="W2092" s="67"/>
      <c r="X2092" s="67"/>
      <c r="Y2092" s="67"/>
      <c r="Z2092" s="67"/>
      <c r="AA2092" s="67"/>
      <c r="AB2092" s="99"/>
    </row>
    <row r="2093" spans="1:29" ht="18" hidden="1" outlineLevel="1" x14ac:dyDescent="0.35">
      <c r="A2093" s="99"/>
      <c r="B2093" s="12"/>
      <c r="C2093" s="67"/>
      <c r="D2093" s="2">
        <v>2</v>
      </c>
      <c r="E2093" s="3">
        <f t="shared" ref="E2093:E2104" si="2226">+F2092+1</f>
        <v>1</v>
      </c>
      <c r="F2093" s="146"/>
      <c r="G2093" s="49">
        <f t="shared" si="2223"/>
        <v>0</v>
      </c>
      <c r="H2093" s="156"/>
      <c r="I2093" s="4">
        <f t="shared" si="2224"/>
        <v>0</v>
      </c>
      <c r="J2093" s="48" t="str">
        <f t="shared" si="2225"/>
        <v>-</v>
      </c>
      <c r="K2093" s="158"/>
      <c r="L2093" s="158"/>
      <c r="M2093" s="158"/>
      <c r="N2093" s="158"/>
      <c r="O2093" s="6">
        <f t="shared" si="2219"/>
        <v>0</v>
      </c>
      <c r="P2093" s="40">
        <v>1</v>
      </c>
      <c r="Q2093" s="4">
        <f t="shared" si="2220"/>
        <v>0</v>
      </c>
      <c r="R2093" s="4">
        <f t="shared" si="2221"/>
        <v>0</v>
      </c>
      <c r="S2093" s="41">
        <f t="shared" si="2222"/>
        <v>0</v>
      </c>
      <c r="T2093" s="160"/>
      <c r="U2093" s="67"/>
      <c r="V2093" s="67"/>
      <c r="W2093" s="67"/>
      <c r="X2093" s="67"/>
      <c r="Y2093" s="67"/>
      <c r="Z2093" s="67"/>
      <c r="AA2093" s="67"/>
      <c r="AB2093" s="99"/>
    </row>
    <row r="2094" spans="1:29" ht="18" hidden="1" outlineLevel="1" x14ac:dyDescent="0.35">
      <c r="A2094" s="99"/>
      <c r="B2094" s="12"/>
      <c r="C2094" s="67"/>
      <c r="D2094" s="2">
        <v>3</v>
      </c>
      <c r="E2094" s="3">
        <f t="shared" si="2226"/>
        <v>1</v>
      </c>
      <c r="F2094" s="146"/>
      <c r="G2094" s="49">
        <f t="shared" si="2223"/>
        <v>0</v>
      </c>
      <c r="H2094" s="156"/>
      <c r="I2094" s="4">
        <f t="shared" si="2224"/>
        <v>0</v>
      </c>
      <c r="J2094" s="48" t="str">
        <f t="shared" si="2225"/>
        <v>-</v>
      </c>
      <c r="K2094" s="158"/>
      <c r="L2094" s="158"/>
      <c r="M2094" s="158"/>
      <c r="N2094" s="158"/>
      <c r="O2094" s="6">
        <f t="shared" si="2219"/>
        <v>0</v>
      </c>
      <c r="P2094" s="40">
        <v>1</v>
      </c>
      <c r="Q2094" s="4">
        <f t="shared" si="2220"/>
        <v>0</v>
      </c>
      <c r="R2094" s="4">
        <f t="shared" si="2221"/>
        <v>0</v>
      </c>
      <c r="S2094" s="41">
        <f t="shared" si="2222"/>
        <v>0</v>
      </c>
      <c r="T2094" s="67"/>
      <c r="U2094" s="67"/>
      <c r="V2094" s="67"/>
      <c r="W2094" s="67"/>
      <c r="X2094" s="67"/>
      <c r="Y2094" s="67"/>
      <c r="Z2094" s="67"/>
      <c r="AA2094" s="67"/>
      <c r="AB2094" s="99"/>
    </row>
    <row r="2095" spans="1:29" ht="18" hidden="1" outlineLevel="1" x14ac:dyDescent="0.35">
      <c r="A2095" s="99"/>
      <c r="B2095" s="12"/>
      <c r="C2095" s="67"/>
      <c r="D2095" s="2">
        <v>4</v>
      </c>
      <c r="E2095" s="3">
        <f t="shared" si="2226"/>
        <v>1</v>
      </c>
      <c r="F2095" s="146"/>
      <c r="G2095" s="49">
        <f t="shared" si="2223"/>
        <v>0</v>
      </c>
      <c r="H2095" s="156"/>
      <c r="I2095" s="4">
        <f t="shared" si="2224"/>
        <v>0</v>
      </c>
      <c r="J2095" s="48" t="str">
        <f t="shared" si="2225"/>
        <v>-</v>
      </c>
      <c r="K2095" s="158"/>
      <c r="L2095" s="158"/>
      <c r="M2095" s="158"/>
      <c r="N2095" s="158"/>
      <c r="O2095" s="6">
        <f t="shared" si="2219"/>
        <v>0</v>
      </c>
      <c r="P2095" s="40">
        <v>1</v>
      </c>
      <c r="Q2095" s="4">
        <f t="shared" si="2220"/>
        <v>0</v>
      </c>
      <c r="R2095" s="4">
        <f t="shared" si="2221"/>
        <v>0</v>
      </c>
      <c r="S2095" s="41">
        <f t="shared" si="2222"/>
        <v>0</v>
      </c>
      <c r="T2095" s="67"/>
      <c r="U2095" s="67"/>
      <c r="V2095" s="67"/>
      <c r="W2095" s="67"/>
      <c r="X2095" s="67"/>
      <c r="Y2095" s="67"/>
      <c r="Z2095" s="67"/>
      <c r="AA2095" s="67"/>
      <c r="AB2095" s="99"/>
    </row>
    <row r="2096" spans="1:29" ht="18" hidden="1" outlineLevel="1" x14ac:dyDescent="0.35">
      <c r="A2096" s="99"/>
      <c r="B2096" s="12"/>
      <c r="C2096" s="67"/>
      <c r="D2096" s="2">
        <v>5</v>
      </c>
      <c r="E2096" s="3">
        <f t="shared" si="2226"/>
        <v>1</v>
      </c>
      <c r="F2096" s="146"/>
      <c r="G2096" s="49">
        <f t="shared" si="2223"/>
        <v>0</v>
      </c>
      <c r="H2096" s="156"/>
      <c r="I2096" s="4">
        <f t="shared" si="2224"/>
        <v>0</v>
      </c>
      <c r="J2096" s="48" t="str">
        <f t="shared" si="2225"/>
        <v>-</v>
      </c>
      <c r="K2096" s="158"/>
      <c r="L2096" s="158"/>
      <c r="M2096" s="158"/>
      <c r="N2096" s="158"/>
      <c r="O2096" s="6">
        <f t="shared" si="2219"/>
        <v>0</v>
      </c>
      <c r="P2096" s="40">
        <v>1</v>
      </c>
      <c r="Q2096" s="4">
        <f t="shared" si="2220"/>
        <v>0</v>
      </c>
      <c r="R2096" s="4">
        <f t="shared" si="2221"/>
        <v>0</v>
      </c>
      <c r="S2096" s="41">
        <f t="shared" si="2222"/>
        <v>0</v>
      </c>
      <c r="T2096" s="67"/>
      <c r="U2096" s="67"/>
      <c r="V2096" s="67"/>
      <c r="W2096" s="67"/>
      <c r="X2096" s="67"/>
      <c r="Y2096" s="67"/>
      <c r="Z2096" s="67"/>
      <c r="AA2096" s="67"/>
      <c r="AB2096" s="99"/>
    </row>
    <row r="2097" spans="1:29" ht="18" hidden="1" outlineLevel="1" x14ac:dyDescent="0.35">
      <c r="A2097" s="99"/>
      <c r="B2097" s="12"/>
      <c r="C2097" s="67"/>
      <c r="D2097" s="2">
        <v>6</v>
      </c>
      <c r="E2097" s="3">
        <f t="shared" si="2226"/>
        <v>1</v>
      </c>
      <c r="F2097" s="146"/>
      <c r="G2097" s="49">
        <f t="shared" si="2223"/>
        <v>0</v>
      </c>
      <c r="H2097" s="156"/>
      <c r="I2097" s="4">
        <f t="shared" si="2224"/>
        <v>0</v>
      </c>
      <c r="J2097" s="48" t="str">
        <f t="shared" si="2225"/>
        <v>-</v>
      </c>
      <c r="K2097" s="158"/>
      <c r="L2097" s="158"/>
      <c r="M2097" s="158"/>
      <c r="N2097" s="158"/>
      <c r="O2097" s="6">
        <f t="shared" si="2219"/>
        <v>0</v>
      </c>
      <c r="P2097" s="40">
        <v>1</v>
      </c>
      <c r="Q2097" s="4">
        <f t="shared" si="2220"/>
        <v>0</v>
      </c>
      <c r="R2097" s="4">
        <f t="shared" si="2221"/>
        <v>0</v>
      </c>
      <c r="S2097" s="41">
        <f t="shared" si="2222"/>
        <v>0</v>
      </c>
      <c r="T2097" s="67"/>
      <c r="U2097" s="67"/>
      <c r="V2097" s="67"/>
      <c r="W2097" s="67"/>
      <c r="X2097" s="67"/>
      <c r="Y2097" s="67"/>
      <c r="Z2097" s="67"/>
      <c r="AA2097" s="67"/>
      <c r="AB2097" s="99"/>
    </row>
    <row r="2098" spans="1:29" ht="18" hidden="1" outlineLevel="1" x14ac:dyDescent="0.35">
      <c r="A2098" s="99"/>
      <c r="B2098" s="12"/>
      <c r="C2098" s="67"/>
      <c r="D2098" s="2">
        <v>7</v>
      </c>
      <c r="E2098" s="3">
        <f t="shared" si="2226"/>
        <v>1</v>
      </c>
      <c r="F2098" s="146"/>
      <c r="G2098" s="49">
        <f t="shared" si="2223"/>
        <v>0</v>
      </c>
      <c r="H2098" s="156"/>
      <c r="I2098" s="4">
        <f t="shared" si="2224"/>
        <v>0</v>
      </c>
      <c r="J2098" s="48" t="str">
        <f t="shared" si="2225"/>
        <v>-</v>
      </c>
      <c r="K2098" s="158"/>
      <c r="L2098" s="158"/>
      <c r="M2098" s="158"/>
      <c r="N2098" s="158"/>
      <c r="O2098" s="6">
        <f t="shared" si="2219"/>
        <v>0</v>
      </c>
      <c r="P2098" s="40">
        <v>1</v>
      </c>
      <c r="Q2098" s="4">
        <f t="shared" si="2220"/>
        <v>0</v>
      </c>
      <c r="R2098" s="4">
        <f t="shared" si="2221"/>
        <v>0</v>
      </c>
      <c r="S2098" s="41">
        <f t="shared" si="2222"/>
        <v>0</v>
      </c>
      <c r="T2098" s="67"/>
      <c r="U2098" s="67"/>
      <c r="V2098" s="67"/>
      <c r="W2098" s="67"/>
      <c r="X2098" s="67"/>
      <c r="Y2098" s="67"/>
      <c r="Z2098" s="67"/>
      <c r="AA2098" s="67"/>
      <c r="AB2098" s="99"/>
    </row>
    <row r="2099" spans="1:29" ht="18" hidden="1" outlineLevel="1" x14ac:dyDescent="0.35">
      <c r="A2099" s="99"/>
      <c r="B2099" s="12"/>
      <c r="C2099" s="67"/>
      <c r="D2099" s="2">
        <v>8</v>
      </c>
      <c r="E2099" s="3">
        <f t="shared" si="2226"/>
        <v>1</v>
      </c>
      <c r="F2099" s="146"/>
      <c r="G2099" s="49">
        <f t="shared" si="2223"/>
        <v>0</v>
      </c>
      <c r="H2099" s="156"/>
      <c r="I2099" s="4">
        <f t="shared" si="2224"/>
        <v>0</v>
      </c>
      <c r="J2099" s="48" t="str">
        <f t="shared" si="2225"/>
        <v>-</v>
      </c>
      <c r="K2099" s="158"/>
      <c r="L2099" s="158"/>
      <c r="M2099" s="158"/>
      <c r="N2099" s="158"/>
      <c r="O2099" s="6">
        <f t="shared" si="2219"/>
        <v>0</v>
      </c>
      <c r="P2099" s="40">
        <v>1</v>
      </c>
      <c r="Q2099" s="4">
        <f t="shared" si="2220"/>
        <v>0</v>
      </c>
      <c r="R2099" s="4">
        <f t="shared" si="2221"/>
        <v>0</v>
      </c>
      <c r="S2099" s="41">
        <f t="shared" si="2222"/>
        <v>0</v>
      </c>
      <c r="T2099" s="67"/>
      <c r="U2099" s="67"/>
      <c r="V2099" s="67"/>
      <c r="W2099" s="67"/>
      <c r="X2099" s="67"/>
      <c r="Y2099" s="67"/>
      <c r="Z2099" s="67"/>
      <c r="AA2099" s="67"/>
      <c r="AB2099" s="99"/>
    </row>
    <row r="2100" spans="1:29" ht="18" hidden="1" outlineLevel="1" x14ac:dyDescent="0.35">
      <c r="A2100" s="99"/>
      <c r="B2100" s="12"/>
      <c r="C2100" s="67"/>
      <c r="D2100" s="2">
        <v>9</v>
      </c>
      <c r="E2100" s="3">
        <f t="shared" si="2226"/>
        <v>1</v>
      </c>
      <c r="F2100" s="146"/>
      <c r="G2100" s="49">
        <f t="shared" si="2223"/>
        <v>0</v>
      </c>
      <c r="H2100" s="156"/>
      <c r="I2100" s="4">
        <f t="shared" si="2224"/>
        <v>0</v>
      </c>
      <c r="J2100" s="48" t="str">
        <f t="shared" si="2225"/>
        <v>-</v>
      </c>
      <c r="K2100" s="158"/>
      <c r="L2100" s="158"/>
      <c r="M2100" s="158"/>
      <c r="N2100" s="158"/>
      <c r="O2100" s="6">
        <f t="shared" si="2219"/>
        <v>0</v>
      </c>
      <c r="P2100" s="40">
        <v>1</v>
      </c>
      <c r="Q2100" s="4">
        <f t="shared" si="2220"/>
        <v>0</v>
      </c>
      <c r="R2100" s="4">
        <f t="shared" si="2221"/>
        <v>0</v>
      </c>
      <c r="S2100" s="41">
        <f t="shared" si="2222"/>
        <v>0</v>
      </c>
      <c r="T2100" s="67"/>
      <c r="U2100" s="67"/>
      <c r="V2100" s="67"/>
      <c r="W2100" s="67"/>
      <c r="X2100" s="67"/>
      <c r="Y2100" s="67"/>
      <c r="Z2100" s="67"/>
      <c r="AA2100" s="67"/>
      <c r="AB2100" s="99"/>
    </row>
    <row r="2101" spans="1:29" ht="18" hidden="1" outlineLevel="1" x14ac:dyDescent="0.35">
      <c r="A2101" s="99"/>
      <c r="B2101" s="12"/>
      <c r="C2101" s="67"/>
      <c r="D2101" s="2">
        <v>10</v>
      </c>
      <c r="E2101" s="3">
        <f t="shared" si="2226"/>
        <v>1</v>
      </c>
      <c r="F2101" s="146"/>
      <c r="G2101" s="49">
        <f t="shared" si="2223"/>
        <v>0</v>
      </c>
      <c r="H2101" s="156"/>
      <c r="I2101" s="4">
        <f t="shared" si="2224"/>
        <v>0</v>
      </c>
      <c r="J2101" s="48" t="str">
        <f t="shared" si="2225"/>
        <v>-</v>
      </c>
      <c r="K2101" s="158"/>
      <c r="L2101" s="158"/>
      <c r="M2101" s="158"/>
      <c r="N2101" s="158"/>
      <c r="O2101" s="6">
        <f t="shared" si="2219"/>
        <v>0</v>
      </c>
      <c r="P2101" s="40">
        <v>1</v>
      </c>
      <c r="Q2101" s="4">
        <f t="shared" si="2220"/>
        <v>0</v>
      </c>
      <c r="R2101" s="4">
        <f t="shared" si="2221"/>
        <v>0</v>
      </c>
      <c r="S2101" s="41">
        <f t="shared" si="2222"/>
        <v>0</v>
      </c>
      <c r="T2101" s="67"/>
      <c r="U2101" s="67"/>
      <c r="V2101" s="67"/>
      <c r="W2101" s="67"/>
      <c r="X2101" s="67"/>
      <c r="Y2101" s="67"/>
      <c r="Z2101" s="67"/>
      <c r="AA2101" s="67"/>
      <c r="AB2101" s="99"/>
    </row>
    <row r="2102" spans="1:29" ht="18" hidden="1" outlineLevel="1" x14ac:dyDescent="0.35">
      <c r="A2102" s="99"/>
      <c r="B2102" s="12"/>
      <c r="C2102" s="67"/>
      <c r="D2102" s="2">
        <v>11</v>
      </c>
      <c r="E2102" s="3">
        <f t="shared" si="2226"/>
        <v>1</v>
      </c>
      <c r="F2102" s="146"/>
      <c r="G2102" s="49">
        <f t="shared" si="2223"/>
        <v>0</v>
      </c>
      <c r="H2102" s="156"/>
      <c r="I2102" s="4">
        <f t="shared" si="2224"/>
        <v>0</v>
      </c>
      <c r="J2102" s="48" t="str">
        <f t="shared" si="2225"/>
        <v>-</v>
      </c>
      <c r="K2102" s="158"/>
      <c r="L2102" s="158"/>
      <c r="M2102" s="158"/>
      <c r="N2102" s="158"/>
      <c r="O2102" s="6">
        <f t="shared" si="2219"/>
        <v>0</v>
      </c>
      <c r="P2102" s="40">
        <v>1</v>
      </c>
      <c r="Q2102" s="4">
        <f t="shared" si="2220"/>
        <v>0</v>
      </c>
      <c r="R2102" s="4">
        <f t="shared" si="2221"/>
        <v>0</v>
      </c>
      <c r="S2102" s="41">
        <f t="shared" si="2222"/>
        <v>0</v>
      </c>
      <c r="T2102" s="67"/>
      <c r="U2102" s="67"/>
      <c r="V2102" s="67"/>
      <c r="W2102" s="67"/>
      <c r="X2102" s="67"/>
      <c r="Y2102" s="67"/>
      <c r="Z2102" s="67"/>
      <c r="AA2102" s="67"/>
      <c r="AB2102" s="99"/>
    </row>
    <row r="2103" spans="1:29" ht="18" hidden="1" outlineLevel="1" x14ac:dyDescent="0.35">
      <c r="A2103" s="99"/>
      <c r="B2103" s="12"/>
      <c r="C2103" s="67"/>
      <c r="D2103" s="2">
        <v>12</v>
      </c>
      <c r="E2103" s="3">
        <f t="shared" si="2226"/>
        <v>1</v>
      </c>
      <c r="F2103" s="146"/>
      <c r="G2103" s="49">
        <f t="shared" si="2223"/>
        <v>0</v>
      </c>
      <c r="H2103" s="156"/>
      <c r="I2103" s="4">
        <f t="shared" si="2224"/>
        <v>0</v>
      </c>
      <c r="J2103" s="48" t="str">
        <f t="shared" si="2225"/>
        <v>-</v>
      </c>
      <c r="K2103" s="158"/>
      <c r="L2103" s="158"/>
      <c r="M2103" s="158"/>
      <c r="N2103" s="158"/>
      <c r="O2103" s="6">
        <f t="shared" si="2219"/>
        <v>0</v>
      </c>
      <c r="P2103" s="40">
        <v>1</v>
      </c>
      <c r="Q2103" s="4">
        <f t="shared" si="2220"/>
        <v>0</v>
      </c>
      <c r="R2103" s="4">
        <f t="shared" si="2221"/>
        <v>0</v>
      </c>
      <c r="S2103" s="41">
        <f t="shared" si="2222"/>
        <v>0</v>
      </c>
      <c r="T2103" s="67"/>
      <c r="U2103" s="67"/>
      <c r="V2103" s="67"/>
      <c r="W2103" s="67"/>
      <c r="X2103" s="67"/>
      <c r="Y2103" s="67"/>
      <c r="Z2103" s="67"/>
      <c r="AA2103" s="67"/>
      <c r="AB2103" s="99"/>
    </row>
    <row r="2104" spans="1:29" ht="18" hidden="1" outlineLevel="1" x14ac:dyDescent="0.35">
      <c r="A2104" s="99"/>
      <c r="B2104" s="12"/>
      <c r="C2104" s="67"/>
      <c r="D2104" s="2">
        <v>13</v>
      </c>
      <c r="E2104" s="3">
        <f t="shared" si="2226"/>
        <v>1</v>
      </c>
      <c r="F2104" s="146">
        <f>+E2104</f>
        <v>1</v>
      </c>
      <c r="G2104" s="49">
        <f t="shared" si="2223"/>
        <v>0</v>
      </c>
      <c r="H2104" s="156">
        <v>2</v>
      </c>
      <c r="I2104" s="4">
        <f t="shared" si="2224"/>
        <v>0</v>
      </c>
      <c r="J2104" s="48" t="str">
        <f t="shared" si="2225"/>
        <v>-</v>
      </c>
      <c r="K2104" s="158"/>
      <c r="L2104" s="158"/>
      <c r="M2104" s="158"/>
      <c r="N2104" s="158"/>
      <c r="O2104" s="6">
        <f t="shared" si="2219"/>
        <v>0</v>
      </c>
      <c r="P2104" s="38">
        <f>IFERROR((_xlfn.DAYS("31/12/"&amp;YEAR(E2104),E2104))/G2104,0)</f>
        <v>0</v>
      </c>
      <c r="Q2104" s="4">
        <f t="shared" si="2220"/>
        <v>0</v>
      </c>
      <c r="R2104" s="4">
        <f t="shared" si="2221"/>
        <v>0</v>
      </c>
      <c r="S2104" s="41">
        <f t="shared" si="2222"/>
        <v>0</v>
      </c>
      <c r="T2104" s="67"/>
      <c r="U2104" s="67"/>
      <c r="V2104" s="67"/>
      <c r="W2104" s="67"/>
      <c r="X2104" s="67"/>
      <c r="Y2104" s="67"/>
      <c r="Z2104" s="67"/>
      <c r="AA2104" s="67"/>
      <c r="AB2104" s="99"/>
    </row>
    <row r="2105" spans="1:29" ht="18" hidden="1" outlineLevel="1" x14ac:dyDescent="0.35">
      <c r="A2105" s="99"/>
      <c r="B2105" s="12"/>
      <c r="C2105" s="67"/>
      <c r="D2105" s="42" t="s">
        <v>164</v>
      </c>
      <c r="E2105" s="8"/>
      <c r="F2105" s="8"/>
      <c r="G2105" s="50">
        <f>SUM(G2091:G2104)</f>
        <v>0</v>
      </c>
      <c r="H2105" s="1"/>
      <c r="I2105" s="5">
        <f>SUM(I2091:I2104)</f>
        <v>0</v>
      </c>
      <c r="J2105" s="48" t="str">
        <f>IFERROR(I2105/G2105,"-")</f>
        <v>-</v>
      </c>
      <c r="K2105" s="5">
        <f>SUM(K2091:K2104)</f>
        <v>0</v>
      </c>
      <c r="L2105" s="5">
        <f t="shared" ref="L2105:O2105" si="2227">SUM(L2091:L2104)</f>
        <v>0</v>
      </c>
      <c r="M2105" s="5">
        <f t="shared" si="2227"/>
        <v>0</v>
      </c>
      <c r="N2105" s="5">
        <f t="shared" si="2227"/>
        <v>0</v>
      </c>
      <c r="O2105" s="5">
        <f t="shared" si="2227"/>
        <v>0</v>
      </c>
      <c r="P2105" s="42">
        <f>+SUMPRODUCT(G2091:G2104,P2091:P2104)</f>
        <v>0</v>
      </c>
      <c r="Q2105" s="9">
        <f>SUM(Q2091:Q2104)</f>
        <v>0</v>
      </c>
      <c r="R2105" s="9">
        <f t="shared" ref="R2105:S2105" si="2228">SUM(R2091:R2104)</f>
        <v>0</v>
      </c>
      <c r="S2105" s="10">
        <f t="shared" si="2228"/>
        <v>0</v>
      </c>
      <c r="T2105" s="67"/>
      <c r="U2105" s="67"/>
      <c r="V2105" s="67"/>
      <c r="W2105" s="67"/>
      <c r="X2105" s="67"/>
      <c r="Y2105" s="67"/>
      <c r="Z2105" s="67"/>
      <c r="AA2105" s="67"/>
      <c r="AB2105" s="99"/>
    </row>
    <row r="2106" spans="1:29" ht="18" hidden="1" outlineLevel="1" x14ac:dyDescent="0.35">
      <c r="A2106" s="99"/>
      <c r="B2106" s="12"/>
      <c r="C2106" s="67"/>
      <c r="D2106" s="25" t="s">
        <v>150</v>
      </c>
      <c r="E2106" s="1"/>
      <c r="F2106" s="1"/>
      <c r="G2106" s="1"/>
      <c r="H2106" s="1"/>
      <c r="I2106" s="1"/>
      <c r="J2106" s="1"/>
      <c r="K2106" s="51" t="str">
        <f>IFERROR(K2105/$O2105,"-")</f>
        <v>-</v>
      </c>
      <c r="L2106" s="51" t="str">
        <f>IFERROR(L2105/$O2105,"-")</f>
        <v>-</v>
      </c>
      <c r="M2106" s="51" t="str">
        <f>IFERROR(M2105/$O2105,"-")</f>
        <v>-</v>
      </c>
      <c r="N2106" s="51" t="str">
        <f>IFERROR(N2105/$O2105,"-")</f>
        <v>-</v>
      </c>
      <c r="O2106" s="51" t="str">
        <f>IFERROR(O2105/$O2105,"-")</f>
        <v>-</v>
      </c>
      <c r="P2106" s="43"/>
      <c r="Q2106" s="2"/>
      <c r="R2106" s="2"/>
      <c r="S2106" s="44"/>
      <c r="T2106" s="67"/>
      <c r="U2106" s="67"/>
      <c r="V2106" s="67"/>
      <c r="W2106" s="67"/>
      <c r="X2106" s="67"/>
      <c r="Y2106" s="67"/>
      <c r="Z2106" s="67"/>
      <c r="AA2106" s="67"/>
      <c r="AB2106" s="99"/>
    </row>
    <row r="2107" spans="1:29" ht="18" hidden="1" outlineLevel="1" x14ac:dyDescent="0.35">
      <c r="A2107" s="99"/>
      <c r="B2107" s="12"/>
      <c r="C2107" s="67"/>
      <c r="D2107" s="67"/>
      <c r="E2107" s="67"/>
      <c r="F2107" s="67"/>
      <c r="G2107" s="67"/>
      <c r="H2107" s="67"/>
      <c r="I2107" s="67"/>
      <c r="J2107" s="67"/>
      <c r="K2107" s="67"/>
      <c r="L2107" s="67"/>
      <c r="M2107" s="67"/>
      <c r="N2107" s="67"/>
      <c r="O2107" s="67"/>
      <c r="P2107" s="67"/>
      <c r="Q2107" s="67"/>
      <c r="R2107" s="67"/>
      <c r="S2107" s="67"/>
      <c r="T2107" s="67"/>
      <c r="U2107" s="67"/>
      <c r="V2107" s="67"/>
      <c r="W2107" s="67"/>
      <c r="X2107" s="67"/>
      <c r="Y2107" s="67"/>
      <c r="Z2107" s="67"/>
      <c r="AA2107" s="67"/>
      <c r="AB2107" s="99"/>
    </row>
    <row r="2108" spans="1:29" ht="18" collapsed="1" x14ac:dyDescent="0.35">
      <c r="A2108" s="99"/>
      <c r="B2108" s="12"/>
      <c r="C2108" s="62" t="s">
        <v>167</v>
      </c>
      <c r="D2108" s="12"/>
      <c r="E2108" s="12"/>
      <c r="F2108" s="12"/>
      <c r="G2108" s="12"/>
      <c r="H2108" s="12"/>
      <c r="I2108" s="12"/>
      <c r="J2108" s="12"/>
      <c r="K2108" s="12"/>
      <c r="L2108" s="12"/>
      <c r="M2108" s="12"/>
      <c r="N2108" s="12"/>
      <c r="O2108" s="12"/>
      <c r="P2108" s="12"/>
      <c r="Q2108" s="12"/>
      <c r="R2108" s="12"/>
      <c r="S2108" s="12"/>
      <c r="T2108" s="12"/>
      <c r="U2108" s="12"/>
      <c r="V2108" s="12"/>
      <c r="W2108" s="12"/>
      <c r="X2108" s="12"/>
      <c r="Y2108" s="12"/>
      <c r="Z2108" s="12"/>
      <c r="AA2108" s="12"/>
      <c r="AB2108" s="99"/>
    </row>
    <row r="2109" spans="1:29" ht="9.6" hidden="1" customHeight="1" outlineLevel="1" x14ac:dyDescent="0.35">
      <c r="A2109" s="99"/>
      <c r="B2109" s="12"/>
      <c r="C2109" s="67"/>
      <c r="D2109" s="67"/>
      <c r="E2109" s="67"/>
      <c r="F2109" s="67"/>
      <c r="G2109" s="67"/>
      <c r="H2109" s="67"/>
      <c r="I2109" s="67"/>
      <c r="J2109" s="67"/>
      <c r="K2109" s="67"/>
      <c r="L2109" s="67"/>
      <c r="M2109" s="67"/>
      <c r="N2109" s="67"/>
      <c r="O2109" s="67"/>
      <c r="P2109" s="67"/>
      <c r="Q2109" s="67"/>
      <c r="R2109" s="67"/>
      <c r="S2109" s="67"/>
      <c r="T2109" s="67"/>
      <c r="U2109" s="67"/>
      <c r="V2109" s="67"/>
      <c r="W2109" s="67"/>
      <c r="X2109" s="67"/>
      <c r="Y2109" s="67"/>
      <c r="Z2109" s="67"/>
      <c r="AA2109" s="67"/>
      <c r="AB2109" s="99"/>
    </row>
    <row r="2110" spans="1:29" ht="18" hidden="1" outlineLevel="1" x14ac:dyDescent="0.35">
      <c r="A2110" s="99"/>
      <c r="B2110" s="12"/>
      <c r="C2110" s="67"/>
      <c r="D2110" s="163" t="s">
        <v>98</v>
      </c>
      <c r="E2110" s="164"/>
      <c r="F2110" s="164"/>
      <c r="G2110" s="164"/>
      <c r="H2110" s="67"/>
      <c r="I2110" s="161" t="s">
        <v>97</v>
      </c>
      <c r="J2110" s="162"/>
      <c r="K2110" s="162"/>
      <c r="L2110" s="67"/>
      <c r="M2110" s="67"/>
      <c r="N2110" s="67"/>
      <c r="O2110" s="67"/>
      <c r="P2110" s="67"/>
      <c r="Q2110" s="149" t="s">
        <v>152</v>
      </c>
      <c r="R2110" s="150"/>
      <c r="S2110" s="150"/>
      <c r="T2110" s="150"/>
      <c r="U2110" s="67"/>
      <c r="V2110" s="149" t="s">
        <v>153</v>
      </c>
      <c r="W2110" s="150"/>
      <c r="X2110" s="150"/>
      <c r="Y2110" s="67"/>
      <c r="Z2110" s="67"/>
      <c r="AA2110" s="67"/>
      <c r="AB2110" s="99"/>
      <c r="AC2110" s="67">
        <v>40</v>
      </c>
    </row>
    <row r="2111" spans="1:29" ht="18" hidden="1" outlineLevel="1" x14ac:dyDescent="0.35">
      <c r="A2111" s="99"/>
      <c r="B2111" s="12"/>
      <c r="C2111" s="67"/>
      <c r="D2111" s="1" t="s">
        <v>154</v>
      </c>
      <c r="E2111" s="200" t="s">
        <v>155</v>
      </c>
      <c r="F2111" s="167" t="s">
        <v>156</v>
      </c>
      <c r="G2111" s="165"/>
      <c r="H2111" s="67"/>
      <c r="I2111" s="152">
        <v>1</v>
      </c>
      <c r="J2111" s="421" t="s">
        <v>101</v>
      </c>
      <c r="K2111" s="422"/>
      <c r="L2111" s="67"/>
      <c r="M2111" s="67"/>
      <c r="N2111" s="67"/>
      <c r="O2111" s="67"/>
      <c r="P2111" s="67"/>
      <c r="Q2111" s="419" t="s">
        <v>106</v>
      </c>
      <c r="R2111" s="419"/>
      <c r="S2111" s="298" t="str">
        <f>IFERROR(S2133/Q2133,"-")</f>
        <v>-</v>
      </c>
      <c r="T2111" s="299" t="s">
        <v>107</v>
      </c>
      <c r="U2111" s="67"/>
      <c r="V2111" s="8" t="s">
        <v>108</v>
      </c>
      <c r="W2111" s="300">
        <f>IF(E2111="No n'hi ha",0,VLOOKUP(E2111,llistes!$L$5:$Q$11,5,0))</f>
        <v>0</v>
      </c>
      <c r="X2111" s="301" t="s">
        <v>109</v>
      </c>
      <c r="Y2111" s="67"/>
      <c r="Z2111" s="67"/>
      <c r="AA2111" s="67"/>
      <c r="AB2111" s="99"/>
    </row>
    <row r="2112" spans="1:29" ht="18" hidden="1" outlineLevel="1" x14ac:dyDescent="0.35">
      <c r="A2112" s="99"/>
      <c r="B2112" s="12"/>
      <c r="C2112" s="67"/>
      <c r="D2112" s="1" t="s">
        <v>157</v>
      </c>
      <c r="E2112" s="201" t="s">
        <v>145</v>
      </c>
      <c r="F2112" s="199" t="s">
        <v>158</v>
      </c>
      <c r="G2112" s="166"/>
      <c r="H2112" s="67"/>
      <c r="I2112" s="154">
        <v>2</v>
      </c>
      <c r="J2112" s="421" t="s">
        <v>101</v>
      </c>
      <c r="K2112" s="422"/>
      <c r="L2112" s="67"/>
      <c r="M2112" s="67"/>
      <c r="N2112" s="67"/>
      <c r="O2112" s="67"/>
      <c r="P2112" s="67"/>
      <c r="Q2112" s="415" t="s">
        <v>111</v>
      </c>
      <c r="R2112" s="415"/>
      <c r="S2112" s="47">
        <f>IFERROR(S2133/P2133,0)</f>
        <v>0</v>
      </c>
      <c r="T2112" t="s">
        <v>112</v>
      </c>
      <c r="U2112" s="67"/>
      <c r="V2112" s="1" t="s">
        <v>113</v>
      </c>
      <c r="W2112" s="5">
        <f>+W2111*Q2133</f>
        <v>0</v>
      </c>
      <c r="X2112" s="268" t="s">
        <v>114</v>
      </c>
      <c r="Y2112" s="67"/>
      <c r="Z2112" s="67"/>
      <c r="AA2112" s="67"/>
      <c r="AB2112" s="99"/>
    </row>
    <row r="2113" spans="1:28" ht="18" hidden="1" outlineLevel="1" x14ac:dyDescent="0.35">
      <c r="A2113" s="99"/>
      <c r="B2113" s="12"/>
      <c r="C2113" s="67"/>
      <c r="D2113" s="1" t="s">
        <v>159</v>
      </c>
      <c r="E2113" s="168">
        <f>IF(E2111="No n'hi ha",0,VLOOKUP(E2112,_xlfn.IFS(E2111="Gas Natural",llistes!$F$4:$H$4,E2111="Gasoil C",llistes!$F$7:$H$8,E2111="GLP",llistes!$F$11:$H$15,E2111="Biomassa",llistes!$F$18:$H$24,E2111="No n'hi ha",llistes!$F$26:$H$26),2,0))</f>
        <v>0</v>
      </c>
      <c r="F2113" s="67"/>
      <c r="G2113" s="67"/>
      <c r="H2113" s="67"/>
      <c r="I2113" s="154">
        <v>3</v>
      </c>
      <c r="J2113" s="421" t="s">
        <v>101</v>
      </c>
      <c r="K2113" s="422"/>
      <c r="L2113" s="67"/>
      <c r="M2113" s="67"/>
      <c r="N2113" s="67"/>
      <c r="O2113" s="67"/>
      <c r="P2113" s="67"/>
      <c r="Q2113" s="419" t="s">
        <v>116</v>
      </c>
      <c r="R2113" s="419"/>
      <c r="S2113" s="302" t="str" cm="1">
        <f t="array" aca="1" ref="S2113" ca="1">IFERROR(Q2133/INDIRECT("'Introducció dades Grals'!G"&amp;AC2110),"-")</f>
        <v>-</v>
      </c>
      <c r="T2113" s="303" t="s">
        <v>117</v>
      </c>
      <c r="U2113" s="67"/>
      <c r="V2113" s="1" t="s">
        <v>118</v>
      </c>
      <c r="W2113" s="7" t="str" cm="1">
        <f t="array" aca="1" ref="W2113" ca="1">IFERROR(W2112/INDIRECT("'Introducció dades Grals'!G"&amp;AC2110),"-")</f>
        <v>-</v>
      </c>
      <c r="X2113" s="268" t="s">
        <v>119</v>
      </c>
      <c r="Y2113" s="67"/>
      <c r="Z2113" s="67"/>
      <c r="AA2113" s="67"/>
      <c r="AB2113" s="99"/>
    </row>
    <row r="2114" spans="1:28" ht="18" hidden="1" outlineLevel="1" x14ac:dyDescent="0.35">
      <c r="A2114" s="99"/>
      <c r="B2114" s="12"/>
      <c r="C2114" s="67"/>
      <c r="D2114" s="67"/>
      <c r="E2114" s="67"/>
      <c r="F2114" s="67"/>
      <c r="G2114" s="67"/>
      <c r="H2114" s="67"/>
      <c r="I2114" s="152">
        <v>4</v>
      </c>
      <c r="J2114" s="416" t="s">
        <v>101</v>
      </c>
      <c r="K2114" s="417"/>
      <c r="L2114" s="67"/>
      <c r="M2114" s="67"/>
      <c r="N2114" s="67"/>
      <c r="O2114" s="67"/>
      <c r="P2114" s="67"/>
      <c r="Q2114" s="415" t="s">
        <v>121</v>
      </c>
      <c r="R2114" s="415"/>
      <c r="S2114" s="47" t="str" cm="1">
        <f t="array" aca="1" ref="S2114" ca="1">IFERROR(Q2133/INDIRECT("'Introducció dades Grals'!I"&amp;AC2110),"-")</f>
        <v>-</v>
      </c>
      <c r="T2114" s="11" t="s">
        <v>122</v>
      </c>
      <c r="U2114" s="67"/>
      <c r="V2114" s="67"/>
      <c r="W2114" s="67"/>
      <c r="X2114" s="67"/>
      <c r="Y2114" s="67"/>
      <c r="Z2114" s="67"/>
      <c r="AA2114" s="67"/>
      <c r="AB2114" s="99"/>
    </row>
    <row r="2115" spans="1:28" ht="18" hidden="1" outlineLevel="1" x14ac:dyDescent="0.35">
      <c r="A2115" s="99"/>
      <c r="B2115" s="12"/>
      <c r="C2115" s="67"/>
      <c r="D2115" s="67"/>
      <c r="E2115" s="67"/>
      <c r="F2115" s="67"/>
      <c r="G2115" s="67"/>
      <c r="H2115" s="67"/>
      <c r="I2115" s="67"/>
      <c r="J2115" s="67"/>
      <c r="K2115" s="67"/>
      <c r="L2115" s="67"/>
      <c r="M2115" s="67"/>
      <c r="N2115" s="67"/>
      <c r="O2115" s="67"/>
      <c r="P2115" s="67"/>
      <c r="Q2115" s="67"/>
      <c r="R2115" s="67"/>
      <c r="S2115" s="67"/>
      <c r="T2115" s="67"/>
      <c r="U2115" s="67"/>
      <c r="V2115" s="67"/>
      <c r="W2115" s="67"/>
      <c r="X2115" s="67"/>
      <c r="Y2115" s="67"/>
      <c r="Z2115" s="67"/>
      <c r="AA2115" s="67"/>
      <c r="AB2115" s="99"/>
    </row>
    <row r="2116" spans="1:28" ht="18" hidden="1" outlineLevel="1" x14ac:dyDescent="0.35">
      <c r="A2116" s="99"/>
      <c r="B2116" s="12"/>
      <c r="C2116" s="67"/>
      <c r="D2116" s="147" t="s">
        <v>126</v>
      </c>
      <c r="E2116" s="148"/>
      <c r="F2116" s="148"/>
      <c r="G2116" s="148"/>
      <c r="H2116" s="148"/>
      <c r="I2116" s="148"/>
      <c r="J2116" s="148"/>
      <c r="K2116" s="148"/>
      <c r="L2116" s="148"/>
      <c r="M2116" s="148"/>
      <c r="N2116" s="148"/>
      <c r="O2116" s="148"/>
      <c r="P2116" s="423" t="s">
        <v>166</v>
      </c>
      <c r="Q2116" s="423"/>
      <c r="R2116" s="423"/>
      <c r="S2116" s="423"/>
      <c r="T2116" s="67"/>
      <c r="U2116" s="67"/>
      <c r="V2116" s="67"/>
      <c r="W2116" s="67"/>
      <c r="X2116" s="67"/>
      <c r="Y2116" s="67"/>
      <c r="Z2116" s="67"/>
      <c r="AA2116" s="67"/>
      <c r="AB2116" s="99"/>
    </row>
    <row r="2117" spans="1:28" s="159" customFormat="1" ht="28.8" hidden="1" outlineLevel="1" x14ac:dyDescent="0.35">
      <c r="A2117" s="99"/>
      <c r="B2117" s="12"/>
      <c r="C2117" s="67"/>
      <c r="D2117" s="188" t="s">
        <v>128</v>
      </c>
      <c r="E2117" s="188" t="s">
        <v>129</v>
      </c>
      <c r="F2117" s="188" t="s">
        <v>130</v>
      </c>
      <c r="G2117" s="188" t="s">
        <v>131</v>
      </c>
      <c r="H2117" s="188" t="s">
        <v>160</v>
      </c>
      <c r="I2117" s="188" t="s">
        <v>161</v>
      </c>
      <c r="J2117" s="188"/>
      <c r="K2117" s="188" t="s">
        <v>106</v>
      </c>
      <c r="L2117" s="188" t="s">
        <v>162</v>
      </c>
      <c r="M2117" s="188" t="s">
        <v>137</v>
      </c>
      <c r="N2117" s="188" t="s">
        <v>138</v>
      </c>
      <c r="O2117" s="188" t="s">
        <v>139</v>
      </c>
      <c r="P2117" s="193" t="s">
        <v>163</v>
      </c>
      <c r="Q2117" s="193" t="s">
        <v>141</v>
      </c>
      <c r="R2117" s="193" t="s">
        <v>142</v>
      </c>
      <c r="S2117" s="193" t="s">
        <v>143</v>
      </c>
      <c r="U2117" s="159" t="e" vm="1">
        <v>#VALUE!</v>
      </c>
      <c r="V2117" s="426" t="s">
        <v>144</v>
      </c>
      <c r="W2117" s="426"/>
      <c r="X2117" s="426"/>
      <c r="Y2117" s="426"/>
      <c r="Z2117" s="426"/>
      <c r="AB2117" s="99"/>
    </row>
    <row r="2118" spans="1:28" s="160" customFormat="1" ht="18" hidden="1" outlineLevel="1" x14ac:dyDescent="0.35">
      <c r="A2118" s="99"/>
      <c r="B2118" s="12"/>
      <c r="C2118" s="67"/>
      <c r="D2118" s="194"/>
      <c r="E2118" s="195"/>
      <c r="F2118" s="195"/>
      <c r="G2118" s="194"/>
      <c r="H2118" s="188" t="str">
        <f>+E2112</f>
        <v>kWh</v>
      </c>
      <c r="I2118" s="196" t="s">
        <v>145</v>
      </c>
      <c r="J2118" s="196" t="s">
        <v>146</v>
      </c>
      <c r="K2118" s="196" t="s">
        <v>147</v>
      </c>
      <c r="L2118" s="196" t="s">
        <v>147</v>
      </c>
      <c r="M2118" s="196" t="s">
        <v>147</v>
      </c>
      <c r="N2118" s="196" t="s">
        <v>147</v>
      </c>
      <c r="O2118" s="196" t="s">
        <v>147</v>
      </c>
      <c r="P2118" s="197" t="s">
        <v>148</v>
      </c>
      <c r="Q2118" s="198" t="s">
        <v>145</v>
      </c>
      <c r="R2118" s="198" t="s">
        <v>147</v>
      </c>
      <c r="S2118" s="198" t="s">
        <v>147</v>
      </c>
      <c r="U2118" s="67"/>
      <c r="V2118" s="67"/>
      <c r="W2118" s="67"/>
      <c r="X2118" s="67"/>
      <c r="Y2118" s="67"/>
      <c r="Z2118" s="67"/>
      <c r="AB2118" s="99"/>
    </row>
    <row r="2119" spans="1:28" ht="18" hidden="1" outlineLevel="1" x14ac:dyDescent="0.35">
      <c r="A2119" s="99"/>
      <c r="B2119" s="12"/>
      <c r="C2119" s="67"/>
      <c r="D2119" s="2">
        <v>0</v>
      </c>
      <c r="E2119" s="145"/>
      <c r="F2119" s="145">
        <f>+E2119</f>
        <v>0</v>
      </c>
      <c r="G2119" s="49">
        <f>IF(F2119-E2119=0,0,F2119-E2119+1)</f>
        <v>0</v>
      </c>
      <c r="H2119" s="155"/>
      <c r="I2119" s="4">
        <f>+H2119*$E$2113</f>
        <v>0</v>
      </c>
      <c r="J2119" s="48" t="str">
        <f>IFERROR(I2119/G2119,"-")</f>
        <v>-</v>
      </c>
      <c r="K2119" s="157"/>
      <c r="L2119" s="157"/>
      <c r="M2119" s="157"/>
      <c r="N2119" s="157"/>
      <c r="O2119" s="6">
        <f t="shared" ref="O2119:O2132" si="2229">+SUM(K2119:N2119)</f>
        <v>0</v>
      </c>
      <c r="P2119" s="38">
        <f>IFERROR((_xlfn.DAYS(F2119,"1/1/"&amp;YEAR(F2119))+1)/G2119,0)</f>
        <v>0</v>
      </c>
      <c r="Q2119" s="4">
        <f t="shared" ref="Q2119:Q2132" si="2230">+I2119*P2119</f>
        <v>0</v>
      </c>
      <c r="R2119" s="4">
        <f t="shared" ref="R2119:R2132" si="2231">+K2119*P2119</f>
        <v>0</v>
      </c>
      <c r="S2119" s="39">
        <f t="shared" ref="S2119:S2132" si="2232">+O2119*P2119</f>
        <v>0</v>
      </c>
      <c r="T2119" s="160"/>
      <c r="U2119" s="67"/>
      <c r="V2119" s="67"/>
      <c r="W2119" s="67"/>
      <c r="X2119" s="67"/>
      <c r="Y2119" s="67"/>
      <c r="Z2119" s="67"/>
      <c r="AA2119" s="67"/>
      <c r="AB2119" s="99"/>
    </row>
    <row r="2120" spans="1:28" ht="18" hidden="1" outlineLevel="1" x14ac:dyDescent="0.35">
      <c r="A2120" s="99"/>
      <c r="B2120" s="12"/>
      <c r="C2120" s="67"/>
      <c r="D2120" s="2">
        <v>1</v>
      </c>
      <c r="E2120" s="3">
        <f>+F2119+1</f>
        <v>1</v>
      </c>
      <c r="F2120" s="145"/>
      <c r="G2120" s="49">
        <f t="shared" ref="G2120:G2132" si="2233">IF(F2120-E2120=0,0,F2120-E2120+1)</f>
        <v>0</v>
      </c>
      <c r="H2120" s="155"/>
      <c r="I2120" s="4">
        <f t="shared" ref="I2120:I2132" si="2234">+H2120*$E$2113</f>
        <v>0</v>
      </c>
      <c r="J2120" s="48" t="str">
        <f t="shared" ref="J2120:J2132" si="2235">IFERROR(I2120/G2120,"-")</f>
        <v>-</v>
      </c>
      <c r="K2120" s="157"/>
      <c r="L2120" s="157"/>
      <c r="M2120" s="157"/>
      <c r="N2120" s="157"/>
      <c r="O2120" s="6">
        <f t="shared" si="2229"/>
        <v>0</v>
      </c>
      <c r="P2120" s="38">
        <v>1</v>
      </c>
      <c r="Q2120" s="4">
        <f t="shared" si="2230"/>
        <v>0</v>
      </c>
      <c r="R2120" s="4">
        <f t="shared" si="2231"/>
        <v>0</v>
      </c>
      <c r="S2120" s="39">
        <f t="shared" si="2232"/>
        <v>0</v>
      </c>
      <c r="T2120" s="160"/>
      <c r="U2120" s="67"/>
      <c r="V2120" s="67"/>
      <c r="W2120" s="67"/>
      <c r="X2120" s="67"/>
      <c r="Y2120" s="67"/>
      <c r="Z2120" s="67"/>
      <c r="AA2120" s="67"/>
      <c r="AB2120" s="99"/>
    </row>
    <row r="2121" spans="1:28" ht="18" hidden="1" outlineLevel="1" x14ac:dyDescent="0.35">
      <c r="A2121" s="99"/>
      <c r="B2121" s="12"/>
      <c r="C2121" s="67"/>
      <c r="D2121" s="2">
        <v>2</v>
      </c>
      <c r="E2121" s="3">
        <f t="shared" ref="E2121:E2132" si="2236">+F2120+1</f>
        <v>1</v>
      </c>
      <c r="F2121" s="146"/>
      <c r="G2121" s="49">
        <f t="shared" si="2233"/>
        <v>0</v>
      </c>
      <c r="H2121" s="156"/>
      <c r="I2121" s="4">
        <f t="shared" si="2234"/>
        <v>0</v>
      </c>
      <c r="J2121" s="48" t="str">
        <f t="shared" si="2235"/>
        <v>-</v>
      </c>
      <c r="K2121" s="158"/>
      <c r="L2121" s="158"/>
      <c r="M2121" s="158"/>
      <c r="N2121" s="158"/>
      <c r="O2121" s="6">
        <f t="shared" si="2229"/>
        <v>0</v>
      </c>
      <c r="P2121" s="40">
        <v>1</v>
      </c>
      <c r="Q2121" s="4">
        <f t="shared" si="2230"/>
        <v>0</v>
      </c>
      <c r="R2121" s="4">
        <f t="shared" si="2231"/>
        <v>0</v>
      </c>
      <c r="S2121" s="41">
        <f t="shared" si="2232"/>
        <v>0</v>
      </c>
      <c r="T2121" s="160"/>
      <c r="U2121" s="67"/>
      <c r="V2121" s="67"/>
      <c r="W2121" s="67"/>
      <c r="X2121" s="67"/>
      <c r="Y2121" s="67"/>
      <c r="Z2121" s="67"/>
      <c r="AA2121" s="67"/>
      <c r="AB2121" s="99"/>
    </row>
    <row r="2122" spans="1:28" ht="18" hidden="1" outlineLevel="1" x14ac:dyDescent="0.35">
      <c r="A2122" s="99"/>
      <c r="B2122" s="12"/>
      <c r="C2122" s="67"/>
      <c r="D2122" s="2">
        <v>3</v>
      </c>
      <c r="E2122" s="3">
        <f t="shared" si="2236"/>
        <v>1</v>
      </c>
      <c r="F2122" s="146"/>
      <c r="G2122" s="49">
        <f t="shared" si="2233"/>
        <v>0</v>
      </c>
      <c r="H2122" s="156"/>
      <c r="I2122" s="4">
        <f t="shared" si="2234"/>
        <v>0</v>
      </c>
      <c r="J2122" s="48" t="str">
        <f t="shared" si="2235"/>
        <v>-</v>
      </c>
      <c r="K2122" s="158"/>
      <c r="L2122" s="158"/>
      <c r="M2122" s="158"/>
      <c r="N2122" s="158"/>
      <c r="O2122" s="6">
        <f t="shared" si="2229"/>
        <v>0</v>
      </c>
      <c r="P2122" s="40">
        <v>1</v>
      </c>
      <c r="Q2122" s="4">
        <f t="shared" si="2230"/>
        <v>0</v>
      </c>
      <c r="R2122" s="4">
        <f t="shared" si="2231"/>
        <v>0</v>
      </c>
      <c r="S2122" s="41">
        <f t="shared" si="2232"/>
        <v>0</v>
      </c>
      <c r="T2122" s="67"/>
      <c r="U2122" s="67"/>
      <c r="V2122" s="67"/>
      <c r="W2122" s="67"/>
      <c r="X2122" s="67"/>
      <c r="Y2122" s="67"/>
      <c r="Z2122" s="67"/>
      <c r="AA2122" s="67"/>
      <c r="AB2122" s="99"/>
    </row>
    <row r="2123" spans="1:28" ht="18" hidden="1" outlineLevel="1" x14ac:dyDescent="0.35">
      <c r="A2123" s="99"/>
      <c r="B2123" s="12"/>
      <c r="C2123" s="67"/>
      <c r="D2123" s="2">
        <v>4</v>
      </c>
      <c r="E2123" s="3">
        <f t="shared" si="2236"/>
        <v>1</v>
      </c>
      <c r="F2123" s="146"/>
      <c r="G2123" s="49">
        <f t="shared" si="2233"/>
        <v>0</v>
      </c>
      <c r="H2123" s="156"/>
      <c r="I2123" s="4">
        <f t="shared" si="2234"/>
        <v>0</v>
      </c>
      <c r="J2123" s="48" t="str">
        <f t="shared" si="2235"/>
        <v>-</v>
      </c>
      <c r="K2123" s="158"/>
      <c r="L2123" s="158"/>
      <c r="M2123" s="158"/>
      <c r="N2123" s="158"/>
      <c r="O2123" s="6">
        <f t="shared" si="2229"/>
        <v>0</v>
      </c>
      <c r="P2123" s="40">
        <v>1</v>
      </c>
      <c r="Q2123" s="4">
        <f t="shared" si="2230"/>
        <v>0</v>
      </c>
      <c r="R2123" s="4">
        <f t="shared" si="2231"/>
        <v>0</v>
      </c>
      <c r="S2123" s="41">
        <f t="shared" si="2232"/>
        <v>0</v>
      </c>
      <c r="T2123" s="67"/>
      <c r="U2123" s="67"/>
      <c r="V2123" s="67"/>
      <c r="W2123" s="67"/>
      <c r="X2123" s="67"/>
      <c r="Y2123" s="67"/>
      <c r="Z2123" s="67"/>
      <c r="AA2123" s="67"/>
      <c r="AB2123" s="99"/>
    </row>
    <row r="2124" spans="1:28" ht="18" hidden="1" outlineLevel="1" x14ac:dyDescent="0.35">
      <c r="A2124" s="99"/>
      <c r="B2124" s="12"/>
      <c r="C2124" s="67"/>
      <c r="D2124" s="2">
        <v>5</v>
      </c>
      <c r="E2124" s="3">
        <f t="shared" si="2236"/>
        <v>1</v>
      </c>
      <c r="F2124" s="146"/>
      <c r="G2124" s="49">
        <f t="shared" si="2233"/>
        <v>0</v>
      </c>
      <c r="H2124" s="156"/>
      <c r="I2124" s="4">
        <f t="shared" si="2234"/>
        <v>0</v>
      </c>
      <c r="J2124" s="48" t="str">
        <f t="shared" si="2235"/>
        <v>-</v>
      </c>
      <c r="K2124" s="158"/>
      <c r="L2124" s="158"/>
      <c r="M2124" s="158"/>
      <c r="N2124" s="158"/>
      <c r="O2124" s="6">
        <f t="shared" si="2229"/>
        <v>0</v>
      </c>
      <c r="P2124" s="40">
        <v>1</v>
      </c>
      <c r="Q2124" s="4">
        <f t="shared" si="2230"/>
        <v>0</v>
      </c>
      <c r="R2124" s="4">
        <f t="shared" si="2231"/>
        <v>0</v>
      </c>
      <c r="S2124" s="41">
        <f t="shared" si="2232"/>
        <v>0</v>
      </c>
      <c r="T2124" s="67"/>
      <c r="U2124" s="67"/>
      <c r="V2124" s="67"/>
      <c r="W2124" s="67"/>
      <c r="X2124" s="67"/>
      <c r="Y2124" s="67"/>
      <c r="Z2124" s="67"/>
      <c r="AA2124" s="67"/>
      <c r="AB2124" s="99"/>
    </row>
    <row r="2125" spans="1:28" ht="18" hidden="1" outlineLevel="1" x14ac:dyDescent="0.35">
      <c r="A2125" s="99"/>
      <c r="B2125" s="12"/>
      <c r="C2125" s="67"/>
      <c r="D2125" s="2">
        <v>6</v>
      </c>
      <c r="E2125" s="3">
        <f t="shared" si="2236"/>
        <v>1</v>
      </c>
      <c r="F2125" s="146"/>
      <c r="G2125" s="49">
        <f t="shared" si="2233"/>
        <v>0</v>
      </c>
      <c r="H2125" s="156"/>
      <c r="I2125" s="4">
        <f t="shared" si="2234"/>
        <v>0</v>
      </c>
      <c r="J2125" s="48" t="str">
        <f t="shared" si="2235"/>
        <v>-</v>
      </c>
      <c r="K2125" s="158"/>
      <c r="L2125" s="158"/>
      <c r="M2125" s="158"/>
      <c r="N2125" s="158"/>
      <c r="O2125" s="6">
        <f t="shared" si="2229"/>
        <v>0</v>
      </c>
      <c r="P2125" s="40">
        <v>1</v>
      </c>
      <c r="Q2125" s="4">
        <f t="shared" si="2230"/>
        <v>0</v>
      </c>
      <c r="R2125" s="4">
        <f t="shared" si="2231"/>
        <v>0</v>
      </c>
      <c r="S2125" s="41">
        <f t="shared" si="2232"/>
        <v>0</v>
      </c>
      <c r="T2125" s="67"/>
      <c r="U2125" s="67"/>
      <c r="V2125" s="67"/>
      <c r="W2125" s="67"/>
      <c r="X2125" s="67"/>
      <c r="Y2125" s="67"/>
      <c r="Z2125" s="67"/>
      <c r="AA2125" s="67"/>
      <c r="AB2125" s="99"/>
    </row>
    <row r="2126" spans="1:28" ht="18" hidden="1" outlineLevel="1" x14ac:dyDescent="0.35">
      <c r="A2126" s="99"/>
      <c r="B2126" s="12"/>
      <c r="C2126" s="67"/>
      <c r="D2126" s="2">
        <v>7</v>
      </c>
      <c r="E2126" s="3">
        <f t="shared" si="2236"/>
        <v>1</v>
      </c>
      <c r="F2126" s="146"/>
      <c r="G2126" s="49">
        <f t="shared" si="2233"/>
        <v>0</v>
      </c>
      <c r="H2126" s="156"/>
      <c r="I2126" s="4">
        <f t="shared" si="2234"/>
        <v>0</v>
      </c>
      <c r="J2126" s="48" t="str">
        <f t="shared" si="2235"/>
        <v>-</v>
      </c>
      <c r="K2126" s="158"/>
      <c r="L2126" s="158"/>
      <c r="M2126" s="158"/>
      <c r="N2126" s="158"/>
      <c r="O2126" s="6">
        <f t="shared" si="2229"/>
        <v>0</v>
      </c>
      <c r="P2126" s="40">
        <v>1</v>
      </c>
      <c r="Q2126" s="4">
        <f t="shared" si="2230"/>
        <v>0</v>
      </c>
      <c r="R2126" s="4">
        <f t="shared" si="2231"/>
        <v>0</v>
      </c>
      <c r="S2126" s="41">
        <f t="shared" si="2232"/>
        <v>0</v>
      </c>
      <c r="T2126" s="67"/>
      <c r="U2126" s="67"/>
      <c r="V2126" s="67"/>
      <c r="W2126" s="67"/>
      <c r="X2126" s="67"/>
      <c r="Y2126" s="67"/>
      <c r="Z2126" s="67"/>
      <c r="AA2126" s="67"/>
      <c r="AB2126" s="99"/>
    </row>
    <row r="2127" spans="1:28" ht="18" hidden="1" outlineLevel="1" x14ac:dyDescent="0.35">
      <c r="A2127" s="99"/>
      <c r="B2127" s="12"/>
      <c r="C2127" s="67"/>
      <c r="D2127" s="2">
        <v>8</v>
      </c>
      <c r="E2127" s="3">
        <f t="shared" si="2236"/>
        <v>1</v>
      </c>
      <c r="F2127" s="146"/>
      <c r="G2127" s="49">
        <f t="shared" si="2233"/>
        <v>0</v>
      </c>
      <c r="H2127" s="156"/>
      <c r="I2127" s="4">
        <f t="shared" si="2234"/>
        <v>0</v>
      </c>
      <c r="J2127" s="48" t="str">
        <f t="shared" si="2235"/>
        <v>-</v>
      </c>
      <c r="K2127" s="158"/>
      <c r="L2127" s="158"/>
      <c r="M2127" s="158"/>
      <c r="N2127" s="158"/>
      <c r="O2127" s="6">
        <f t="shared" si="2229"/>
        <v>0</v>
      </c>
      <c r="P2127" s="40">
        <v>1</v>
      </c>
      <c r="Q2127" s="4">
        <f t="shared" si="2230"/>
        <v>0</v>
      </c>
      <c r="R2127" s="4">
        <f t="shared" si="2231"/>
        <v>0</v>
      </c>
      <c r="S2127" s="41">
        <f t="shared" si="2232"/>
        <v>0</v>
      </c>
      <c r="T2127" s="67"/>
      <c r="U2127" s="67"/>
      <c r="V2127" s="67"/>
      <c r="W2127" s="67"/>
      <c r="X2127" s="67"/>
      <c r="Y2127" s="67"/>
      <c r="Z2127" s="67"/>
      <c r="AA2127" s="67"/>
      <c r="AB2127" s="99"/>
    </row>
    <row r="2128" spans="1:28" ht="18" hidden="1" outlineLevel="1" x14ac:dyDescent="0.35">
      <c r="A2128" s="99"/>
      <c r="B2128" s="12"/>
      <c r="C2128" s="67"/>
      <c r="D2128" s="2">
        <v>9</v>
      </c>
      <c r="E2128" s="3">
        <f t="shared" si="2236"/>
        <v>1</v>
      </c>
      <c r="F2128" s="146"/>
      <c r="G2128" s="49">
        <f t="shared" si="2233"/>
        <v>0</v>
      </c>
      <c r="H2128" s="156"/>
      <c r="I2128" s="4">
        <f t="shared" si="2234"/>
        <v>0</v>
      </c>
      <c r="J2128" s="48" t="str">
        <f t="shared" si="2235"/>
        <v>-</v>
      </c>
      <c r="K2128" s="158"/>
      <c r="L2128" s="158"/>
      <c r="M2128" s="158"/>
      <c r="N2128" s="158"/>
      <c r="O2128" s="6">
        <f t="shared" si="2229"/>
        <v>0</v>
      </c>
      <c r="P2128" s="40">
        <v>1</v>
      </c>
      <c r="Q2128" s="4">
        <f t="shared" si="2230"/>
        <v>0</v>
      </c>
      <c r="R2128" s="4">
        <f t="shared" si="2231"/>
        <v>0</v>
      </c>
      <c r="S2128" s="41">
        <f t="shared" si="2232"/>
        <v>0</v>
      </c>
      <c r="T2128" s="67"/>
      <c r="U2128" s="67"/>
      <c r="V2128" s="67"/>
      <c r="W2128" s="67"/>
      <c r="X2128" s="67"/>
      <c r="Y2128" s="67"/>
      <c r="Z2128" s="67"/>
      <c r="AA2128" s="67"/>
      <c r="AB2128" s="99"/>
    </row>
    <row r="2129" spans="1:29" ht="18" hidden="1" outlineLevel="1" x14ac:dyDescent="0.35">
      <c r="A2129" s="99"/>
      <c r="B2129" s="12"/>
      <c r="C2129" s="67"/>
      <c r="D2129" s="2">
        <v>10</v>
      </c>
      <c r="E2129" s="3">
        <f t="shared" si="2236"/>
        <v>1</v>
      </c>
      <c r="F2129" s="146"/>
      <c r="G2129" s="49">
        <f t="shared" si="2233"/>
        <v>0</v>
      </c>
      <c r="H2129" s="156"/>
      <c r="I2129" s="4">
        <f t="shared" si="2234"/>
        <v>0</v>
      </c>
      <c r="J2129" s="48" t="str">
        <f t="shared" si="2235"/>
        <v>-</v>
      </c>
      <c r="K2129" s="158"/>
      <c r="L2129" s="158"/>
      <c r="M2129" s="158"/>
      <c r="N2129" s="158"/>
      <c r="O2129" s="6">
        <f t="shared" si="2229"/>
        <v>0</v>
      </c>
      <c r="P2129" s="40">
        <v>1</v>
      </c>
      <c r="Q2129" s="4">
        <f t="shared" si="2230"/>
        <v>0</v>
      </c>
      <c r="R2129" s="4">
        <f t="shared" si="2231"/>
        <v>0</v>
      </c>
      <c r="S2129" s="41">
        <f t="shared" si="2232"/>
        <v>0</v>
      </c>
      <c r="T2129" s="67"/>
      <c r="U2129" s="67"/>
      <c r="V2129" s="67"/>
      <c r="W2129" s="67"/>
      <c r="X2129" s="67"/>
      <c r="Y2129" s="67"/>
      <c r="Z2129" s="67"/>
      <c r="AA2129" s="67"/>
      <c r="AB2129" s="99"/>
    </row>
    <row r="2130" spans="1:29" ht="18" hidden="1" outlineLevel="1" x14ac:dyDescent="0.35">
      <c r="A2130" s="99"/>
      <c r="B2130" s="12"/>
      <c r="C2130" s="67"/>
      <c r="D2130" s="2">
        <v>11</v>
      </c>
      <c r="E2130" s="3">
        <f t="shared" si="2236"/>
        <v>1</v>
      </c>
      <c r="F2130" s="146"/>
      <c r="G2130" s="49">
        <f t="shared" si="2233"/>
        <v>0</v>
      </c>
      <c r="H2130" s="156"/>
      <c r="I2130" s="4">
        <f t="shared" si="2234"/>
        <v>0</v>
      </c>
      <c r="J2130" s="48" t="str">
        <f t="shared" si="2235"/>
        <v>-</v>
      </c>
      <c r="K2130" s="158"/>
      <c r="L2130" s="158"/>
      <c r="M2130" s="158"/>
      <c r="N2130" s="158"/>
      <c r="O2130" s="6">
        <f t="shared" si="2229"/>
        <v>0</v>
      </c>
      <c r="P2130" s="40">
        <v>1</v>
      </c>
      <c r="Q2130" s="4">
        <f t="shared" si="2230"/>
        <v>0</v>
      </c>
      <c r="R2130" s="4">
        <f t="shared" si="2231"/>
        <v>0</v>
      </c>
      <c r="S2130" s="41">
        <f t="shared" si="2232"/>
        <v>0</v>
      </c>
      <c r="T2130" s="67"/>
      <c r="U2130" s="67"/>
      <c r="V2130" s="67"/>
      <c r="W2130" s="67"/>
      <c r="X2130" s="67"/>
      <c r="Y2130" s="67"/>
      <c r="Z2130" s="67"/>
      <c r="AA2130" s="67"/>
      <c r="AB2130" s="99"/>
    </row>
    <row r="2131" spans="1:29" ht="18" hidden="1" outlineLevel="1" x14ac:dyDescent="0.35">
      <c r="A2131" s="99"/>
      <c r="B2131" s="12"/>
      <c r="C2131" s="67"/>
      <c r="D2131" s="2">
        <v>12</v>
      </c>
      <c r="E2131" s="3">
        <f t="shared" si="2236"/>
        <v>1</v>
      </c>
      <c r="F2131" s="146"/>
      <c r="G2131" s="49">
        <f t="shared" si="2233"/>
        <v>0</v>
      </c>
      <c r="H2131" s="156"/>
      <c r="I2131" s="4">
        <f t="shared" si="2234"/>
        <v>0</v>
      </c>
      <c r="J2131" s="48" t="str">
        <f t="shared" si="2235"/>
        <v>-</v>
      </c>
      <c r="K2131" s="158"/>
      <c r="L2131" s="158"/>
      <c r="M2131" s="158"/>
      <c r="N2131" s="158"/>
      <c r="O2131" s="6">
        <f t="shared" si="2229"/>
        <v>0</v>
      </c>
      <c r="P2131" s="40">
        <v>1</v>
      </c>
      <c r="Q2131" s="4">
        <f t="shared" si="2230"/>
        <v>0</v>
      </c>
      <c r="R2131" s="4">
        <f t="shared" si="2231"/>
        <v>0</v>
      </c>
      <c r="S2131" s="41">
        <f t="shared" si="2232"/>
        <v>0</v>
      </c>
      <c r="T2131" s="67"/>
      <c r="U2131" s="67"/>
      <c r="V2131" s="67"/>
      <c r="W2131" s="67"/>
      <c r="X2131" s="67"/>
      <c r="Y2131" s="67"/>
      <c r="Z2131" s="67"/>
      <c r="AA2131" s="67"/>
      <c r="AB2131" s="99"/>
    </row>
    <row r="2132" spans="1:29" ht="18" hidden="1" outlineLevel="1" x14ac:dyDescent="0.35">
      <c r="A2132" s="99"/>
      <c r="B2132" s="12"/>
      <c r="C2132" s="67"/>
      <c r="D2132" s="2">
        <v>13</v>
      </c>
      <c r="E2132" s="3">
        <f t="shared" si="2236"/>
        <v>1</v>
      </c>
      <c r="F2132" s="146">
        <f>+E2132</f>
        <v>1</v>
      </c>
      <c r="G2132" s="49">
        <f t="shared" si="2233"/>
        <v>0</v>
      </c>
      <c r="H2132" s="156"/>
      <c r="I2132" s="4">
        <f t="shared" si="2234"/>
        <v>0</v>
      </c>
      <c r="J2132" s="48" t="str">
        <f t="shared" si="2235"/>
        <v>-</v>
      </c>
      <c r="K2132" s="158"/>
      <c r="L2132" s="158"/>
      <c r="M2132" s="158"/>
      <c r="N2132" s="158"/>
      <c r="O2132" s="6">
        <f t="shared" si="2229"/>
        <v>0</v>
      </c>
      <c r="P2132" s="38">
        <f>IFERROR((_xlfn.DAYS("31/12/"&amp;YEAR(E2132),E2132))/G2132,0)</f>
        <v>0</v>
      </c>
      <c r="Q2132" s="4">
        <f t="shared" si="2230"/>
        <v>0</v>
      </c>
      <c r="R2132" s="4">
        <f t="shared" si="2231"/>
        <v>0</v>
      </c>
      <c r="S2132" s="41">
        <f t="shared" si="2232"/>
        <v>0</v>
      </c>
      <c r="T2132" s="67"/>
      <c r="U2132" s="67"/>
      <c r="V2132" s="67"/>
      <c r="W2132" s="67"/>
      <c r="X2132" s="67"/>
      <c r="Y2132" s="67"/>
      <c r="Z2132" s="67"/>
      <c r="AA2132" s="67"/>
      <c r="AB2132" s="99"/>
    </row>
    <row r="2133" spans="1:29" ht="18" hidden="1" outlineLevel="1" x14ac:dyDescent="0.35">
      <c r="A2133" s="99"/>
      <c r="B2133" s="12"/>
      <c r="C2133" s="67"/>
      <c r="D2133" s="42" t="s">
        <v>164</v>
      </c>
      <c r="E2133" s="8"/>
      <c r="F2133" s="8"/>
      <c r="G2133" s="50">
        <f>SUM(G2119:G2132)</f>
        <v>0</v>
      </c>
      <c r="H2133" s="1"/>
      <c r="I2133" s="5">
        <f>SUM(I2119:I2132)</f>
        <v>0</v>
      </c>
      <c r="J2133" s="48" t="str">
        <f>IFERROR(I2133/G2133,"-")</f>
        <v>-</v>
      </c>
      <c r="K2133" s="5">
        <f>SUM(K2119:K2132)</f>
        <v>0</v>
      </c>
      <c r="L2133" s="5">
        <f t="shared" ref="L2133:O2133" si="2237">SUM(L2119:L2132)</f>
        <v>0</v>
      </c>
      <c r="M2133" s="5">
        <f t="shared" si="2237"/>
        <v>0</v>
      </c>
      <c r="N2133" s="5">
        <f t="shared" si="2237"/>
        <v>0</v>
      </c>
      <c r="O2133" s="5">
        <f t="shared" si="2237"/>
        <v>0</v>
      </c>
      <c r="P2133" s="42">
        <f>+SUMPRODUCT(G2119:G2132,P2119:P2132)</f>
        <v>0</v>
      </c>
      <c r="Q2133" s="9">
        <f>SUM(Q2119:Q2132)</f>
        <v>0</v>
      </c>
      <c r="R2133" s="9">
        <f t="shared" ref="R2133:S2133" si="2238">SUM(R2119:R2132)</f>
        <v>0</v>
      </c>
      <c r="S2133" s="10">
        <f t="shared" si="2238"/>
        <v>0</v>
      </c>
      <c r="T2133" s="67"/>
      <c r="U2133" s="67"/>
      <c r="V2133" s="67"/>
      <c r="W2133" s="67"/>
      <c r="X2133" s="67"/>
      <c r="Y2133" s="67"/>
      <c r="Z2133" s="67"/>
      <c r="AA2133" s="67"/>
      <c r="AB2133" s="99"/>
    </row>
    <row r="2134" spans="1:29" ht="18" hidden="1" outlineLevel="1" x14ac:dyDescent="0.35">
      <c r="A2134" s="99"/>
      <c r="B2134" s="12"/>
      <c r="C2134" s="67"/>
      <c r="D2134" s="25" t="s">
        <v>150</v>
      </c>
      <c r="E2134" s="1"/>
      <c r="F2134" s="1"/>
      <c r="G2134" s="1"/>
      <c r="H2134" s="1"/>
      <c r="I2134" s="1"/>
      <c r="J2134" s="1"/>
      <c r="K2134" s="51" t="str">
        <f>IFERROR(K2133/$O2133,"-")</f>
        <v>-</v>
      </c>
      <c r="L2134" s="51" t="str">
        <f>IFERROR(L2133/$O2133,"-")</f>
        <v>-</v>
      </c>
      <c r="M2134" s="51" t="str">
        <f>IFERROR(M2133/$O2133,"-")</f>
        <v>-</v>
      </c>
      <c r="N2134" s="51" t="str">
        <f>IFERROR(N2133/$O2133,"-")</f>
        <v>-</v>
      </c>
      <c r="O2134" s="51" t="str">
        <f>IFERROR(O2133/$O2133,"-")</f>
        <v>-</v>
      </c>
      <c r="P2134" s="43"/>
      <c r="Q2134" s="2"/>
      <c r="R2134" s="2"/>
      <c r="S2134" s="44"/>
      <c r="T2134" s="67"/>
      <c r="U2134" s="67"/>
      <c r="V2134" s="67"/>
      <c r="W2134" s="67"/>
      <c r="X2134" s="67"/>
      <c r="Y2134" s="67"/>
      <c r="Z2134" s="67"/>
      <c r="AA2134" s="67"/>
      <c r="AB2134" s="99"/>
    </row>
    <row r="2135" spans="1:29" ht="18" hidden="1" outlineLevel="1" x14ac:dyDescent="0.35">
      <c r="A2135" s="99"/>
      <c r="B2135" s="12"/>
      <c r="C2135" s="67"/>
      <c r="D2135" s="67"/>
      <c r="E2135" s="67"/>
      <c r="F2135" s="67"/>
      <c r="G2135" s="67"/>
      <c r="H2135" s="67"/>
      <c r="I2135" s="67"/>
      <c r="J2135" s="67"/>
      <c r="K2135" s="67"/>
      <c r="L2135" s="67"/>
      <c r="M2135" s="67"/>
      <c r="N2135" s="67"/>
      <c r="O2135" s="67"/>
      <c r="P2135" s="67"/>
      <c r="Q2135" s="67"/>
      <c r="R2135" s="67"/>
      <c r="S2135" s="67"/>
      <c r="T2135" s="67"/>
      <c r="U2135" s="67"/>
      <c r="V2135" s="67"/>
      <c r="W2135" s="67"/>
      <c r="X2135" s="67"/>
      <c r="Y2135" s="67"/>
      <c r="Z2135" s="67"/>
      <c r="AA2135" s="67"/>
      <c r="AB2135" s="99"/>
    </row>
    <row r="2136" spans="1:29" ht="18" collapsed="1" x14ac:dyDescent="0.35">
      <c r="A2136" s="99"/>
      <c r="B2136" s="12"/>
      <c r="C2136" s="62" t="s">
        <v>168</v>
      </c>
      <c r="D2136" s="12"/>
      <c r="E2136" s="12"/>
      <c r="F2136" s="12"/>
      <c r="G2136" s="12"/>
      <c r="H2136" s="12"/>
      <c r="I2136" s="12"/>
      <c r="J2136" s="12"/>
      <c r="K2136" s="12"/>
      <c r="L2136" s="12"/>
      <c r="M2136" s="12"/>
      <c r="N2136" s="12"/>
      <c r="O2136" s="12"/>
      <c r="P2136" s="12"/>
      <c r="Q2136" s="12"/>
      <c r="R2136" s="12"/>
      <c r="S2136" s="12"/>
      <c r="T2136" s="12"/>
      <c r="U2136" s="12"/>
      <c r="V2136" s="12"/>
      <c r="W2136" s="12"/>
      <c r="X2136" s="12"/>
      <c r="Y2136" s="12"/>
      <c r="Z2136" s="12"/>
      <c r="AA2136" s="12"/>
      <c r="AB2136" s="99"/>
    </row>
    <row r="2137" spans="1:29" ht="9.6" hidden="1" customHeight="1" outlineLevel="1" x14ac:dyDescent="0.35">
      <c r="A2137" s="99"/>
      <c r="B2137" s="12"/>
      <c r="C2137" s="67"/>
      <c r="D2137" s="67"/>
      <c r="E2137" s="67"/>
      <c r="F2137" s="67"/>
      <c r="G2137" s="67"/>
      <c r="H2137" s="67"/>
      <c r="I2137" s="67"/>
      <c r="J2137" s="67"/>
      <c r="K2137" s="67"/>
      <c r="L2137" s="67"/>
      <c r="M2137" s="67"/>
      <c r="N2137" s="67"/>
      <c r="O2137" s="67"/>
      <c r="P2137" s="67"/>
      <c r="Q2137" s="67"/>
      <c r="R2137" s="67"/>
      <c r="S2137" s="67"/>
      <c r="T2137" s="67"/>
      <c r="U2137" s="67"/>
      <c r="V2137" s="67"/>
      <c r="W2137" s="67"/>
      <c r="X2137" s="67"/>
      <c r="Y2137" s="67"/>
      <c r="Z2137" s="67"/>
      <c r="AA2137" s="67"/>
      <c r="AB2137" s="99"/>
    </row>
    <row r="2138" spans="1:29" ht="18" hidden="1" outlineLevel="1" x14ac:dyDescent="0.35">
      <c r="A2138" s="99"/>
      <c r="B2138" s="12"/>
      <c r="C2138" s="67"/>
      <c r="D2138" s="163" t="s">
        <v>98</v>
      </c>
      <c r="E2138" s="164"/>
      <c r="F2138" s="164"/>
      <c r="G2138" s="164"/>
      <c r="H2138" s="67"/>
      <c r="I2138" s="161" t="s">
        <v>97</v>
      </c>
      <c r="J2138" s="162"/>
      <c r="K2138" s="162"/>
      <c r="L2138" s="67"/>
      <c r="M2138" s="67"/>
      <c r="N2138" s="67"/>
      <c r="O2138" s="67"/>
      <c r="P2138" s="67"/>
      <c r="Q2138" s="149" t="s">
        <v>152</v>
      </c>
      <c r="R2138" s="150"/>
      <c r="S2138" s="150"/>
      <c r="T2138" s="150"/>
      <c r="U2138" s="67"/>
      <c r="V2138" s="149" t="s">
        <v>153</v>
      </c>
      <c r="W2138" s="150"/>
      <c r="X2138" s="150"/>
      <c r="Y2138" s="67"/>
      <c r="Z2138" s="67"/>
      <c r="AA2138" s="67"/>
      <c r="AB2138" s="99"/>
      <c r="AC2138" s="67">
        <v>40</v>
      </c>
    </row>
    <row r="2139" spans="1:29" ht="18" hidden="1" outlineLevel="1" x14ac:dyDescent="0.35">
      <c r="A2139" s="99"/>
      <c r="B2139" s="12"/>
      <c r="C2139" s="67"/>
      <c r="D2139" s="1" t="s">
        <v>154</v>
      </c>
      <c r="E2139" s="200" t="s">
        <v>155</v>
      </c>
      <c r="F2139" s="167" t="s">
        <v>156</v>
      </c>
      <c r="G2139" s="165"/>
      <c r="H2139" s="67"/>
      <c r="I2139" s="152">
        <v>1</v>
      </c>
      <c r="J2139" s="421" t="s">
        <v>101</v>
      </c>
      <c r="K2139" s="422"/>
      <c r="L2139" s="67"/>
      <c r="M2139" s="67"/>
      <c r="N2139" s="67"/>
      <c r="O2139" s="67"/>
      <c r="P2139" s="67"/>
      <c r="Q2139" s="419" t="s">
        <v>106</v>
      </c>
      <c r="R2139" s="419"/>
      <c r="S2139" s="298" t="str">
        <f>IFERROR(S2161/Q2161,"-")</f>
        <v>-</v>
      </c>
      <c r="T2139" s="299" t="s">
        <v>107</v>
      </c>
      <c r="U2139" s="67"/>
      <c r="V2139" s="8" t="s">
        <v>108</v>
      </c>
      <c r="W2139" s="300">
        <f>IF(E2139="No n'hi ha",0,VLOOKUP(E2139,llistes!$L$5:$Q$11,5,0))</f>
        <v>0</v>
      </c>
      <c r="X2139" s="301" t="s">
        <v>109</v>
      </c>
      <c r="Y2139" s="67"/>
      <c r="Z2139" s="67"/>
      <c r="AA2139" s="67"/>
      <c r="AB2139" s="99"/>
    </row>
    <row r="2140" spans="1:29" ht="18" hidden="1" outlineLevel="1" x14ac:dyDescent="0.35">
      <c r="A2140" s="99"/>
      <c r="B2140" s="12"/>
      <c r="C2140" s="67"/>
      <c r="D2140" s="1" t="s">
        <v>157</v>
      </c>
      <c r="E2140" s="201"/>
      <c r="F2140" s="199" t="s">
        <v>158</v>
      </c>
      <c r="G2140" s="166"/>
      <c r="H2140" s="67"/>
      <c r="I2140" s="154">
        <v>2</v>
      </c>
      <c r="J2140" s="421" t="s">
        <v>101</v>
      </c>
      <c r="K2140" s="422"/>
      <c r="L2140" s="67"/>
      <c r="M2140" s="67"/>
      <c r="N2140" s="67"/>
      <c r="O2140" s="67"/>
      <c r="P2140" s="67"/>
      <c r="Q2140" s="415" t="s">
        <v>111</v>
      </c>
      <c r="R2140" s="415"/>
      <c r="S2140" s="47">
        <f>IFERROR(S2161/P2161,0)</f>
        <v>0</v>
      </c>
      <c r="T2140" t="s">
        <v>112</v>
      </c>
      <c r="U2140" s="67"/>
      <c r="V2140" s="1" t="s">
        <v>113</v>
      </c>
      <c r="W2140" s="5">
        <f>+W2139*Q2161</f>
        <v>0</v>
      </c>
      <c r="X2140" s="268" t="s">
        <v>114</v>
      </c>
      <c r="Y2140" s="67"/>
      <c r="Z2140" s="67"/>
      <c r="AA2140" s="67"/>
      <c r="AB2140" s="99"/>
    </row>
    <row r="2141" spans="1:29" ht="18" hidden="1" outlineLevel="1" x14ac:dyDescent="0.35">
      <c r="A2141" s="99"/>
      <c r="B2141" s="12"/>
      <c r="C2141" s="67"/>
      <c r="D2141" s="1" t="s">
        <v>159</v>
      </c>
      <c r="E2141" s="168">
        <f>IF(E2139="No n'hi ha",0,VLOOKUP(E2140,_xlfn.IFS(E2139="Gas Natural",llistes!$F$4:$H$4,E2139="Gasoil C",llistes!$F$7:$H$8,E2139="GLP",llistes!$F$11:$H$15,E2139="Biomassa",llistes!$F$18:$H$24,E2139="No n'hi ha",llistes!$F$26:$H$26),2,0))</f>
        <v>0</v>
      </c>
      <c r="F2141" s="67"/>
      <c r="G2141" s="67"/>
      <c r="H2141" s="67"/>
      <c r="I2141" s="154">
        <v>3</v>
      </c>
      <c r="J2141" s="421" t="s">
        <v>101</v>
      </c>
      <c r="K2141" s="422"/>
      <c r="L2141" s="67"/>
      <c r="M2141" s="67"/>
      <c r="N2141" s="67"/>
      <c r="O2141" s="67"/>
      <c r="P2141" s="67"/>
      <c r="Q2141" s="419" t="s">
        <v>116</v>
      </c>
      <c r="R2141" s="419"/>
      <c r="S2141" s="302" t="str" cm="1">
        <f t="array" aca="1" ref="S2141" ca="1">IFERROR(Q2161/INDIRECT("'Introducció dades Grals'!G"&amp;AC2138),"-")</f>
        <v>-</v>
      </c>
      <c r="T2141" s="303" t="s">
        <v>117</v>
      </c>
      <c r="U2141" s="67"/>
      <c r="V2141" s="1" t="s">
        <v>118</v>
      </c>
      <c r="W2141" s="7" t="str" cm="1">
        <f t="array" aca="1" ref="W2141" ca="1">IFERROR(W2140/INDIRECT("'Introducció dades Grals'!G"&amp;AC2138),"-")</f>
        <v>-</v>
      </c>
      <c r="X2141" s="268" t="s">
        <v>119</v>
      </c>
      <c r="Y2141" s="67"/>
      <c r="Z2141" s="67"/>
      <c r="AA2141" s="67"/>
      <c r="AB2141" s="99"/>
    </row>
    <row r="2142" spans="1:29" ht="18" hidden="1" outlineLevel="1" x14ac:dyDescent="0.35">
      <c r="A2142" s="99"/>
      <c r="B2142" s="12"/>
      <c r="C2142" s="67"/>
      <c r="D2142" s="67"/>
      <c r="E2142" s="67"/>
      <c r="F2142" s="67"/>
      <c r="G2142" s="67"/>
      <c r="H2142" s="67"/>
      <c r="I2142" s="152">
        <v>4</v>
      </c>
      <c r="J2142" s="416" t="s">
        <v>101</v>
      </c>
      <c r="K2142" s="417"/>
      <c r="L2142" s="67"/>
      <c r="M2142" s="67"/>
      <c r="N2142" s="67"/>
      <c r="O2142" s="67"/>
      <c r="P2142" s="67"/>
      <c r="Q2142" s="415" t="s">
        <v>121</v>
      </c>
      <c r="R2142" s="415"/>
      <c r="S2142" s="47" t="str" cm="1">
        <f t="array" aca="1" ref="S2142" ca="1">IFERROR(Q2161/INDIRECT("'Introducció dades Grals'!I"&amp;AC2138),"-")</f>
        <v>-</v>
      </c>
      <c r="T2142" s="11" t="s">
        <v>122</v>
      </c>
      <c r="U2142" s="67"/>
      <c r="V2142" s="67"/>
      <c r="W2142" s="67"/>
      <c r="X2142" s="67"/>
      <c r="Y2142" s="67"/>
      <c r="Z2142" s="67"/>
      <c r="AA2142" s="67"/>
      <c r="AB2142" s="99"/>
    </row>
    <row r="2143" spans="1:29" ht="18" hidden="1" outlineLevel="1" x14ac:dyDescent="0.35">
      <c r="A2143" s="99"/>
      <c r="B2143" s="12"/>
      <c r="C2143" s="67"/>
      <c r="D2143" s="67"/>
      <c r="E2143" s="67"/>
      <c r="F2143" s="67"/>
      <c r="G2143" s="67"/>
      <c r="H2143" s="67"/>
      <c r="I2143" s="67"/>
      <c r="J2143" s="67"/>
      <c r="K2143" s="67"/>
      <c r="L2143" s="67"/>
      <c r="M2143" s="67"/>
      <c r="N2143" s="67"/>
      <c r="O2143" s="67"/>
      <c r="P2143" s="67"/>
      <c r="Q2143" s="67"/>
      <c r="R2143" s="67"/>
      <c r="S2143" s="67"/>
      <c r="T2143" s="67"/>
      <c r="U2143" s="67"/>
      <c r="V2143" s="67"/>
      <c r="W2143" s="67"/>
      <c r="X2143" s="67"/>
      <c r="Y2143" s="67"/>
      <c r="Z2143" s="67"/>
      <c r="AA2143" s="67"/>
      <c r="AB2143" s="99"/>
    </row>
    <row r="2144" spans="1:29" ht="18" hidden="1" outlineLevel="1" x14ac:dyDescent="0.35">
      <c r="A2144" s="99"/>
      <c r="B2144" s="12"/>
      <c r="C2144" s="67"/>
      <c r="D2144" s="147" t="s">
        <v>126</v>
      </c>
      <c r="E2144" s="148"/>
      <c r="F2144" s="148"/>
      <c r="G2144" s="148"/>
      <c r="H2144" s="148"/>
      <c r="I2144" s="148"/>
      <c r="J2144" s="148"/>
      <c r="K2144" s="148"/>
      <c r="L2144" s="148"/>
      <c r="M2144" s="148"/>
      <c r="N2144" s="148"/>
      <c r="O2144" s="148"/>
      <c r="P2144" s="423" t="s">
        <v>166</v>
      </c>
      <c r="Q2144" s="423"/>
      <c r="R2144" s="423"/>
      <c r="S2144" s="423"/>
      <c r="T2144" s="67"/>
      <c r="U2144" s="67"/>
      <c r="V2144" s="67"/>
      <c r="W2144" s="67"/>
      <c r="X2144" s="67"/>
      <c r="Y2144" s="67"/>
      <c r="Z2144" s="67"/>
      <c r="AA2144" s="67"/>
      <c r="AB2144" s="99"/>
    </row>
    <row r="2145" spans="1:28" s="159" customFormat="1" ht="28.8" hidden="1" outlineLevel="1" x14ac:dyDescent="0.35">
      <c r="A2145" s="99"/>
      <c r="B2145" s="12"/>
      <c r="C2145" s="67"/>
      <c r="D2145" s="188" t="s">
        <v>128</v>
      </c>
      <c r="E2145" s="188" t="s">
        <v>129</v>
      </c>
      <c r="F2145" s="188" t="s">
        <v>130</v>
      </c>
      <c r="G2145" s="188" t="s">
        <v>131</v>
      </c>
      <c r="H2145" s="188" t="s">
        <v>160</v>
      </c>
      <c r="I2145" s="188" t="s">
        <v>161</v>
      </c>
      <c r="J2145" s="188"/>
      <c r="K2145" s="188" t="s">
        <v>106</v>
      </c>
      <c r="L2145" s="188" t="s">
        <v>162</v>
      </c>
      <c r="M2145" s="188" t="s">
        <v>137</v>
      </c>
      <c r="N2145" s="188" t="s">
        <v>138</v>
      </c>
      <c r="O2145" s="188" t="s">
        <v>139</v>
      </c>
      <c r="P2145" s="193" t="s">
        <v>163</v>
      </c>
      <c r="Q2145" s="193" t="s">
        <v>141</v>
      </c>
      <c r="R2145" s="193" t="s">
        <v>142</v>
      </c>
      <c r="S2145" s="193" t="s">
        <v>143</v>
      </c>
      <c r="T2145" s="67"/>
      <c r="U2145" s="159" t="e" vm="1">
        <v>#VALUE!</v>
      </c>
      <c r="V2145" s="426" t="s">
        <v>144</v>
      </c>
      <c r="W2145" s="426"/>
      <c r="X2145" s="426"/>
      <c r="Y2145" s="426"/>
      <c r="Z2145" s="426"/>
      <c r="AA2145" s="67"/>
      <c r="AB2145" s="99"/>
    </row>
    <row r="2146" spans="1:28" s="160" customFormat="1" ht="18" hidden="1" outlineLevel="1" x14ac:dyDescent="0.35">
      <c r="A2146" s="99"/>
      <c r="B2146" s="12"/>
      <c r="C2146" s="67"/>
      <c r="D2146" s="194"/>
      <c r="E2146" s="195"/>
      <c r="F2146" s="195"/>
      <c r="G2146" s="194"/>
      <c r="H2146" s="188">
        <f>+E2140</f>
        <v>0</v>
      </c>
      <c r="I2146" s="196" t="s">
        <v>145</v>
      </c>
      <c r="J2146" s="196" t="s">
        <v>146</v>
      </c>
      <c r="K2146" s="196" t="s">
        <v>147</v>
      </c>
      <c r="L2146" s="196" t="s">
        <v>147</v>
      </c>
      <c r="M2146" s="196" t="s">
        <v>147</v>
      </c>
      <c r="N2146" s="196" t="s">
        <v>147</v>
      </c>
      <c r="O2146" s="196" t="s">
        <v>147</v>
      </c>
      <c r="P2146" s="197" t="s">
        <v>148</v>
      </c>
      <c r="Q2146" s="198" t="s">
        <v>145</v>
      </c>
      <c r="R2146" s="198" t="s">
        <v>147</v>
      </c>
      <c r="S2146" s="198" t="s">
        <v>147</v>
      </c>
      <c r="T2146" s="67"/>
      <c r="U2146" s="67"/>
      <c r="V2146" s="67"/>
      <c r="W2146" s="67"/>
      <c r="X2146" s="67"/>
      <c r="Y2146" s="67"/>
      <c r="Z2146" s="67"/>
      <c r="AA2146" s="67"/>
      <c r="AB2146" s="99"/>
    </row>
    <row r="2147" spans="1:28" ht="18" hidden="1" outlineLevel="1" x14ac:dyDescent="0.35">
      <c r="A2147" s="99"/>
      <c r="B2147" s="12"/>
      <c r="C2147" s="67"/>
      <c r="D2147" s="2">
        <v>0</v>
      </c>
      <c r="E2147" s="145"/>
      <c r="F2147" s="145">
        <f>+E2147</f>
        <v>0</v>
      </c>
      <c r="G2147" s="49">
        <f>IF(F2147-E2147=0,0,F2147-E2147+1)</f>
        <v>0</v>
      </c>
      <c r="H2147" s="155"/>
      <c r="I2147" s="4">
        <f>+H2147*$E$2141</f>
        <v>0</v>
      </c>
      <c r="J2147" s="48" t="str">
        <f>IFERROR(I2147/G2147,"-")</f>
        <v>-</v>
      </c>
      <c r="K2147" s="157"/>
      <c r="L2147" s="157"/>
      <c r="M2147" s="157"/>
      <c r="N2147" s="157"/>
      <c r="O2147" s="6">
        <f t="shared" ref="O2147:O2160" si="2239">+SUM(K2147:N2147)</f>
        <v>0</v>
      </c>
      <c r="P2147" s="38">
        <f>IFERROR((_xlfn.DAYS(F2147,"1/1/"&amp;YEAR(F2147))+1)/G2147,0)</f>
        <v>0</v>
      </c>
      <c r="Q2147" s="4">
        <f t="shared" ref="Q2147:Q2160" si="2240">+I2147*P2147</f>
        <v>0</v>
      </c>
      <c r="R2147" s="4">
        <f t="shared" ref="R2147:R2160" si="2241">+K2147*P2147</f>
        <v>0</v>
      </c>
      <c r="S2147" s="39">
        <f t="shared" ref="S2147:S2160" si="2242">+O2147*P2147</f>
        <v>0</v>
      </c>
      <c r="T2147" s="67"/>
      <c r="U2147" s="67"/>
      <c r="V2147" s="67"/>
      <c r="W2147" s="67"/>
      <c r="X2147" s="67"/>
      <c r="Y2147" s="67"/>
      <c r="Z2147" s="67"/>
      <c r="AA2147" s="67"/>
      <c r="AB2147" s="99"/>
    </row>
    <row r="2148" spans="1:28" ht="18" hidden="1" outlineLevel="1" x14ac:dyDescent="0.35">
      <c r="A2148" s="99"/>
      <c r="B2148" s="12"/>
      <c r="C2148" s="67"/>
      <c r="D2148" s="2">
        <v>1</v>
      </c>
      <c r="E2148" s="3">
        <f>+F2147+1</f>
        <v>1</v>
      </c>
      <c r="F2148" s="145"/>
      <c r="G2148" s="49">
        <f t="shared" ref="G2148:G2160" si="2243">IF(F2148-E2148=0,0,F2148-E2148+1)</f>
        <v>0</v>
      </c>
      <c r="H2148" s="155"/>
      <c r="I2148" s="4">
        <f t="shared" ref="I2148:I2160" si="2244">+H2148*$E$2141</f>
        <v>0</v>
      </c>
      <c r="J2148" s="48" t="str">
        <f t="shared" ref="J2148:J2160" si="2245">IFERROR(I2148/G2148,"-")</f>
        <v>-</v>
      </c>
      <c r="K2148" s="157"/>
      <c r="L2148" s="157"/>
      <c r="M2148" s="157"/>
      <c r="N2148" s="157"/>
      <c r="O2148" s="6">
        <f t="shared" si="2239"/>
        <v>0</v>
      </c>
      <c r="P2148" s="38">
        <v>1</v>
      </c>
      <c r="Q2148" s="4">
        <f t="shared" si="2240"/>
        <v>0</v>
      </c>
      <c r="R2148" s="4">
        <f t="shared" si="2241"/>
        <v>0</v>
      </c>
      <c r="S2148" s="39">
        <f t="shared" si="2242"/>
        <v>0</v>
      </c>
      <c r="T2148" s="67"/>
      <c r="U2148" s="67"/>
      <c r="V2148" s="67"/>
      <c r="W2148" s="67"/>
      <c r="X2148" s="67"/>
      <c r="Y2148" s="67"/>
      <c r="Z2148" s="67"/>
      <c r="AA2148" s="67"/>
      <c r="AB2148" s="99"/>
    </row>
    <row r="2149" spans="1:28" ht="18" hidden="1" outlineLevel="1" x14ac:dyDescent="0.35">
      <c r="A2149" s="99"/>
      <c r="B2149" s="12"/>
      <c r="C2149" s="67"/>
      <c r="D2149" s="2">
        <v>2</v>
      </c>
      <c r="E2149" s="3">
        <f t="shared" ref="E2149:E2160" si="2246">+F2148+1</f>
        <v>1</v>
      </c>
      <c r="F2149" s="146"/>
      <c r="G2149" s="49">
        <f t="shared" si="2243"/>
        <v>0</v>
      </c>
      <c r="H2149" s="156"/>
      <c r="I2149" s="4">
        <f t="shared" si="2244"/>
        <v>0</v>
      </c>
      <c r="J2149" s="48" t="str">
        <f t="shared" si="2245"/>
        <v>-</v>
      </c>
      <c r="K2149" s="158"/>
      <c r="L2149" s="158"/>
      <c r="M2149" s="158"/>
      <c r="N2149" s="158"/>
      <c r="O2149" s="6">
        <f t="shared" si="2239"/>
        <v>0</v>
      </c>
      <c r="P2149" s="40">
        <v>1</v>
      </c>
      <c r="Q2149" s="4">
        <f t="shared" si="2240"/>
        <v>0</v>
      </c>
      <c r="R2149" s="4">
        <f t="shared" si="2241"/>
        <v>0</v>
      </c>
      <c r="S2149" s="41">
        <f t="shared" si="2242"/>
        <v>0</v>
      </c>
      <c r="T2149" s="67"/>
      <c r="U2149" s="67"/>
      <c r="V2149" s="67"/>
      <c r="W2149" s="67"/>
      <c r="X2149" s="67"/>
      <c r="Y2149" s="67"/>
      <c r="Z2149" s="67"/>
      <c r="AA2149" s="67"/>
      <c r="AB2149" s="99"/>
    </row>
    <row r="2150" spans="1:28" ht="18" hidden="1" outlineLevel="1" x14ac:dyDescent="0.35">
      <c r="A2150" s="99"/>
      <c r="B2150" s="12"/>
      <c r="C2150" s="67"/>
      <c r="D2150" s="2">
        <v>3</v>
      </c>
      <c r="E2150" s="3">
        <f t="shared" si="2246"/>
        <v>1</v>
      </c>
      <c r="F2150" s="146"/>
      <c r="G2150" s="49">
        <f t="shared" si="2243"/>
        <v>0</v>
      </c>
      <c r="H2150" s="156"/>
      <c r="I2150" s="4">
        <f t="shared" si="2244"/>
        <v>0</v>
      </c>
      <c r="J2150" s="48" t="str">
        <f t="shared" si="2245"/>
        <v>-</v>
      </c>
      <c r="K2150" s="158"/>
      <c r="L2150" s="158"/>
      <c r="M2150" s="158"/>
      <c r="N2150" s="158"/>
      <c r="O2150" s="6">
        <f t="shared" si="2239"/>
        <v>0</v>
      </c>
      <c r="P2150" s="40">
        <v>1</v>
      </c>
      <c r="Q2150" s="4">
        <f t="shared" si="2240"/>
        <v>0</v>
      </c>
      <c r="R2150" s="4">
        <f t="shared" si="2241"/>
        <v>0</v>
      </c>
      <c r="S2150" s="41">
        <f t="shared" si="2242"/>
        <v>0</v>
      </c>
      <c r="T2150" s="67"/>
      <c r="U2150" s="67"/>
      <c r="V2150" s="67"/>
      <c r="W2150" s="67"/>
      <c r="X2150" s="67"/>
      <c r="Y2150" s="67"/>
      <c r="Z2150" s="67"/>
      <c r="AA2150" s="67"/>
      <c r="AB2150" s="99"/>
    </row>
    <row r="2151" spans="1:28" ht="18" hidden="1" outlineLevel="1" x14ac:dyDescent="0.35">
      <c r="A2151" s="99"/>
      <c r="B2151" s="12"/>
      <c r="C2151" s="67"/>
      <c r="D2151" s="2">
        <v>4</v>
      </c>
      <c r="E2151" s="3">
        <f t="shared" si="2246"/>
        <v>1</v>
      </c>
      <c r="F2151" s="146"/>
      <c r="G2151" s="49">
        <f t="shared" si="2243"/>
        <v>0</v>
      </c>
      <c r="H2151" s="156"/>
      <c r="I2151" s="4">
        <f t="shared" si="2244"/>
        <v>0</v>
      </c>
      <c r="J2151" s="48" t="str">
        <f t="shared" si="2245"/>
        <v>-</v>
      </c>
      <c r="K2151" s="158"/>
      <c r="L2151" s="158"/>
      <c r="M2151" s="158"/>
      <c r="N2151" s="158"/>
      <c r="O2151" s="6">
        <f t="shared" si="2239"/>
        <v>0</v>
      </c>
      <c r="P2151" s="40">
        <v>1</v>
      </c>
      <c r="Q2151" s="4">
        <f t="shared" si="2240"/>
        <v>0</v>
      </c>
      <c r="R2151" s="4">
        <f t="shared" si="2241"/>
        <v>0</v>
      </c>
      <c r="S2151" s="41">
        <f t="shared" si="2242"/>
        <v>0</v>
      </c>
      <c r="T2151" s="67"/>
      <c r="U2151" s="67"/>
      <c r="V2151" s="67"/>
      <c r="W2151" s="67"/>
      <c r="X2151" s="67"/>
      <c r="Y2151" s="67"/>
      <c r="Z2151" s="67"/>
      <c r="AA2151" s="67"/>
      <c r="AB2151" s="99"/>
    </row>
    <row r="2152" spans="1:28" ht="18" hidden="1" outlineLevel="1" x14ac:dyDescent="0.35">
      <c r="A2152" s="99"/>
      <c r="B2152" s="12"/>
      <c r="C2152" s="67"/>
      <c r="D2152" s="2">
        <v>5</v>
      </c>
      <c r="E2152" s="3">
        <f t="shared" si="2246"/>
        <v>1</v>
      </c>
      <c r="F2152" s="146"/>
      <c r="G2152" s="49">
        <f t="shared" si="2243"/>
        <v>0</v>
      </c>
      <c r="H2152" s="156"/>
      <c r="I2152" s="4">
        <f t="shared" si="2244"/>
        <v>0</v>
      </c>
      <c r="J2152" s="48" t="str">
        <f t="shared" si="2245"/>
        <v>-</v>
      </c>
      <c r="K2152" s="158"/>
      <c r="L2152" s="158"/>
      <c r="M2152" s="158"/>
      <c r="N2152" s="158"/>
      <c r="O2152" s="6">
        <f t="shared" si="2239"/>
        <v>0</v>
      </c>
      <c r="P2152" s="40">
        <v>1</v>
      </c>
      <c r="Q2152" s="4">
        <f t="shared" si="2240"/>
        <v>0</v>
      </c>
      <c r="R2152" s="4">
        <f t="shared" si="2241"/>
        <v>0</v>
      </c>
      <c r="S2152" s="41">
        <f t="shared" si="2242"/>
        <v>0</v>
      </c>
      <c r="T2152" s="67"/>
      <c r="U2152" s="67"/>
      <c r="V2152" s="67"/>
      <c r="W2152" s="67"/>
      <c r="X2152" s="67"/>
      <c r="Y2152" s="67"/>
      <c r="Z2152" s="67"/>
      <c r="AA2152" s="67"/>
      <c r="AB2152" s="99"/>
    </row>
    <row r="2153" spans="1:28" ht="18" hidden="1" outlineLevel="1" x14ac:dyDescent="0.35">
      <c r="A2153" s="99"/>
      <c r="B2153" s="12"/>
      <c r="C2153" s="67"/>
      <c r="D2153" s="2">
        <v>6</v>
      </c>
      <c r="E2153" s="3">
        <f t="shared" si="2246"/>
        <v>1</v>
      </c>
      <c r="F2153" s="146"/>
      <c r="G2153" s="49">
        <f t="shared" si="2243"/>
        <v>0</v>
      </c>
      <c r="H2153" s="156"/>
      <c r="I2153" s="4">
        <f t="shared" si="2244"/>
        <v>0</v>
      </c>
      <c r="J2153" s="48" t="str">
        <f t="shared" si="2245"/>
        <v>-</v>
      </c>
      <c r="K2153" s="158"/>
      <c r="L2153" s="158"/>
      <c r="M2153" s="158"/>
      <c r="N2153" s="158"/>
      <c r="O2153" s="6">
        <f t="shared" si="2239"/>
        <v>0</v>
      </c>
      <c r="P2153" s="40">
        <v>1</v>
      </c>
      <c r="Q2153" s="4">
        <f t="shared" si="2240"/>
        <v>0</v>
      </c>
      <c r="R2153" s="4">
        <f t="shared" si="2241"/>
        <v>0</v>
      </c>
      <c r="S2153" s="41">
        <f t="shared" si="2242"/>
        <v>0</v>
      </c>
      <c r="T2153" s="67"/>
      <c r="U2153" s="67"/>
      <c r="V2153" s="67"/>
      <c r="W2153" s="67"/>
      <c r="X2153" s="67"/>
      <c r="Y2153" s="67"/>
      <c r="Z2153" s="67"/>
      <c r="AA2153" s="67"/>
      <c r="AB2153" s="99"/>
    </row>
    <row r="2154" spans="1:28" ht="18" hidden="1" outlineLevel="1" x14ac:dyDescent="0.35">
      <c r="A2154" s="99"/>
      <c r="B2154" s="12"/>
      <c r="C2154" s="67"/>
      <c r="D2154" s="2">
        <v>7</v>
      </c>
      <c r="E2154" s="3">
        <f t="shared" si="2246"/>
        <v>1</v>
      </c>
      <c r="F2154" s="146"/>
      <c r="G2154" s="49">
        <f t="shared" si="2243"/>
        <v>0</v>
      </c>
      <c r="H2154" s="156"/>
      <c r="I2154" s="4">
        <f t="shared" si="2244"/>
        <v>0</v>
      </c>
      <c r="J2154" s="48" t="str">
        <f t="shared" si="2245"/>
        <v>-</v>
      </c>
      <c r="K2154" s="158"/>
      <c r="L2154" s="158"/>
      <c r="M2154" s="158"/>
      <c r="N2154" s="158"/>
      <c r="O2154" s="6">
        <f t="shared" si="2239"/>
        <v>0</v>
      </c>
      <c r="P2154" s="40">
        <v>1</v>
      </c>
      <c r="Q2154" s="4">
        <f t="shared" si="2240"/>
        <v>0</v>
      </c>
      <c r="R2154" s="4">
        <f t="shared" si="2241"/>
        <v>0</v>
      </c>
      <c r="S2154" s="41">
        <f t="shared" si="2242"/>
        <v>0</v>
      </c>
      <c r="T2154" s="67"/>
      <c r="U2154" s="67"/>
      <c r="V2154" s="67"/>
      <c r="W2154" s="67"/>
      <c r="X2154" s="67"/>
      <c r="Y2154" s="67"/>
      <c r="Z2154" s="67"/>
      <c r="AA2154" s="67"/>
      <c r="AB2154" s="99"/>
    </row>
    <row r="2155" spans="1:28" ht="18" hidden="1" outlineLevel="1" x14ac:dyDescent="0.35">
      <c r="A2155" s="99"/>
      <c r="B2155" s="12"/>
      <c r="C2155" s="67"/>
      <c r="D2155" s="2">
        <v>8</v>
      </c>
      <c r="E2155" s="3">
        <f t="shared" si="2246"/>
        <v>1</v>
      </c>
      <c r="F2155" s="146"/>
      <c r="G2155" s="49">
        <f t="shared" si="2243"/>
        <v>0</v>
      </c>
      <c r="H2155" s="156"/>
      <c r="I2155" s="4">
        <f t="shared" si="2244"/>
        <v>0</v>
      </c>
      <c r="J2155" s="48" t="str">
        <f t="shared" si="2245"/>
        <v>-</v>
      </c>
      <c r="K2155" s="158"/>
      <c r="L2155" s="158"/>
      <c r="M2155" s="158"/>
      <c r="N2155" s="158"/>
      <c r="O2155" s="6">
        <f t="shared" si="2239"/>
        <v>0</v>
      </c>
      <c r="P2155" s="40">
        <v>1</v>
      </c>
      <c r="Q2155" s="4">
        <f t="shared" si="2240"/>
        <v>0</v>
      </c>
      <c r="R2155" s="4">
        <f t="shared" si="2241"/>
        <v>0</v>
      </c>
      <c r="S2155" s="41">
        <f t="shared" si="2242"/>
        <v>0</v>
      </c>
      <c r="T2155" s="67"/>
      <c r="U2155" s="67"/>
      <c r="V2155" s="67"/>
      <c r="W2155" s="67"/>
      <c r="X2155" s="67"/>
      <c r="Y2155" s="67"/>
      <c r="Z2155" s="67"/>
      <c r="AA2155" s="67"/>
      <c r="AB2155" s="99"/>
    </row>
    <row r="2156" spans="1:28" ht="18" hidden="1" outlineLevel="1" x14ac:dyDescent="0.35">
      <c r="A2156" s="99"/>
      <c r="B2156" s="12"/>
      <c r="C2156" s="67"/>
      <c r="D2156" s="2">
        <v>9</v>
      </c>
      <c r="E2156" s="3">
        <f t="shared" si="2246"/>
        <v>1</v>
      </c>
      <c r="F2156" s="146"/>
      <c r="G2156" s="49">
        <f t="shared" si="2243"/>
        <v>0</v>
      </c>
      <c r="H2156" s="156"/>
      <c r="I2156" s="4">
        <f t="shared" si="2244"/>
        <v>0</v>
      </c>
      <c r="J2156" s="48" t="str">
        <f t="shared" si="2245"/>
        <v>-</v>
      </c>
      <c r="K2156" s="158"/>
      <c r="L2156" s="158"/>
      <c r="M2156" s="158"/>
      <c r="N2156" s="158"/>
      <c r="O2156" s="6">
        <f t="shared" si="2239"/>
        <v>0</v>
      </c>
      <c r="P2156" s="40">
        <v>1</v>
      </c>
      <c r="Q2156" s="4">
        <f t="shared" si="2240"/>
        <v>0</v>
      </c>
      <c r="R2156" s="4">
        <f t="shared" si="2241"/>
        <v>0</v>
      </c>
      <c r="S2156" s="41">
        <f t="shared" si="2242"/>
        <v>0</v>
      </c>
      <c r="T2156" s="67"/>
      <c r="U2156" s="67"/>
      <c r="V2156" s="67"/>
      <c r="W2156" s="67"/>
      <c r="X2156" s="67"/>
      <c r="Y2156" s="67"/>
      <c r="Z2156" s="67"/>
      <c r="AA2156" s="67"/>
      <c r="AB2156" s="99"/>
    </row>
    <row r="2157" spans="1:28" ht="18" hidden="1" outlineLevel="1" x14ac:dyDescent="0.35">
      <c r="A2157" s="99"/>
      <c r="B2157" s="12"/>
      <c r="C2157" s="67"/>
      <c r="D2157" s="2">
        <v>10</v>
      </c>
      <c r="E2157" s="3">
        <f t="shared" si="2246"/>
        <v>1</v>
      </c>
      <c r="F2157" s="146"/>
      <c r="G2157" s="49">
        <f t="shared" si="2243"/>
        <v>0</v>
      </c>
      <c r="H2157" s="156"/>
      <c r="I2157" s="4">
        <f t="shared" si="2244"/>
        <v>0</v>
      </c>
      <c r="J2157" s="48" t="str">
        <f t="shared" si="2245"/>
        <v>-</v>
      </c>
      <c r="K2157" s="158"/>
      <c r="L2157" s="158"/>
      <c r="M2157" s="158"/>
      <c r="N2157" s="158"/>
      <c r="O2157" s="6">
        <f t="shared" si="2239"/>
        <v>0</v>
      </c>
      <c r="P2157" s="40">
        <v>1</v>
      </c>
      <c r="Q2157" s="4">
        <f t="shared" si="2240"/>
        <v>0</v>
      </c>
      <c r="R2157" s="4">
        <f t="shared" si="2241"/>
        <v>0</v>
      </c>
      <c r="S2157" s="41">
        <f t="shared" si="2242"/>
        <v>0</v>
      </c>
      <c r="T2157" s="67"/>
      <c r="U2157" s="67"/>
      <c r="V2157" s="67"/>
      <c r="W2157" s="67"/>
      <c r="X2157" s="67"/>
      <c r="Y2157" s="67"/>
      <c r="Z2157" s="67"/>
      <c r="AA2157" s="67"/>
      <c r="AB2157" s="99"/>
    </row>
    <row r="2158" spans="1:28" ht="18" hidden="1" outlineLevel="1" x14ac:dyDescent="0.35">
      <c r="A2158" s="99"/>
      <c r="B2158" s="12"/>
      <c r="C2158" s="67"/>
      <c r="D2158" s="2">
        <v>11</v>
      </c>
      <c r="E2158" s="3">
        <f t="shared" si="2246"/>
        <v>1</v>
      </c>
      <c r="F2158" s="146"/>
      <c r="G2158" s="49">
        <f t="shared" si="2243"/>
        <v>0</v>
      </c>
      <c r="H2158" s="156"/>
      <c r="I2158" s="4">
        <f t="shared" si="2244"/>
        <v>0</v>
      </c>
      <c r="J2158" s="48" t="str">
        <f t="shared" si="2245"/>
        <v>-</v>
      </c>
      <c r="K2158" s="158"/>
      <c r="L2158" s="158"/>
      <c r="M2158" s="158"/>
      <c r="N2158" s="158"/>
      <c r="O2158" s="6">
        <f t="shared" si="2239"/>
        <v>0</v>
      </c>
      <c r="P2158" s="40">
        <v>1</v>
      </c>
      <c r="Q2158" s="4">
        <f t="shared" si="2240"/>
        <v>0</v>
      </c>
      <c r="R2158" s="4">
        <f t="shared" si="2241"/>
        <v>0</v>
      </c>
      <c r="S2158" s="41">
        <f t="shared" si="2242"/>
        <v>0</v>
      </c>
      <c r="T2158" s="67"/>
      <c r="U2158" s="67"/>
      <c r="V2158" s="67"/>
      <c r="W2158" s="67"/>
      <c r="X2158" s="67"/>
      <c r="Y2158" s="67"/>
      <c r="Z2158" s="67"/>
      <c r="AA2158" s="67"/>
      <c r="AB2158" s="99"/>
    </row>
    <row r="2159" spans="1:28" ht="18" hidden="1" outlineLevel="1" x14ac:dyDescent="0.35">
      <c r="A2159" s="99"/>
      <c r="B2159" s="12"/>
      <c r="C2159" s="67"/>
      <c r="D2159" s="2">
        <v>12</v>
      </c>
      <c r="E2159" s="3">
        <f t="shared" si="2246"/>
        <v>1</v>
      </c>
      <c r="F2159" s="146"/>
      <c r="G2159" s="49">
        <f t="shared" si="2243"/>
        <v>0</v>
      </c>
      <c r="H2159" s="156"/>
      <c r="I2159" s="4">
        <f t="shared" si="2244"/>
        <v>0</v>
      </c>
      <c r="J2159" s="48" t="str">
        <f t="shared" si="2245"/>
        <v>-</v>
      </c>
      <c r="K2159" s="158"/>
      <c r="L2159" s="158"/>
      <c r="M2159" s="158"/>
      <c r="N2159" s="158"/>
      <c r="O2159" s="6">
        <f t="shared" si="2239"/>
        <v>0</v>
      </c>
      <c r="P2159" s="40">
        <v>1</v>
      </c>
      <c r="Q2159" s="4">
        <f t="shared" si="2240"/>
        <v>0</v>
      </c>
      <c r="R2159" s="4">
        <f t="shared" si="2241"/>
        <v>0</v>
      </c>
      <c r="S2159" s="41">
        <f t="shared" si="2242"/>
        <v>0</v>
      </c>
      <c r="T2159" s="67"/>
      <c r="U2159" s="67"/>
      <c r="V2159" s="67"/>
      <c r="W2159" s="67"/>
      <c r="X2159" s="67"/>
      <c r="Y2159" s="67"/>
      <c r="Z2159" s="67"/>
      <c r="AA2159" s="67"/>
      <c r="AB2159" s="99"/>
    </row>
    <row r="2160" spans="1:28" ht="18" hidden="1" outlineLevel="1" x14ac:dyDescent="0.35">
      <c r="A2160" s="99"/>
      <c r="B2160" s="12"/>
      <c r="C2160" s="67"/>
      <c r="D2160" s="2">
        <v>13</v>
      </c>
      <c r="E2160" s="3">
        <f t="shared" si="2246"/>
        <v>1</v>
      </c>
      <c r="F2160" s="146">
        <f>+E2160</f>
        <v>1</v>
      </c>
      <c r="G2160" s="49">
        <f t="shared" si="2243"/>
        <v>0</v>
      </c>
      <c r="H2160" s="156"/>
      <c r="I2160" s="4">
        <f t="shared" si="2244"/>
        <v>0</v>
      </c>
      <c r="J2160" s="48" t="str">
        <f t="shared" si="2245"/>
        <v>-</v>
      </c>
      <c r="K2160" s="158"/>
      <c r="L2160" s="158"/>
      <c r="M2160" s="158"/>
      <c r="N2160" s="158"/>
      <c r="O2160" s="6">
        <f t="shared" si="2239"/>
        <v>0</v>
      </c>
      <c r="P2160" s="38">
        <f>IFERROR((_xlfn.DAYS("31/12/"&amp;YEAR(E2160),E2160))/G2160,0)</f>
        <v>0</v>
      </c>
      <c r="Q2160" s="4">
        <f t="shared" si="2240"/>
        <v>0</v>
      </c>
      <c r="R2160" s="4">
        <f t="shared" si="2241"/>
        <v>0</v>
      </c>
      <c r="S2160" s="41">
        <f t="shared" si="2242"/>
        <v>0</v>
      </c>
      <c r="T2160" s="67"/>
      <c r="U2160" s="67"/>
      <c r="V2160" s="67"/>
      <c r="W2160" s="67"/>
      <c r="X2160" s="67"/>
      <c r="Y2160" s="67"/>
      <c r="Z2160" s="67"/>
      <c r="AA2160" s="67"/>
      <c r="AB2160" s="99"/>
    </row>
    <row r="2161" spans="1:28" ht="18" hidden="1" outlineLevel="1" x14ac:dyDescent="0.35">
      <c r="A2161" s="99"/>
      <c r="B2161" s="12"/>
      <c r="C2161" s="67"/>
      <c r="D2161" s="42" t="s">
        <v>164</v>
      </c>
      <c r="E2161" s="8"/>
      <c r="F2161" s="8"/>
      <c r="G2161" s="50">
        <f>SUM(G2147:G2160)</f>
        <v>0</v>
      </c>
      <c r="H2161" s="1"/>
      <c r="I2161" s="5">
        <f>SUM(I2147:I2160)</f>
        <v>0</v>
      </c>
      <c r="J2161" s="48" t="str">
        <f>IFERROR(I2161/G2161,"-")</f>
        <v>-</v>
      </c>
      <c r="K2161" s="5">
        <f>SUM(K2147:K2160)</f>
        <v>0</v>
      </c>
      <c r="L2161" s="5">
        <f t="shared" ref="L2161:O2161" si="2247">SUM(L2147:L2160)</f>
        <v>0</v>
      </c>
      <c r="M2161" s="5">
        <f t="shared" si="2247"/>
        <v>0</v>
      </c>
      <c r="N2161" s="5">
        <f t="shared" si="2247"/>
        <v>0</v>
      </c>
      <c r="O2161" s="5">
        <f t="shared" si="2247"/>
        <v>0</v>
      </c>
      <c r="P2161" s="42">
        <f>+SUMPRODUCT(G2147:G2160,P2147:P2160)</f>
        <v>0</v>
      </c>
      <c r="Q2161" s="9">
        <f>SUM(Q2147:Q2160)</f>
        <v>0</v>
      </c>
      <c r="R2161" s="9">
        <f t="shared" ref="R2161:S2161" si="2248">SUM(R2147:R2160)</f>
        <v>0</v>
      </c>
      <c r="S2161" s="10">
        <f t="shared" si="2248"/>
        <v>0</v>
      </c>
      <c r="T2161" s="67"/>
      <c r="U2161" s="67"/>
      <c r="V2161" s="67"/>
      <c r="W2161" s="67"/>
      <c r="X2161" s="67"/>
      <c r="Y2161" s="67"/>
      <c r="Z2161" s="67"/>
      <c r="AA2161" s="67"/>
      <c r="AB2161" s="99"/>
    </row>
    <row r="2162" spans="1:28" ht="18" hidden="1" outlineLevel="1" x14ac:dyDescent="0.35">
      <c r="A2162" s="99"/>
      <c r="B2162" s="12"/>
      <c r="C2162" s="67"/>
      <c r="D2162" s="25" t="s">
        <v>150</v>
      </c>
      <c r="E2162" s="1"/>
      <c r="F2162" s="1"/>
      <c r="G2162" s="1"/>
      <c r="H2162" s="1"/>
      <c r="I2162" s="1"/>
      <c r="J2162" s="1"/>
      <c r="K2162" s="51" t="str">
        <f>IFERROR(K2161/$O2161,"-")</f>
        <v>-</v>
      </c>
      <c r="L2162" s="51" t="str">
        <f>IFERROR(L2161/$O2161,"-")</f>
        <v>-</v>
      </c>
      <c r="M2162" s="51" t="str">
        <f>IFERROR(M2161/$O2161,"-")</f>
        <v>-</v>
      </c>
      <c r="N2162" s="51" t="str">
        <f>IFERROR(N2161/$O2161,"-")</f>
        <v>-</v>
      </c>
      <c r="O2162" s="51" t="str">
        <f>IFERROR(O2161/$O2161,"-")</f>
        <v>-</v>
      </c>
      <c r="P2162" s="43"/>
      <c r="Q2162" s="2"/>
      <c r="R2162" s="2"/>
      <c r="S2162" s="44"/>
      <c r="T2162" s="67"/>
      <c r="U2162" s="67"/>
      <c r="V2162" s="67"/>
      <c r="W2162" s="67"/>
      <c r="X2162" s="67"/>
      <c r="Y2162" s="67"/>
      <c r="Z2162" s="67"/>
      <c r="AA2162" s="67"/>
      <c r="AB2162" s="99"/>
    </row>
    <row r="2163" spans="1:28" ht="18" hidden="1" outlineLevel="1" x14ac:dyDescent="0.35">
      <c r="A2163" s="99"/>
      <c r="B2163" s="12"/>
      <c r="C2163" s="67"/>
      <c r="D2163" s="67"/>
      <c r="E2163" s="67"/>
      <c r="F2163" s="67"/>
      <c r="G2163" s="67"/>
      <c r="H2163" s="67"/>
      <c r="I2163" s="67"/>
      <c r="J2163" s="67"/>
      <c r="K2163" s="67"/>
      <c r="L2163" s="67"/>
      <c r="M2163" s="67"/>
      <c r="N2163" s="67"/>
      <c r="O2163" s="67"/>
      <c r="P2163" s="67"/>
      <c r="Q2163" s="67"/>
      <c r="R2163" s="67"/>
      <c r="S2163" s="67"/>
      <c r="T2163" s="67"/>
      <c r="U2163" s="67"/>
      <c r="V2163" s="67"/>
      <c r="W2163" s="67"/>
      <c r="X2163" s="67"/>
      <c r="Y2163" s="67"/>
      <c r="Z2163" s="67"/>
      <c r="AA2163" s="67"/>
      <c r="AB2163" s="99"/>
    </row>
    <row r="2164" spans="1:28" ht="11.4" customHeight="1" collapsed="1" x14ac:dyDescent="0.35">
      <c r="A2164" s="99"/>
      <c r="B2164" s="12"/>
      <c r="C2164" s="12"/>
      <c r="D2164" s="12"/>
      <c r="E2164" s="12"/>
      <c r="F2164" s="12"/>
      <c r="G2164" s="12"/>
      <c r="H2164" s="12"/>
      <c r="I2164" s="12"/>
      <c r="J2164" s="12"/>
      <c r="K2164" s="12"/>
      <c r="L2164" s="12"/>
      <c r="M2164" s="12"/>
      <c r="N2164" s="12"/>
      <c r="O2164" s="12"/>
      <c r="P2164" s="12"/>
      <c r="Q2164" s="12"/>
      <c r="R2164" s="12"/>
      <c r="S2164" s="12"/>
      <c r="T2164" s="12"/>
      <c r="U2164" s="12"/>
      <c r="V2164" s="12"/>
      <c r="W2164" s="12"/>
      <c r="X2164" s="12"/>
      <c r="Y2164" s="12"/>
      <c r="Z2164" s="12"/>
      <c r="AA2164" s="12"/>
      <c r="AB2164" s="99"/>
    </row>
    <row r="2165" spans="1:28" ht="6" customHeight="1" x14ac:dyDescent="0.35">
      <c r="A2165" s="99"/>
      <c r="B2165" s="99"/>
      <c r="C2165" s="99"/>
      <c r="D2165" s="99"/>
      <c r="E2165" s="99"/>
      <c r="F2165" s="99"/>
      <c r="G2165" s="99"/>
      <c r="H2165" s="99"/>
      <c r="I2165" s="99"/>
      <c r="J2165" s="99"/>
      <c r="K2165" s="99"/>
      <c r="L2165" s="99"/>
      <c r="M2165" s="99"/>
      <c r="N2165" s="99"/>
      <c r="O2165" s="99"/>
      <c r="P2165" s="99"/>
      <c r="Q2165" s="99"/>
      <c r="R2165" s="99"/>
      <c r="S2165" s="99"/>
      <c r="T2165" s="99"/>
      <c r="U2165" s="99"/>
      <c r="V2165" s="99"/>
      <c r="W2165" s="99"/>
      <c r="X2165" s="99"/>
      <c r="Y2165" s="99"/>
      <c r="Z2165" s="99"/>
      <c r="AA2165" s="99"/>
      <c r="AB2165" s="99"/>
    </row>
  </sheetData>
  <sheetProtection sheet="1" objects="1" scenarios="1"/>
  <mergeCells count="795">
    <mergeCell ref="V1917:Z1917"/>
    <mergeCell ref="V1945:Z1945"/>
    <mergeCell ref="V1973:Z1973"/>
    <mergeCell ref="V2001:Z2001"/>
    <mergeCell ref="V2033:Z2033"/>
    <mergeCell ref="V2061:Z2061"/>
    <mergeCell ref="V2089:Z2089"/>
    <mergeCell ref="V2117:Z2117"/>
    <mergeCell ref="V2145:Z2145"/>
    <mergeCell ref="V1657:Z1657"/>
    <mergeCell ref="V1685:Z1685"/>
    <mergeCell ref="V1713:Z1713"/>
    <mergeCell ref="V1745:Z1745"/>
    <mergeCell ref="V1773:Z1773"/>
    <mergeCell ref="V1801:Z1801"/>
    <mergeCell ref="V1829:Z1829"/>
    <mergeCell ref="V1857:Z1857"/>
    <mergeCell ref="V1889:Z1889"/>
    <mergeCell ref="V1397:Z1397"/>
    <mergeCell ref="V1425:Z1425"/>
    <mergeCell ref="V1457:Z1457"/>
    <mergeCell ref="V1485:Z1485"/>
    <mergeCell ref="V1513:Z1513"/>
    <mergeCell ref="V1541:Z1541"/>
    <mergeCell ref="V1569:Z1569"/>
    <mergeCell ref="V1601:Z1601"/>
    <mergeCell ref="V1629:Z1629"/>
    <mergeCell ref="V1137:Z1137"/>
    <mergeCell ref="V1169:Z1169"/>
    <mergeCell ref="V1197:Z1197"/>
    <mergeCell ref="V1225:Z1225"/>
    <mergeCell ref="V1253:Z1253"/>
    <mergeCell ref="V1281:Z1281"/>
    <mergeCell ref="V1313:Z1313"/>
    <mergeCell ref="V1341:Z1341"/>
    <mergeCell ref="V1369:Z1369"/>
    <mergeCell ref="V881:Z881"/>
    <mergeCell ref="V909:Z909"/>
    <mergeCell ref="V937:Z937"/>
    <mergeCell ref="V965:Z965"/>
    <mergeCell ref="V993:Z993"/>
    <mergeCell ref="V1025:Z1025"/>
    <mergeCell ref="V1053:Z1053"/>
    <mergeCell ref="V1081:Z1081"/>
    <mergeCell ref="V1109:Z1109"/>
    <mergeCell ref="V649:Z649"/>
    <mergeCell ref="V677:Z677"/>
    <mergeCell ref="V705:Z705"/>
    <mergeCell ref="V737:Z737"/>
    <mergeCell ref="V765:Z765"/>
    <mergeCell ref="V793:Z793"/>
    <mergeCell ref="V821:Z821"/>
    <mergeCell ref="V849:Z849"/>
    <mergeCell ref="V593:Z593"/>
    <mergeCell ref="V621:Z621"/>
    <mergeCell ref="V561:Z561"/>
    <mergeCell ref="V533:Z533"/>
    <mergeCell ref="V505:Z505"/>
    <mergeCell ref="V17:Z17"/>
    <mergeCell ref="V45:Z45"/>
    <mergeCell ref="V73:Z73"/>
    <mergeCell ref="V101:Z101"/>
    <mergeCell ref="V129:Z129"/>
    <mergeCell ref="V161:Z161"/>
    <mergeCell ref="V189:Z189"/>
    <mergeCell ref="V217:Z217"/>
    <mergeCell ref="V245:Z245"/>
    <mergeCell ref="V273:Z273"/>
    <mergeCell ref="V305:Z305"/>
    <mergeCell ref="V333:Z333"/>
    <mergeCell ref="V361:Z361"/>
    <mergeCell ref="V389:Z389"/>
    <mergeCell ref="V417:Z417"/>
    <mergeCell ref="V449:Z449"/>
    <mergeCell ref="V477:Z477"/>
    <mergeCell ref="J125:K125"/>
    <mergeCell ref="Q125:R125"/>
    <mergeCell ref="J126:K126"/>
    <mergeCell ref="Q126:R126"/>
    <mergeCell ref="P128:S128"/>
    <mergeCell ref="F157:G157"/>
    <mergeCell ref="F158:G158"/>
    <mergeCell ref="F154:G154"/>
    <mergeCell ref="Q154:R154"/>
    <mergeCell ref="F155:G155"/>
    <mergeCell ref="Q155:R155"/>
    <mergeCell ref="F156:G156"/>
    <mergeCell ref="F152:G152"/>
    <mergeCell ref="F153:G153"/>
    <mergeCell ref="J96:K96"/>
    <mergeCell ref="Q96:R96"/>
    <mergeCell ref="Q97:R97"/>
    <mergeCell ref="J98:K98"/>
    <mergeCell ref="Q98:R98"/>
    <mergeCell ref="P100:S100"/>
    <mergeCell ref="J123:K123"/>
    <mergeCell ref="Q123:R123"/>
    <mergeCell ref="Q124:R124"/>
    <mergeCell ref="J68:K68"/>
    <mergeCell ref="J69:K69"/>
    <mergeCell ref="J70:K70"/>
    <mergeCell ref="Q67:R67"/>
    <mergeCell ref="Q68:R68"/>
    <mergeCell ref="Q69:R69"/>
    <mergeCell ref="Q70:R70"/>
    <mergeCell ref="P72:S72"/>
    <mergeCell ref="J95:K95"/>
    <mergeCell ref="Q95:R95"/>
    <mergeCell ref="F12:G12"/>
    <mergeCell ref="F13:G13"/>
    <mergeCell ref="F14:G14"/>
    <mergeCell ref="J97:K97"/>
    <mergeCell ref="J124:K124"/>
    <mergeCell ref="Q8:R8"/>
    <mergeCell ref="Q9:R9"/>
    <mergeCell ref="Q11:R11"/>
    <mergeCell ref="Q10:R10"/>
    <mergeCell ref="F8:G8"/>
    <mergeCell ref="F9:G9"/>
    <mergeCell ref="F10:G10"/>
    <mergeCell ref="F11:G11"/>
    <mergeCell ref="Q16:T16"/>
    <mergeCell ref="J39:K39"/>
    <mergeCell ref="J40:K40"/>
    <mergeCell ref="J41:K41"/>
    <mergeCell ref="J42:K42"/>
    <mergeCell ref="Q39:R39"/>
    <mergeCell ref="Q40:R40"/>
    <mergeCell ref="Q41:R41"/>
    <mergeCell ref="Q42:R42"/>
    <mergeCell ref="P44:S44"/>
    <mergeCell ref="J67:K67"/>
    <mergeCell ref="J239:K239"/>
    <mergeCell ref="Q239:R239"/>
    <mergeCell ref="J268:K268"/>
    <mergeCell ref="Q268:R268"/>
    <mergeCell ref="J269:K269"/>
    <mergeCell ref="Q269:R269"/>
    <mergeCell ref="J270:K270"/>
    <mergeCell ref="Q270:R270"/>
    <mergeCell ref="J242:K242"/>
    <mergeCell ref="Q242:R242"/>
    <mergeCell ref="P244:S244"/>
    <mergeCell ref="J240:K240"/>
    <mergeCell ref="Q240:R240"/>
    <mergeCell ref="J241:K241"/>
    <mergeCell ref="Q241:R241"/>
    <mergeCell ref="J267:K267"/>
    <mergeCell ref="Q267:R267"/>
    <mergeCell ref="Q160:T160"/>
    <mergeCell ref="J183:K183"/>
    <mergeCell ref="Q183:R183"/>
    <mergeCell ref="P188:S188"/>
    <mergeCell ref="J211:K211"/>
    <mergeCell ref="Q211:R211"/>
    <mergeCell ref="P216:S216"/>
    <mergeCell ref="J213:K213"/>
    <mergeCell ref="Q213:R213"/>
    <mergeCell ref="J214:K214"/>
    <mergeCell ref="Q214:R214"/>
    <mergeCell ref="J212:K212"/>
    <mergeCell ref="Q212:R212"/>
    <mergeCell ref="J184:K184"/>
    <mergeCell ref="Q184:R184"/>
    <mergeCell ref="J185:K185"/>
    <mergeCell ref="Q185:R185"/>
    <mergeCell ref="J186:K186"/>
    <mergeCell ref="Q186:R186"/>
    <mergeCell ref="P272:S272"/>
    <mergeCell ref="P560:S560"/>
    <mergeCell ref="Q558:R558"/>
    <mergeCell ref="J558:K558"/>
    <mergeCell ref="Q557:R557"/>
    <mergeCell ref="J557:K557"/>
    <mergeCell ref="Q556:R556"/>
    <mergeCell ref="J556:K556"/>
    <mergeCell ref="Q555:R555"/>
    <mergeCell ref="J555:K555"/>
    <mergeCell ref="P532:S532"/>
    <mergeCell ref="Q530:R530"/>
    <mergeCell ref="J530:K530"/>
    <mergeCell ref="Q529:R529"/>
    <mergeCell ref="P504:S504"/>
    <mergeCell ref="Q502:R502"/>
    <mergeCell ref="J502:K502"/>
    <mergeCell ref="Q501:R501"/>
    <mergeCell ref="J501:K501"/>
    <mergeCell ref="J529:K529"/>
    <mergeCell ref="Q528:R528"/>
    <mergeCell ref="J528:K528"/>
    <mergeCell ref="Q527:R527"/>
    <mergeCell ref="J527:K527"/>
    <mergeCell ref="Q474:R474"/>
    <mergeCell ref="J474:K474"/>
    <mergeCell ref="Q473:R473"/>
    <mergeCell ref="J473:K473"/>
    <mergeCell ref="Q472:R472"/>
    <mergeCell ref="J472:K472"/>
    <mergeCell ref="Q500:R500"/>
    <mergeCell ref="J500:K500"/>
    <mergeCell ref="Q499:R499"/>
    <mergeCell ref="J499:K499"/>
    <mergeCell ref="P476:S476"/>
    <mergeCell ref="F444:G444"/>
    <mergeCell ref="Q443:R443"/>
    <mergeCell ref="F443:G443"/>
    <mergeCell ref="Q442:R442"/>
    <mergeCell ref="F442:G442"/>
    <mergeCell ref="Q471:R471"/>
    <mergeCell ref="J471:K471"/>
    <mergeCell ref="Q448:T448"/>
    <mergeCell ref="F446:G446"/>
    <mergeCell ref="F445:G445"/>
    <mergeCell ref="Q414:R414"/>
    <mergeCell ref="J414:K414"/>
    <mergeCell ref="Q413:R413"/>
    <mergeCell ref="J413:K413"/>
    <mergeCell ref="Q412:R412"/>
    <mergeCell ref="J412:K412"/>
    <mergeCell ref="Q441:R441"/>
    <mergeCell ref="F441:G441"/>
    <mergeCell ref="Q440:R440"/>
    <mergeCell ref="F440:G440"/>
    <mergeCell ref="P416:S416"/>
    <mergeCell ref="Q385:R385"/>
    <mergeCell ref="J385:K385"/>
    <mergeCell ref="Q384:R384"/>
    <mergeCell ref="J384:K384"/>
    <mergeCell ref="Q383:R383"/>
    <mergeCell ref="J383:K383"/>
    <mergeCell ref="Q411:R411"/>
    <mergeCell ref="J411:K411"/>
    <mergeCell ref="P388:S388"/>
    <mergeCell ref="Q386:R386"/>
    <mergeCell ref="J386:K386"/>
    <mergeCell ref="J328:K328"/>
    <mergeCell ref="Q356:R356"/>
    <mergeCell ref="J356:K356"/>
    <mergeCell ref="Q355:R355"/>
    <mergeCell ref="J355:K355"/>
    <mergeCell ref="P332:S332"/>
    <mergeCell ref="P360:S360"/>
    <mergeCell ref="Q358:R358"/>
    <mergeCell ref="J358:K358"/>
    <mergeCell ref="Q357:R357"/>
    <mergeCell ref="J357:K357"/>
    <mergeCell ref="Q297:R297"/>
    <mergeCell ref="F297:G297"/>
    <mergeCell ref="Q296:R296"/>
    <mergeCell ref="F296:G296"/>
    <mergeCell ref="Q153:R153"/>
    <mergeCell ref="Q152:R152"/>
    <mergeCell ref="P1108:S1108"/>
    <mergeCell ref="Q1106:R1106"/>
    <mergeCell ref="J1106:K1106"/>
    <mergeCell ref="F300:G300"/>
    <mergeCell ref="Q299:R299"/>
    <mergeCell ref="F299:G299"/>
    <mergeCell ref="Q298:R298"/>
    <mergeCell ref="F298:G298"/>
    <mergeCell ref="Q327:R327"/>
    <mergeCell ref="J327:K327"/>
    <mergeCell ref="Q304:T304"/>
    <mergeCell ref="F302:G302"/>
    <mergeCell ref="F301:G301"/>
    <mergeCell ref="Q330:R330"/>
    <mergeCell ref="J330:K330"/>
    <mergeCell ref="Q329:R329"/>
    <mergeCell ref="J329:K329"/>
    <mergeCell ref="Q328:R328"/>
    <mergeCell ref="P1080:S1080"/>
    <mergeCell ref="Q1078:R1078"/>
    <mergeCell ref="J1078:K1078"/>
    <mergeCell ref="Q1077:R1077"/>
    <mergeCell ref="J1077:K1077"/>
    <mergeCell ref="Q1105:R1105"/>
    <mergeCell ref="J1105:K1105"/>
    <mergeCell ref="Q1104:R1104"/>
    <mergeCell ref="J1104:K1104"/>
    <mergeCell ref="Q1103:R1103"/>
    <mergeCell ref="J1103:K1103"/>
    <mergeCell ref="Q1050:R1050"/>
    <mergeCell ref="J1050:K1050"/>
    <mergeCell ref="Q1049:R1049"/>
    <mergeCell ref="J1049:K1049"/>
    <mergeCell ref="Q1048:R1048"/>
    <mergeCell ref="J1048:K1048"/>
    <mergeCell ref="Q1076:R1076"/>
    <mergeCell ref="J1076:K1076"/>
    <mergeCell ref="Q1075:R1075"/>
    <mergeCell ref="J1075:K1075"/>
    <mergeCell ref="P1052:S1052"/>
    <mergeCell ref="F1020:G1020"/>
    <mergeCell ref="Q1019:R1019"/>
    <mergeCell ref="F1019:G1019"/>
    <mergeCell ref="Q1018:R1018"/>
    <mergeCell ref="F1018:G1018"/>
    <mergeCell ref="Q1047:R1047"/>
    <mergeCell ref="J1047:K1047"/>
    <mergeCell ref="Q1024:T1024"/>
    <mergeCell ref="F1022:G1022"/>
    <mergeCell ref="F1021:G1021"/>
    <mergeCell ref="Q990:R990"/>
    <mergeCell ref="J990:K990"/>
    <mergeCell ref="Q989:R989"/>
    <mergeCell ref="J989:K989"/>
    <mergeCell ref="Q988:R988"/>
    <mergeCell ref="J988:K988"/>
    <mergeCell ref="Q1017:R1017"/>
    <mergeCell ref="F1017:G1017"/>
    <mergeCell ref="Q1016:R1016"/>
    <mergeCell ref="F1016:G1016"/>
    <mergeCell ref="P992:S992"/>
    <mergeCell ref="Q961:R961"/>
    <mergeCell ref="J961:K961"/>
    <mergeCell ref="Q960:R960"/>
    <mergeCell ref="J960:K960"/>
    <mergeCell ref="Q959:R959"/>
    <mergeCell ref="J959:K959"/>
    <mergeCell ref="Q987:R987"/>
    <mergeCell ref="J987:K987"/>
    <mergeCell ref="P964:S964"/>
    <mergeCell ref="Q962:R962"/>
    <mergeCell ref="J962:K962"/>
    <mergeCell ref="Q932:R932"/>
    <mergeCell ref="J932:K932"/>
    <mergeCell ref="Q931:R931"/>
    <mergeCell ref="J931:K931"/>
    <mergeCell ref="P908:S908"/>
    <mergeCell ref="P936:S936"/>
    <mergeCell ref="Q934:R934"/>
    <mergeCell ref="J934:K934"/>
    <mergeCell ref="Q933:R933"/>
    <mergeCell ref="J933:K933"/>
    <mergeCell ref="Q903:R903"/>
    <mergeCell ref="J903:K903"/>
    <mergeCell ref="Q880:T880"/>
    <mergeCell ref="F878:G878"/>
    <mergeCell ref="F877:G877"/>
    <mergeCell ref="Q906:R906"/>
    <mergeCell ref="J906:K906"/>
    <mergeCell ref="Q905:R905"/>
    <mergeCell ref="J905:K905"/>
    <mergeCell ref="Q904:R904"/>
    <mergeCell ref="J904:K904"/>
    <mergeCell ref="Q873:R873"/>
    <mergeCell ref="F873:G873"/>
    <mergeCell ref="Q872:R872"/>
    <mergeCell ref="F872:G872"/>
    <mergeCell ref="P848:S848"/>
    <mergeCell ref="F876:G876"/>
    <mergeCell ref="Q875:R875"/>
    <mergeCell ref="F875:G875"/>
    <mergeCell ref="Q874:R874"/>
    <mergeCell ref="F874:G874"/>
    <mergeCell ref="Q843:R843"/>
    <mergeCell ref="J843:K843"/>
    <mergeCell ref="P820:S820"/>
    <mergeCell ref="Q818:R818"/>
    <mergeCell ref="J818:K818"/>
    <mergeCell ref="Q846:R846"/>
    <mergeCell ref="J846:K846"/>
    <mergeCell ref="Q845:R845"/>
    <mergeCell ref="J845:K845"/>
    <mergeCell ref="Q844:R844"/>
    <mergeCell ref="J844:K844"/>
    <mergeCell ref="P792:S792"/>
    <mergeCell ref="Q790:R790"/>
    <mergeCell ref="J790:K790"/>
    <mergeCell ref="Q789:R789"/>
    <mergeCell ref="J789:K789"/>
    <mergeCell ref="Q817:R817"/>
    <mergeCell ref="J817:K817"/>
    <mergeCell ref="Q816:R816"/>
    <mergeCell ref="J816:K816"/>
    <mergeCell ref="Q815:R815"/>
    <mergeCell ref="J815:K815"/>
    <mergeCell ref="Q762:R762"/>
    <mergeCell ref="J762:K762"/>
    <mergeCell ref="Q761:R761"/>
    <mergeCell ref="J761:K761"/>
    <mergeCell ref="Q760:R760"/>
    <mergeCell ref="J760:K760"/>
    <mergeCell ref="Q788:R788"/>
    <mergeCell ref="J788:K788"/>
    <mergeCell ref="Q787:R787"/>
    <mergeCell ref="J787:K787"/>
    <mergeCell ref="P764:S764"/>
    <mergeCell ref="F732:G732"/>
    <mergeCell ref="Q731:R731"/>
    <mergeCell ref="F731:G731"/>
    <mergeCell ref="Q730:R730"/>
    <mergeCell ref="F730:G730"/>
    <mergeCell ref="Q759:R759"/>
    <mergeCell ref="J759:K759"/>
    <mergeCell ref="Q736:T736"/>
    <mergeCell ref="F734:G734"/>
    <mergeCell ref="F733:G733"/>
    <mergeCell ref="Q702:R702"/>
    <mergeCell ref="J702:K702"/>
    <mergeCell ref="Q701:R701"/>
    <mergeCell ref="J701:K701"/>
    <mergeCell ref="Q700:R700"/>
    <mergeCell ref="J700:K700"/>
    <mergeCell ref="Q729:R729"/>
    <mergeCell ref="F729:G729"/>
    <mergeCell ref="Q728:R728"/>
    <mergeCell ref="F728:G728"/>
    <mergeCell ref="P704:S704"/>
    <mergeCell ref="Q673:R673"/>
    <mergeCell ref="J673:K673"/>
    <mergeCell ref="Q672:R672"/>
    <mergeCell ref="J672:K672"/>
    <mergeCell ref="Q671:R671"/>
    <mergeCell ref="J671:K671"/>
    <mergeCell ref="Q699:R699"/>
    <mergeCell ref="J699:K699"/>
    <mergeCell ref="P676:S676"/>
    <mergeCell ref="Q674:R674"/>
    <mergeCell ref="J674:K674"/>
    <mergeCell ref="Q644:R644"/>
    <mergeCell ref="J644:K644"/>
    <mergeCell ref="Q643:R643"/>
    <mergeCell ref="J643:K643"/>
    <mergeCell ref="P620:S620"/>
    <mergeCell ref="P648:S648"/>
    <mergeCell ref="Q646:R646"/>
    <mergeCell ref="J646:K646"/>
    <mergeCell ref="Q645:R645"/>
    <mergeCell ref="J645:K645"/>
    <mergeCell ref="Q1132:R1132"/>
    <mergeCell ref="J1132:K1132"/>
    <mergeCell ref="Q1131:R1131"/>
    <mergeCell ref="J1131:K1131"/>
    <mergeCell ref="Q585:R585"/>
    <mergeCell ref="F585:G585"/>
    <mergeCell ref="Q584:R584"/>
    <mergeCell ref="F584:G584"/>
    <mergeCell ref="F588:G588"/>
    <mergeCell ref="Q587:R587"/>
    <mergeCell ref="F587:G587"/>
    <mergeCell ref="Q586:R586"/>
    <mergeCell ref="F586:G586"/>
    <mergeCell ref="Q615:R615"/>
    <mergeCell ref="J615:K615"/>
    <mergeCell ref="Q592:T592"/>
    <mergeCell ref="F590:G590"/>
    <mergeCell ref="F589:G589"/>
    <mergeCell ref="Q618:R618"/>
    <mergeCell ref="J618:K618"/>
    <mergeCell ref="Q617:R617"/>
    <mergeCell ref="J617:K617"/>
    <mergeCell ref="Q616:R616"/>
    <mergeCell ref="J616:K616"/>
    <mergeCell ref="P1280:S1280"/>
    <mergeCell ref="Q1278:R1278"/>
    <mergeCell ref="J1278:K1278"/>
    <mergeCell ref="Q1277:R1277"/>
    <mergeCell ref="J1277:K1277"/>
    <mergeCell ref="P1136:S1136"/>
    <mergeCell ref="Q1134:R1134"/>
    <mergeCell ref="J1134:K1134"/>
    <mergeCell ref="Q1133:R1133"/>
    <mergeCell ref="J1133:K1133"/>
    <mergeCell ref="J1222:K1222"/>
    <mergeCell ref="Q1250:R1250"/>
    <mergeCell ref="J1250:K1250"/>
    <mergeCell ref="Q1249:R1249"/>
    <mergeCell ref="J1249:K1249"/>
    <mergeCell ref="Q1248:R1248"/>
    <mergeCell ref="J1248:K1248"/>
    <mergeCell ref="Q1276:R1276"/>
    <mergeCell ref="J1276:K1276"/>
    <mergeCell ref="Q1275:R1275"/>
    <mergeCell ref="J1275:K1275"/>
    <mergeCell ref="P1252:S1252"/>
    <mergeCell ref="Q1160:R1160"/>
    <mergeCell ref="F1160:G1160"/>
    <mergeCell ref="F1166:G1166"/>
    <mergeCell ref="F1165:G1165"/>
    <mergeCell ref="F1164:G1164"/>
    <mergeCell ref="Q1163:R1163"/>
    <mergeCell ref="F1163:G1163"/>
    <mergeCell ref="Q1192:R1192"/>
    <mergeCell ref="J1192:K1192"/>
    <mergeCell ref="Q1191:R1191"/>
    <mergeCell ref="J1191:K1191"/>
    <mergeCell ref="Q1168:T1168"/>
    <mergeCell ref="P1424:S1424"/>
    <mergeCell ref="Q1422:R1422"/>
    <mergeCell ref="J1422:K1422"/>
    <mergeCell ref="Q1421:R1421"/>
    <mergeCell ref="J1421:K1421"/>
    <mergeCell ref="Q1162:R1162"/>
    <mergeCell ref="F1162:G1162"/>
    <mergeCell ref="Q1161:R1161"/>
    <mergeCell ref="F1161:G1161"/>
    <mergeCell ref="P1196:S1196"/>
    <mergeCell ref="Q1194:R1194"/>
    <mergeCell ref="J1194:K1194"/>
    <mergeCell ref="Q1193:R1193"/>
    <mergeCell ref="J1193:K1193"/>
    <mergeCell ref="Q1221:R1221"/>
    <mergeCell ref="J1221:K1221"/>
    <mergeCell ref="Q1220:R1220"/>
    <mergeCell ref="J1220:K1220"/>
    <mergeCell ref="Q1219:R1219"/>
    <mergeCell ref="J1219:K1219"/>
    <mergeCell ref="Q1247:R1247"/>
    <mergeCell ref="J1247:K1247"/>
    <mergeCell ref="P1224:S1224"/>
    <mergeCell ref="Q1222:R1222"/>
    <mergeCell ref="J1366:K1366"/>
    <mergeCell ref="Q1394:R1394"/>
    <mergeCell ref="J1394:K1394"/>
    <mergeCell ref="Q1393:R1393"/>
    <mergeCell ref="J1393:K1393"/>
    <mergeCell ref="Q1392:R1392"/>
    <mergeCell ref="J1392:K1392"/>
    <mergeCell ref="Q1420:R1420"/>
    <mergeCell ref="J1420:K1420"/>
    <mergeCell ref="Q1419:R1419"/>
    <mergeCell ref="J1419:K1419"/>
    <mergeCell ref="P1396:S1396"/>
    <mergeCell ref="Q1304:R1304"/>
    <mergeCell ref="F1304:G1304"/>
    <mergeCell ref="F1310:G1310"/>
    <mergeCell ref="F1309:G1309"/>
    <mergeCell ref="F1308:G1308"/>
    <mergeCell ref="Q1307:R1307"/>
    <mergeCell ref="F1307:G1307"/>
    <mergeCell ref="Q1336:R1336"/>
    <mergeCell ref="J1336:K1336"/>
    <mergeCell ref="Q1335:R1335"/>
    <mergeCell ref="J1335:K1335"/>
    <mergeCell ref="Q1312:T1312"/>
    <mergeCell ref="P1568:S1568"/>
    <mergeCell ref="Q1566:R1566"/>
    <mergeCell ref="J1566:K1566"/>
    <mergeCell ref="Q1565:R1565"/>
    <mergeCell ref="J1565:K1565"/>
    <mergeCell ref="Q1306:R1306"/>
    <mergeCell ref="F1306:G1306"/>
    <mergeCell ref="Q1305:R1305"/>
    <mergeCell ref="F1305:G1305"/>
    <mergeCell ref="P1340:S1340"/>
    <mergeCell ref="Q1338:R1338"/>
    <mergeCell ref="J1338:K1338"/>
    <mergeCell ref="Q1337:R1337"/>
    <mergeCell ref="J1337:K1337"/>
    <mergeCell ref="Q1365:R1365"/>
    <mergeCell ref="J1365:K1365"/>
    <mergeCell ref="Q1364:R1364"/>
    <mergeCell ref="J1364:K1364"/>
    <mergeCell ref="Q1363:R1363"/>
    <mergeCell ref="J1363:K1363"/>
    <mergeCell ref="Q1391:R1391"/>
    <mergeCell ref="J1391:K1391"/>
    <mergeCell ref="P1368:S1368"/>
    <mergeCell ref="Q1366:R1366"/>
    <mergeCell ref="J1510:K1510"/>
    <mergeCell ref="Q1538:R1538"/>
    <mergeCell ref="J1538:K1538"/>
    <mergeCell ref="Q1537:R1537"/>
    <mergeCell ref="J1537:K1537"/>
    <mergeCell ref="Q1536:R1536"/>
    <mergeCell ref="J1536:K1536"/>
    <mergeCell ref="Q1564:R1564"/>
    <mergeCell ref="J1564:K1564"/>
    <mergeCell ref="Q1563:R1563"/>
    <mergeCell ref="J1563:K1563"/>
    <mergeCell ref="P1540:S1540"/>
    <mergeCell ref="Q1448:R1448"/>
    <mergeCell ref="F1448:G1448"/>
    <mergeCell ref="F1454:G1454"/>
    <mergeCell ref="F1453:G1453"/>
    <mergeCell ref="F1452:G1452"/>
    <mergeCell ref="Q1451:R1451"/>
    <mergeCell ref="F1451:G1451"/>
    <mergeCell ref="Q1480:R1480"/>
    <mergeCell ref="J1480:K1480"/>
    <mergeCell ref="Q1479:R1479"/>
    <mergeCell ref="J1479:K1479"/>
    <mergeCell ref="Q1456:T1456"/>
    <mergeCell ref="P1712:S1712"/>
    <mergeCell ref="Q1710:R1710"/>
    <mergeCell ref="J1710:K1710"/>
    <mergeCell ref="Q1709:R1709"/>
    <mergeCell ref="J1709:K1709"/>
    <mergeCell ref="Q1450:R1450"/>
    <mergeCell ref="F1450:G1450"/>
    <mergeCell ref="Q1449:R1449"/>
    <mergeCell ref="F1449:G1449"/>
    <mergeCell ref="P1484:S1484"/>
    <mergeCell ref="Q1482:R1482"/>
    <mergeCell ref="J1482:K1482"/>
    <mergeCell ref="Q1481:R1481"/>
    <mergeCell ref="J1481:K1481"/>
    <mergeCell ref="Q1509:R1509"/>
    <mergeCell ref="J1509:K1509"/>
    <mergeCell ref="Q1508:R1508"/>
    <mergeCell ref="J1508:K1508"/>
    <mergeCell ref="Q1507:R1507"/>
    <mergeCell ref="J1507:K1507"/>
    <mergeCell ref="Q1535:R1535"/>
    <mergeCell ref="J1535:K1535"/>
    <mergeCell ref="P1512:S1512"/>
    <mergeCell ref="Q1510:R1510"/>
    <mergeCell ref="J1654:K1654"/>
    <mergeCell ref="Q1682:R1682"/>
    <mergeCell ref="J1682:K1682"/>
    <mergeCell ref="Q1681:R1681"/>
    <mergeCell ref="J1681:K1681"/>
    <mergeCell ref="Q1680:R1680"/>
    <mergeCell ref="J1680:K1680"/>
    <mergeCell ref="Q1708:R1708"/>
    <mergeCell ref="J1708:K1708"/>
    <mergeCell ref="Q1707:R1707"/>
    <mergeCell ref="J1707:K1707"/>
    <mergeCell ref="P1684:S1684"/>
    <mergeCell ref="Q1592:R1592"/>
    <mergeCell ref="F1592:G1592"/>
    <mergeCell ref="F1598:G1598"/>
    <mergeCell ref="F1597:G1597"/>
    <mergeCell ref="F1596:G1596"/>
    <mergeCell ref="Q1595:R1595"/>
    <mergeCell ref="F1595:G1595"/>
    <mergeCell ref="Q1624:R1624"/>
    <mergeCell ref="J1624:K1624"/>
    <mergeCell ref="Q1623:R1623"/>
    <mergeCell ref="J1623:K1623"/>
    <mergeCell ref="Q1600:T1600"/>
    <mergeCell ref="P1856:S1856"/>
    <mergeCell ref="Q1854:R1854"/>
    <mergeCell ref="J1854:K1854"/>
    <mergeCell ref="Q1853:R1853"/>
    <mergeCell ref="J1853:K1853"/>
    <mergeCell ref="Q1594:R1594"/>
    <mergeCell ref="F1594:G1594"/>
    <mergeCell ref="Q1593:R1593"/>
    <mergeCell ref="F1593:G1593"/>
    <mergeCell ref="P1628:S1628"/>
    <mergeCell ref="Q1626:R1626"/>
    <mergeCell ref="J1626:K1626"/>
    <mergeCell ref="Q1625:R1625"/>
    <mergeCell ref="J1625:K1625"/>
    <mergeCell ref="Q1653:R1653"/>
    <mergeCell ref="J1653:K1653"/>
    <mergeCell ref="Q1652:R1652"/>
    <mergeCell ref="J1652:K1652"/>
    <mergeCell ref="Q1651:R1651"/>
    <mergeCell ref="J1651:K1651"/>
    <mergeCell ref="Q1679:R1679"/>
    <mergeCell ref="J1679:K1679"/>
    <mergeCell ref="P1656:S1656"/>
    <mergeCell ref="Q1654:R1654"/>
    <mergeCell ref="J1798:K1798"/>
    <mergeCell ref="Q1826:R1826"/>
    <mergeCell ref="J1826:K1826"/>
    <mergeCell ref="Q1825:R1825"/>
    <mergeCell ref="J1825:K1825"/>
    <mergeCell ref="Q1824:R1824"/>
    <mergeCell ref="J1824:K1824"/>
    <mergeCell ref="Q1852:R1852"/>
    <mergeCell ref="J1852:K1852"/>
    <mergeCell ref="Q1851:R1851"/>
    <mergeCell ref="J1851:K1851"/>
    <mergeCell ref="P1828:S1828"/>
    <mergeCell ref="Q1736:R1736"/>
    <mergeCell ref="F1736:G1736"/>
    <mergeCell ref="F1742:G1742"/>
    <mergeCell ref="F1741:G1741"/>
    <mergeCell ref="F1740:G1740"/>
    <mergeCell ref="Q1739:R1739"/>
    <mergeCell ref="F1739:G1739"/>
    <mergeCell ref="Q1768:R1768"/>
    <mergeCell ref="J1768:K1768"/>
    <mergeCell ref="Q1767:R1767"/>
    <mergeCell ref="J1767:K1767"/>
    <mergeCell ref="Q1744:T1744"/>
    <mergeCell ref="P2000:S2000"/>
    <mergeCell ref="Q1998:R1998"/>
    <mergeCell ref="J1998:K1998"/>
    <mergeCell ref="Q1997:R1997"/>
    <mergeCell ref="J1997:K1997"/>
    <mergeCell ref="Q1738:R1738"/>
    <mergeCell ref="F1738:G1738"/>
    <mergeCell ref="Q1737:R1737"/>
    <mergeCell ref="F1737:G1737"/>
    <mergeCell ref="P1772:S1772"/>
    <mergeCell ref="Q1770:R1770"/>
    <mergeCell ref="J1770:K1770"/>
    <mergeCell ref="Q1769:R1769"/>
    <mergeCell ref="J1769:K1769"/>
    <mergeCell ref="Q1797:R1797"/>
    <mergeCell ref="J1797:K1797"/>
    <mergeCell ref="Q1796:R1796"/>
    <mergeCell ref="J1796:K1796"/>
    <mergeCell ref="Q1795:R1795"/>
    <mergeCell ref="J1795:K1795"/>
    <mergeCell ref="Q1823:R1823"/>
    <mergeCell ref="J1823:K1823"/>
    <mergeCell ref="P1800:S1800"/>
    <mergeCell ref="Q1798:R1798"/>
    <mergeCell ref="Q1970:R1970"/>
    <mergeCell ref="J1970:K1970"/>
    <mergeCell ref="Q1969:R1969"/>
    <mergeCell ref="J1969:K1969"/>
    <mergeCell ref="Q1968:R1968"/>
    <mergeCell ref="J1968:K1968"/>
    <mergeCell ref="Q1996:R1996"/>
    <mergeCell ref="J1996:K1996"/>
    <mergeCell ref="Q1995:R1995"/>
    <mergeCell ref="J1995:K1995"/>
    <mergeCell ref="P1972:S1972"/>
    <mergeCell ref="Q1941:R1941"/>
    <mergeCell ref="J1941:K1941"/>
    <mergeCell ref="Q1940:R1940"/>
    <mergeCell ref="J1940:K1940"/>
    <mergeCell ref="Q1939:R1939"/>
    <mergeCell ref="J1939:K1939"/>
    <mergeCell ref="Q1967:R1967"/>
    <mergeCell ref="J1967:K1967"/>
    <mergeCell ref="P1944:S1944"/>
    <mergeCell ref="Q1942:R1942"/>
    <mergeCell ref="J1942:K1942"/>
    <mergeCell ref="Q1912:R1912"/>
    <mergeCell ref="J1912:K1912"/>
    <mergeCell ref="Q1911:R1911"/>
    <mergeCell ref="J1911:K1911"/>
    <mergeCell ref="Q1888:T1888"/>
    <mergeCell ref="P1916:S1916"/>
    <mergeCell ref="Q1914:R1914"/>
    <mergeCell ref="J1914:K1914"/>
    <mergeCell ref="Q1913:R1913"/>
    <mergeCell ref="J1913:K1913"/>
    <mergeCell ref="Q1882:R1882"/>
    <mergeCell ref="F1882:G1882"/>
    <mergeCell ref="Q1881:R1881"/>
    <mergeCell ref="F1881:G1881"/>
    <mergeCell ref="Q1880:R1880"/>
    <mergeCell ref="F1880:G1880"/>
    <mergeCell ref="F1886:G1886"/>
    <mergeCell ref="F1885:G1885"/>
    <mergeCell ref="F1884:G1884"/>
    <mergeCell ref="Q1883:R1883"/>
    <mergeCell ref="F1883:G1883"/>
    <mergeCell ref="Q2142:R2142"/>
    <mergeCell ref="Q2141:R2141"/>
    <mergeCell ref="J2142:K2142"/>
    <mergeCell ref="J2141:K2141"/>
    <mergeCell ref="P2144:S2144"/>
    <mergeCell ref="P2088:S2088"/>
    <mergeCell ref="Q2083:R2083"/>
    <mergeCell ref="J2083:K2083"/>
    <mergeCell ref="P2060:S2060"/>
    <mergeCell ref="Q2140:R2140"/>
    <mergeCell ref="J2140:K2140"/>
    <mergeCell ref="Q2139:R2139"/>
    <mergeCell ref="J2139:K2139"/>
    <mergeCell ref="P2116:S2116"/>
    <mergeCell ref="Q2086:R2086"/>
    <mergeCell ref="J2086:K2086"/>
    <mergeCell ref="Q2085:R2085"/>
    <mergeCell ref="J2085:K2085"/>
    <mergeCell ref="Q2113:R2113"/>
    <mergeCell ref="J2113:K2113"/>
    <mergeCell ref="Q2112:R2112"/>
    <mergeCell ref="J2112:K2112"/>
    <mergeCell ref="Q2111:R2111"/>
    <mergeCell ref="J2111:K2111"/>
    <mergeCell ref="Q2114:R2114"/>
    <mergeCell ref="J2114:K2114"/>
    <mergeCell ref="F2026:G2026"/>
    <mergeCell ref="Q2025:R2025"/>
    <mergeCell ref="F2025:G2025"/>
    <mergeCell ref="Q2024:R2024"/>
    <mergeCell ref="F2024:G2024"/>
    <mergeCell ref="F2030:G2030"/>
    <mergeCell ref="F2029:G2029"/>
    <mergeCell ref="F2028:G2028"/>
    <mergeCell ref="Q2027:R2027"/>
    <mergeCell ref="F2027:G2027"/>
    <mergeCell ref="Q2026:R2026"/>
    <mergeCell ref="Q2032:T2032"/>
    <mergeCell ref="Q2058:R2058"/>
    <mergeCell ref="J2058:K2058"/>
    <mergeCell ref="Q2057:R2057"/>
    <mergeCell ref="J2057:K2057"/>
    <mergeCell ref="Q2056:R2056"/>
    <mergeCell ref="J2056:K2056"/>
    <mergeCell ref="Q2084:R2084"/>
    <mergeCell ref="J2084:K2084"/>
    <mergeCell ref="Q2055:R2055"/>
    <mergeCell ref="J2055:K2055"/>
  </mergeCells>
  <dataValidations count="1">
    <dataValidation type="list" allowBlank="1" showInputMessage="1" showErrorMessage="1" sqref="E39 E67 E123 E183 E211 E239 E383 E411 E471 E527 E555 E615 E671 E699 E759 E815 E843 E903 E959 E987 E1047 E1103 E1131 E1191 E1247 E1275 E1335 E1391 E1419 E1479 E1535 E1563 E1623 E1679 E1707 E1767 E1823 E1911 E1851 E1967 E1995 E2055 E2139 E2111 E2083 E1939 E1795 E1651 E1507 E1363 E1219 E1075 E931 E787 E643 E499 E355 E327 E267 E95" xr:uid="{A30F2C8D-F1E6-486F-BCFF-F5A1C764CB35}">
      <formula1>"Gas Natural,Gasoil C,GLP,Biomassa,No n'hi ha"</formula1>
    </dataValidation>
  </dataValidations>
  <printOptions horizontalCentered="1"/>
  <pageMargins left="0.59055118110236227" right="0.59055118110236227" top="0.39370078740157483" bottom="0.39370078740157483" header="0.31496062992125984" footer="0.31496062992125984"/>
  <pageSetup paperSize="9" scale="49" orientation="portrait" r:id="rId1"/>
  <drawing r:id="rId2"/>
  <legacyDrawing r:id="rId3"/>
  <extLst>
    <ext xmlns:x14="http://schemas.microsoft.com/office/spreadsheetml/2009/9/main" uri="{78C0D931-6437-407d-A8EE-F0AAD7539E65}">
      <x14:conditionalFormattings>
        <x14:conditionalFormatting xmlns:xm="http://schemas.microsoft.com/office/excel/2006/main">
          <x14:cfRule type="iconSet" priority="190" id="{869A38EC-00BD-4D69-9E10-32710EE2FEDD}">
            <x14:iconSet iconSet="3Flags" custom="1">
              <x14:cfvo type="percent">
                <xm:f>0</xm:f>
              </x14:cfvo>
              <x14:cfvo type="num" gte="0">
                <xm:f>0</xm:f>
              </x14:cfvo>
              <x14:cfvo type="num" gte="0">
                <xm:f>0.05</xm:f>
              </x14:cfvo>
              <x14:cfIcon iconSet="3Symbols" iconId="2"/>
              <x14:cfIcon iconSet="3Flags" iconId="1"/>
              <x14:cfIcon iconSet="3Flags" iconId="2"/>
            </x14:iconSet>
          </x14:cfRule>
          <xm:sqref>K34</xm:sqref>
        </x14:conditionalFormatting>
        <x14:conditionalFormatting xmlns:xm="http://schemas.microsoft.com/office/excel/2006/main">
          <x14:cfRule type="iconSet" priority="55" id="{DB047886-8CBA-423A-9929-266FFFEA9261}">
            <x14:iconSet iconSet="3Flags" custom="1">
              <x14:cfvo type="percent">
                <xm:f>0</xm:f>
              </x14:cfvo>
              <x14:cfvo type="num" gte="0">
                <xm:f>0</xm:f>
              </x14:cfvo>
              <x14:cfvo type="num" gte="0">
                <xm:f>0.05</xm:f>
              </x14:cfvo>
              <x14:cfIcon iconSet="3Symbols" iconId="2"/>
              <x14:cfIcon iconSet="3Flags" iconId="1"/>
              <x14:cfIcon iconSet="3Flags" iconId="2"/>
            </x14:iconSet>
          </x14:cfRule>
          <xm:sqref>K178</xm:sqref>
        </x14:conditionalFormatting>
        <x14:conditionalFormatting xmlns:xm="http://schemas.microsoft.com/office/excel/2006/main">
          <x14:cfRule type="iconSet" priority="51" id="{017BAEE6-E9BD-42B5-AB6B-A5D285FCEF21}">
            <x14:iconSet iconSet="3Flags" custom="1">
              <x14:cfvo type="percent">
                <xm:f>0</xm:f>
              </x14:cfvo>
              <x14:cfvo type="num" gte="0">
                <xm:f>0</xm:f>
              </x14:cfvo>
              <x14:cfvo type="num" gte="0">
                <xm:f>0.05</xm:f>
              </x14:cfvo>
              <x14:cfIcon iconSet="3Symbols" iconId="2"/>
              <x14:cfIcon iconSet="3Flags" iconId="1"/>
              <x14:cfIcon iconSet="3Flags" iconId="2"/>
            </x14:iconSet>
          </x14:cfRule>
          <xm:sqref>K322</xm:sqref>
        </x14:conditionalFormatting>
        <x14:conditionalFormatting xmlns:xm="http://schemas.microsoft.com/office/excel/2006/main">
          <x14:cfRule type="iconSet" priority="47" id="{72473E12-2974-4C08-994E-B4BC9FDF4288}">
            <x14:iconSet iconSet="3Flags" custom="1">
              <x14:cfvo type="percent">
                <xm:f>0</xm:f>
              </x14:cfvo>
              <x14:cfvo type="num" gte="0">
                <xm:f>0</xm:f>
              </x14:cfvo>
              <x14:cfvo type="num" gte="0">
                <xm:f>0.05</xm:f>
              </x14:cfvo>
              <x14:cfIcon iconSet="3Symbols" iconId="2"/>
              <x14:cfIcon iconSet="3Flags" iconId="1"/>
              <x14:cfIcon iconSet="3Flags" iconId="2"/>
            </x14:iconSet>
          </x14:cfRule>
          <xm:sqref>K466</xm:sqref>
        </x14:conditionalFormatting>
        <x14:conditionalFormatting xmlns:xm="http://schemas.microsoft.com/office/excel/2006/main">
          <x14:cfRule type="iconSet" priority="43" id="{80BF68A3-D909-4913-B7FE-EC82F41B9D0A}">
            <x14:iconSet iconSet="3Flags" custom="1">
              <x14:cfvo type="percent">
                <xm:f>0</xm:f>
              </x14:cfvo>
              <x14:cfvo type="num" gte="0">
                <xm:f>0</xm:f>
              </x14:cfvo>
              <x14:cfvo type="num" gte="0">
                <xm:f>0.05</xm:f>
              </x14:cfvo>
              <x14:cfIcon iconSet="3Symbols" iconId="2"/>
              <x14:cfIcon iconSet="3Flags" iconId="1"/>
              <x14:cfIcon iconSet="3Flags" iconId="2"/>
            </x14:iconSet>
          </x14:cfRule>
          <xm:sqref>K610</xm:sqref>
        </x14:conditionalFormatting>
        <x14:conditionalFormatting xmlns:xm="http://schemas.microsoft.com/office/excel/2006/main">
          <x14:cfRule type="iconSet" priority="39" id="{92FA9131-A574-486B-89D1-A4AB33EC478B}">
            <x14:iconSet iconSet="3Flags" custom="1">
              <x14:cfvo type="percent">
                <xm:f>0</xm:f>
              </x14:cfvo>
              <x14:cfvo type="num" gte="0">
                <xm:f>0</xm:f>
              </x14:cfvo>
              <x14:cfvo type="num" gte="0">
                <xm:f>0.05</xm:f>
              </x14:cfvo>
              <x14:cfIcon iconSet="3Symbols" iconId="2"/>
              <x14:cfIcon iconSet="3Flags" iconId="1"/>
              <x14:cfIcon iconSet="3Flags" iconId="2"/>
            </x14:iconSet>
          </x14:cfRule>
          <xm:sqref>K754</xm:sqref>
        </x14:conditionalFormatting>
        <x14:conditionalFormatting xmlns:xm="http://schemas.microsoft.com/office/excel/2006/main">
          <x14:cfRule type="iconSet" priority="35" id="{83EF792C-DCCA-4633-8257-98C49FA3BA90}">
            <x14:iconSet iconSet="3Flags" custom="1">
              <x14:cfvo type="percent">
                <xm:f>0</xm:f>
              </x14:cfvo>
              <x14:cfvo type="num" gte="0">
                <xm:f>0</xm:f>
              </x14:cfvo>
              <x14:cfvo type="num" gte="0">
                <xm:f>0.05</xm:f>
              </x14:cfvo>
              <x14:cfIcon iconSet="3Symbols" iconId="2"/>
              <x14:cfIcon iconSet="3Flags" iconId="1"/>
              <x14:cfIcon iconSet="3Flags" iconId="2"/>
            </x14:iconSet>
          </x14:cfRule>
          <xm:sqref>K898</xm:sqref>
        </x14:conditionalFormatting>
        <x14:conditionalFormatting xmlns:xm="http://schemas.microsoft.com/office/excel/2006/main">
          <x14:cfRule type="iconSet" priority="31" id="{B5FDE3CB-AC49-464E-9CA7-F1ACE1281F26}">
            <x14:iconSet iconSet="3Flags" custom="1">
              <x14:cfvo type="percent">
                <xm:f>0</xm:f>
              </x14:cfvo>
              <x14:cfvo type="num" gte="0">
                <xm:f>0</xm:f>
              </x14:cfvo>
              <x14:cfvo type="num" gte="0">
                <xm:f>0.05</xm:f>
              </x14:cfvo>
              <x14:cfIcon iconSet="3Symbols" iconId="2"/>
              <x14:cfIcon iconSet="3Flags" iconId="1"/>
              <x14:cfIcon iconSet="3Flags" iconId="2"/>
            </x14:iconSet>
          </x14:cfRule>
          <xm:sqref>K1042</xm:sqref>
        </x14:conditionalFormatting>
        <x14:conditionalFormatting xmlns:xm="http://schemas.microsoft.com/office/excel/2006/main">
          <x14:cfRule type="iconSet" priority="27" id="{418D1F1F-A076-455E-B23B-A99F0B440F3A}">
            <x14:iconSet iconSet="3Flags" custom="1">
              <x14:cfvo type="percent">
                <xm:f>0</xm:f>
              </x14:cfvo>
              <x14:cfvo type="num" gte="0">
                <xm:f>0</xm:f>
              </x14:cfvo>
              <x14:cfvo type="num" gte="0">
                <xm:f>0.05</xm:f>
              </x14:cfvo>
              <x14:cfIcon iconSet="3Symbols" iconId="2"/>
              <x14:cfIcon iconSet="3Flags" iconId="1"/>
              <x14:cfIcon iconSet="3Flags" iconId="2"/>
            </x14:iconSet>
          </x14:cfRule>
          <xm:sqref>K1186</xm:sqref>
        </x14:conditionalFormatting>
        <x14:conditionalFormatting xmlns:xm="http://schemas.microsoft.com/office/excel/2006/main">
          <x14:cfRule type="iconSet" priority="23" id="{C5AC647A-034D-414D-A108-BD8E72E44BF0}">
            <x14:iconSet iconSet="3Flags" custom="1">
              <x14:cfvo type="percent">
                <xm:f>0</xm:f>
              </x14:cfvo>
              <x14:cfvo type="num" gte="0">
                <xm:f>0</xm:f>
              </x14:cfvo>
              <x14:cfvo type="num" gte="0">
                <xm:f>0.05</xm:f>
              </x14:cfvo>
              <x14:cfIcon iconSet="3Symbols" iconId="2"/>
              <x14:cfIcon iconSet="3Flags" iconId="1"/>
              <x14:cfIcon iconSet="3Flags" iconId="2"/>
            </x14:iconSet>
          </x14:cfRule>
          <xm:sqref>K1330</xm:sqref>
        </x14:conditionalFormatting>
        <x14:conditionalFormatting xmlns:xm="http://schemas.microsoft.com/office/excel/2006/main">
          <x14:cfRule type="iconSet" priority="19" id="{AE87D555-40CA-49BF-98CE-1DC425AC960D}">
            <x14:iconSet iconSet="3Flags" custom="1">
              <x14:cfvo type="percent">
                <xm:f>0</xm:f>
              </x14:cfvo>
              <x14:cfvo type="num" gte="0">
                <xm:f>0</xm:f>
              </x14:cfvo>
              <x14:cfvo type="num" gte="0">
                <xm:f>0.05</xm:f>
              </x14:cfvo>
              <x14:cfIcon iconSet="3Symbols" iconId="2"/>
              <x14:cfIcon iconSet="3Flags" iconId="1"/>
              <x14:cfIcon iconSet="3Flags" iconId="2"/>
            </x14:iconSet>
          </x14:cfRule>
          <xm:sqref>K1474</xm:sqref>
        </x14:conditionalFormatting>
        <x14:conditionalFormatting xmlns:xm="http://schemas.microsoft.com/office/excel/2006/main">
          <x14:cfRule type="iconSet" priority="15" id="{481AB932-9597-4C7A-98E8-34DA4DF1CFB3}">
            <x14:iconSet iconSet="3Flags" custom="1">
              <x14:cfvo type="percent">
                <xm:f>0</xm:f>
              </x14:cfvo>
              <x14:cfvo type="num" gte="0">
                <xm:f>0</xm:f>
              </x14:cfvo>
              <x14:cfvo type="num" gte="0">
                <xm:f>0.05</xm:f>
              </x14:cfvo>
              <x14:cfIcon iconSet="3Symbols" iconId="2"/>
              <x14:cfIcon iconSet="3Flags" iconId="1"/>
              <x14:cfIcon iconSet="3Flags" iconId="2"/>
            </x14:iconSet>
          </x14:cfRule>
          <xm:sqref>K1618</xm:sqref>
        </x14:conditionalFormatting>
        <x14:conditionalFormatting xmlns:xm="http://schemas.microsoft.com/office/excel/2006/main">
          <x14:cfRule type="iconSet" priority="11" id="{18AEA259-0127-44B0-ADDA-30102AB2586F}">
            <x14:iconSet iconSet="3Flags" custom="1">
              <x14:cfvo type="percent">
                <xm:f>0</xm:f>
              </x14:cfvo>
              <x14:cfvo type="num" gte="0">
                <xm:f>0</xm:f>
              </x14:cfvo>
              <x14:cfvo type="num" gte="0">
                <xm:f>0.05</xm:f>
              </x14:cfvo>
              <x14:cfIcon iconSet="3Symbols" iconId="2"/>
              <x14:cfIcon iconSet="3Flags" iconId="1"/>
              <x14:cfIcon iconSet="3Flags" iconId="2"/>
            </x14:iconSet>
          </x14:cfRule>
          <xm:sqref>K1762</xm:sqref>
        </x14:conditionalFormatting>
        <x14:conditionalFormatting xmlns:xm="http://schemas.microsoft.com/office/excel/2006/main">
          <x14:cfRule type="iconSet" priority="7" id="{E5589852-DB83-4F8C-9A0B-FE8A90658432}">
            <x14:iconSet iconSet="3Flags" custom="1">
              <x14:cfvo type="percent">
                <xm:f>0</xm:f>
              </x14:cfvo>
              <x14:cfvo type="num" gte="0">
                <xm:f>0</xm:f>
              </x14:cfvo>
              <x14:cfvo type="num" gte="0">
                <xm:f>0.05</xm:f>
              </x14:cfvo>
              <x14:cfIcon iconSet="3Symbols" iconId="2"/>
              <x14:cfIcon iconSet="3Flags" iconId="1"/>
              <x14:cfIcon iconSet="3Flags" iconId="2"/>
            </x14:iconSet>
          </x14:cfRule>
          <xm:sqref>K1906</xm:sqref>
        </x14:conditionalFormatting>
        <x14:conditionalFormatting xmlns:xm="http://schemas.microsoft.com/office/excel/2006/main">
          <x14:cfRule type="iconSet" priority="3" id="{95880C95-A781-43FA-A37F-EB79D8F1314A}">
            <x14:iconSet iconSet="3Flags" custom="1">
              <x14:cfvo type="percent">
                <xm:f>0</xm:f>
              </x14:cfvo>
              <x14:cfvo type="num" gte="0">
                <xm:f>0</xm:f>
              </x14:cfvo>
              <x14:cfvo type="num" gte="0">
                <xm:f>0.05</xm:f>
              </x14:cfvo>
              <x14:cfIcon iconSet="3Symbols" iconId="2"/>
              <x14:cfIcon iconSet="3Flags" iconId="1"/>
              <x14:cfIcon iconSet="3Flags" iconId="2"/>
            </x14:iconSet>
          </x14:cfRule>
          <xm:sqref>K2050</xm:sqref>
        </x14:conditionalFormatting>
        <x14:conditionalFormatting xmlns:xm="http://schemas.microsoft.com/office/excel/2006/main">
          <x14:cfRule type="iconSet" priority="191" id="{467B05DA-45C0-4326-A4F9-D3772A1FFBA3}">
            <x14:iconSet iconSet="3Flags" custom="1">
              <x14:cfvo type="percent">
                <xm:f>0</xm:f>
              </x14:cfvo>
              <x14:cfvo type="num" gte="0">
                <xm:f>0.2</xm:f>
              </x14:cfvo>
              <x14:cfvo type="num" gte="0">
                <xm:f>0.3</xm:f>
              </x14:cfvo>
              <x14:cfIcon iconSet="3Symbols" iconId="2"/>
              <x14:cfIcon iconSet="3Flags" iconId="1"/>
              <x14:cfIcon iconSet="3Flags" iconId="2"/>
            </x14:iconSet>
          </x14:cfRule>
          <xm:sqref>L34</xm:sqref>
        </x14:conditionalFormatting>
        <x14:conditionalFormatting xmlns:xm="http://schemas.microsoft.com/office/excel/2006/main">
          <x14:cfRule type="iconSet" priority="56" id="{EEB0595E-BF2D-47C6-AEF6-51246AD43ED5}">
            <x14:iconSet iconSet="3Flags" custom="1">
              <x14:cfvo type="percent">
                <xm:f>0</xm:f>
              </x14:cfvo>
              <x14:cfvo type="num" gte="0">
                <xm:f>0.2</xm:f>
              </x14:cfvo>
              <x14:cfvo type="num" gte="0">
                <xm:f>0.3</xm:f>
              </x14:cfvo>
              <x14:cfIcon iconSet="3Symbols" iconId="2"/>
              <x14:cfIcon iconSet="3Flags" iconId="1"/>
              <x14:cfIcon iconSet="3Flags" iconId="2"/>
            </x14:iconSet>
          </x14:cfRule>
          <xm:sqref>L178</xm:sqref>
        </x14:conditionalFormatting>
        <x14:conditionalFormatting xmlns:xm="http://schemas.microsoft.com/office/excel/2006/main">
          <x14:cfRule type="iconSet" priority="52" id="{A5374ED9-A55A-4EE0-8090-3E911D02596B}">
            <x14:iconSet iconSet="3Flags" custom="1">
              <x14:cfvo type="percent">
                <xm:f>0</xm:f>
              </x14:cfvo>
              <x14:cfvo type="num" gte="0">
                <xm:f>0.2</xm:f>
              </x14:cfvo>
              <x14:cfvo type="num" gte="0">
                <xm:f>0.3</xm:f>
              </x14:cfvo>
              <x14:cfIcon iconSet="3Symbols" iconId="2"/>
              <x14:cfIcon iconSet="3Flags" iconId="1"/>
              <x14:cfIcon iconSet="3Flags" iconId="2"/>
            </x14:iconSet>
          </x14:cfRule>
          <xm:sqref>L322</xm:sqref>
        </x14:conditionalFormatting>
        <x14:conditionalFormatting xmlns:xm="http://schemas.microsoft.com/office/excel/2006/main">
          <x14:cfRule type="iconSet" priority="48" id="{83848E2E-9665-4095-8F49-8A173AA4EEE6}">
            <x14:iconSet iconSet="3Flags" custom="1">
              <x14:cfvo type="percent">
                <xm:f>0</xm:f>
              </x14:cfvo>
              <x14:cfvo type="num" gte="0">
                <xm:f>0.2</xm:f>
              </x14:cfvo>
              <x14:cfvo type="num" gte="0">
                <xm:f>0.3</xm:f>
              </x14:cfvo>
              <x14:cfIcon iconSet="3Symbols" iconId="2"/>
              <x14:cfIcon iconSet="3Flags" iconId="1"/>
              <x14:cfIcon iconSet="3Flags" iconId="2"/>
            </x14:iconSet>
          </x14:cfRule>
          <xm:sqref>L466</xm:sqref>
        </x14:conditionalFormatting>
        <x14:conditionalFormatting xmlns:xm="http://schemas.microsoft.com/office/excel/2006/main">
          <x14:cfRule type="iconSet" priority="44" id="{E8918046-7D85-4EA6-A308-CBA47299C1BE}">
            <x14:iconSet iconSet="3Flags" custom="1">
              <x14:cfvo type="percent">
                <xm:f>0</xm:f>
              </x14:cfvo>
              <x14:cfvo type="num" gte="0">
                <xm:f>0.2</xm:f>
              </x14:cfvo>
              <x14:cfvo type="num" gte="0">
                <xm:f>0.3</xm:f>
              </x14:cfvo>
              <x14:cfIcon iconSet="3Symbols" iconId="2"/>
              <x14:cfIcon iconSet="3Flags" iconId="1"/>
              <x14:cfIcon iconSet="3Flags" iconId="2"/>
            </x14:iconSet>
          </x14:cfRule>
          <xm:sqref>L610</xm:sqref>
        </x14:conditionalFormatting>
        <x14:conditionalFormatting xmlns:xm="http://schemas.microsoft.com/office/excel/2006/main">
          <x14:cfRule type="iconSet" priority="40" id="{78B17D00-E155-4CC3-838F-E2EE7C3794C8}">
            <x14:iconSet iconSet="3Flags" custom="1">
              <x14:cfvo type="percent">
                <xm:f>0</xm:f>
              </x14:cfvo>
              <x14:cfvo type="num" gte="0">
                <xm:f>0.2</xm:f>
              </x14:cfvo>
              <x14:cfvo type="num" gte="0">
                <xm:f>0.3</xm:f>
              </x14:cfvo>
              <x14:cfIcon iconSet="3Symbols" iconId="2"/>
              <x14:cfIcon iconSet="3Flags" iconId="1"/>
              <x14:cfIcon iconSet="3Flags" iconId="2"/>
            </x14:iconSet>
          </x14:cfRule>
          <xm:sqref>L754</xm:sqref>
        </x14:conditionalFormatting>
        <x14:conditionalFormatting xmlns:xm="http://schemas.microsoft.com/office/excel/2006/main">
          <x14:cfRule type="iconSet" priority="36" id="{190796C8-BA0A-403A-AB15-27E6539ADB9C}">
            <x14:iconSet iconSet="3Flags" custom="1">
              <x14:cfvo type="percent">
                <xm:f>0</xm:f>
              </x14:cfvo>
              <x14:cfvo type="num" gte="0">
                <xm:f>0.2</xm:f>
              </x14:cfvo>
              <x14:cfvo type="num" gte="0">
                <xm:f>0.3</xm:f>
              </x14:cfvo>
              <x14:cfIcon iconSet="3Symbols" iconId="2"/>
              <x14:cfIcon iconSet="3Flags" iconId="1"/>
              <x14:cfIcon iconSet="3Flags" iconId="2"/>
            </x14:iconSet>
          </x14:cfRule>
          <xm:sqref>L898</xm:sqref>
        </x14:conditionalFormatting>
        <x14:conditionalFormatting xmlns:xm="http://schemas.microsoft.com/office/excel/2006/main">
          <x14:cfRule type="iconSet" priority="32" id="{DD3F4772-13C6-409D-AB54-0507E7E7521B}">
            <x14:iconSet iconSet="3Flags" custom="1">
              <x14:cfvo type="percent">
                <xm:f>0</xm:f>
              </x14:cfvo>
              <x14:cfvo type="num" gte="0">
                <xm:f>0.2</xm:f>
              </x14:cfvo>
              <x14:cfvo type="num" gte="0">
                <xm:f>0.3</xm:f>
              </x14:cfvo>
              <x14:cfIcon iconSet="3Symbols" iconId="2"/>
              <x14:cfIcon iconSet="3Flags" iconId="1"/>
              <x14:cfIcon iconSet="3Flags" iconId="2"/>
            </x14:iconSet>
          </x14:cfRule>
          <xm:sqref>L1042</xm:sqref>
        </x14:conditionalFormatting>
        <x14:conditionalFormatting xmlns:xm="http://schemas.microsoft.com/office/excel/2006/main">
          <x14:cfRule type="iconSet" priority="28" id="{48FCC262-2B43-4F4B-B17B-0FAAC7CD8786}">
            <x14:iconSet iconSet="3Flags" custom="1">
              <x14:cfvo type="percent">
                <xm:f>0</xm:f>
              </x14:cfvo>
              <x14:cfvo type="num" gte="0">
                <xm:f>0.2</xm:f>
              </x14:cfvo>
              <x14:cfvo type="num" gte="0">
                <xm:f>0.3</xm:f>
              </x14:cfvo>
              <x14:cfIcon iconSet="3Symbols" iconId="2"/>
              <x14:cfIcon iconSet="3Flags" iconId="1"/>
              <x14:cfIcon iconSet="3Flags" iconId="2"/>
            </x14:iconSet>
          </x14:cfRule>
          <xm:sqref>L1186</xm:sqref>
        </x14:conditionalFormatting>
        <x14:conditionalFormatting xmlns:xm="http://schemas.microsoft.com/office/excel/2006/main">
          <x14:cfRule type="iconSet" priority="24" id="{73CD994A-3EE3-4628-8D06-2BAE9FCC64CF}">
            <x14:iconSet iconSet="3Flags" custom="1">
              <x14:cfvo type="percent">
                <xm:f>0</xm:f>
              </x14:cfvo>
              <x14:cfvo type="num" gte="0">
                <xm:f>0.2</xm:f>
              </x14:cfvo>
              <x14:cfvo type="num" gte="0">
                <xm:f>0.3</xm:f>
              </x14:cfvo>
              <x14:cfIcon iconSet="3Symbols" iconId="2"/>
              <x14:cfIcon iconSet="3Flags" iconId="1"/>
              <x14:cfIcon iconSet="3Flags" iconId="2"/>
            </x14:iconSet>
          </x14:cfRule>
          <xm:sqref>L1330</xm:sqref>
        </x14:conditionalFormatting>
        <x14:conditionalFormatting xmlns:xm="http://schemas.microsoft.com/office/excel/2006/main">
          <x14:cfRule type="iconSet" priority="20" id="{7675637C-36D1-4DBE-B780-1B224786DD91}">
            <x14:iconSet iconSet="3Flags" custom="1">
              <x14:cfvo type="percent">
                <xm:f>0</xm:f>
              </x14:cfvo>
              <x14:cfvo type="num" gte="0">
                <xm:f>0.2</xm:f>
              </x14:cfvo>
              <x14:cfvo type="num" gte="0">
                <xm:f>0.3</xm:f>
              </x14:cfvo>
              <x14:cfIcon iconSet="3Symbols" iconId="2"/>
              <x14:cfIcon iconSet="3Flags" iconId="1"/>
              <x14:cfIcon iconSet="3Flags" iconId="2"/>
            </x14:iconSet>
          </x14:cfRule>
          <xm:sqref>L1474</xm:sqref>
        </x14:conditionalFormatting>
        <x14:conditionalFormatting xmlns:xm="http://schemas.microsoft.com/office/excel/2006/main">
          <x14:cfRule type="iconSet" priority="16" id="{DB8C0DD1-050C-4D56-9692-7A8FAED07007}">
            <x14:iconSet iconSet="3Flags" custom="1">
              <x14:cfvo type="percent">
                <xm:f>0</xm:f>
              </x14:cfvo>
              <x14:cfvo type="num" gte="0">
                <xm:f>0.2</xm:f>
              </x14:cfvo>
              <x14:cfvo type="num" gte="0">
                <xm:f>0.3</xm:f>
              </x14:cfvo>
              <x14:cfIcon iconSet="3Symbols" iconId="2"/>
              <x14:cfIcon iconSet="3Flags" iconId="1"/>
              <x14:cfIcon iconSet="3Flags" iconId="2"/>
            </x14:iconSet>
          </x14:cfRule>
          <xm:sqref>L1618</xm:sqref>
        </x14:conditionalFormatting>
        <x14:conditionalFormatting xmlns:xm="http://schemas.microsoft.com/office/excel/2006/main">
          <x14:cfRule type="iconSet" priority="12" id="{AB638D0D-8616-4E07-ACB9-93031D5B0200}">
            <x14:iconSet iconSet="3Flags" custom="1">
              <x14:cfvo type="percent">
                <xm:f>0</xm:f>
              </x14:cfvo>
              <x14:cfvo type="num" gte="0">
                <xm:f>0.2</xm:f>
              </x14:cfvo>
              <x14:cfvo type="num" gte="0">
                <xm:f>0.3</xm:f>
              </x14:cfvo>
              <x14:cfIcon iconSet="3Symbols" iconId="2"/>
              <x14:cfIcon iconSet="3Flags" iconId="1"/>
              <x14:cfIcon iconSet="3Flags" iconId="2"/>
            </x14:iconSet>
          </x14:cfRule>
          <xm:sqref>L1762</xm:sqref>
        </x14:conditionalFormatting>
        <x14:conditionalFormatting xmlns:xm="http://schemas.microsoft.com/office/excel/2006/main">
          <x14:cfRule type="iconSet" priority="8" id="{47730736-8AF5-4050-A44F-97DA21A37C40}">
            <x14:iconSet iconSet="3Flags" custom="1">
              <x14:cfvo type="percent">
                <xm:f>0</xm:f>
              </x14:cfvo>
              <x14:cfvo type="num" gte="0">
                <xm:f>0.2</xm:f>
              </x14:cfvo>
              <x14:cfvo type="num" gte="0">
                <xm:f>0.3</xm:f>
              </x14:cfvo>
              <x14:cfIcon iconSet="3Symbols" iconId="2"/>
              <x14:cfIcon iconSet="3Flags" iconId="1"/>
              <x14:cfIcon iconSet="3Flags" iconId="2"/>
            </x14:iconSet>
          </x14:cfRule>
          <xm:sqref>L1906</xm:sqref>
        </x14:conditionalFormatting>
        <x14:conditionalFormatting xmlns:xm="http://schemas.microsoft.com/office/excel/2006/main">
          <x14:cfRule type="iconSet" priority="4" id="{D4CFE3D8-A890-4359-A48C-BF071506590D}">
            <x14:iconSet iconSet="3Flags" custom="1">
              <x14:cfvo type="percent">
                <xm:f>0</xm:f>
              </x14:cfvo>
              <x14:cfvo type="num" gte="0">
                <xm:f>0.2</xm:f>
              </x14:cfvo>
              <x14:cfvo type="num" gte="0">
                <xm:f>0.3</xm:f>
              </x14:cfvo>
              <x14:cfIcon iconSet="3Symbols" iconId="2"/>
              <x14:cfIcon iconSet="3Flags" iconId="1"/>
              <x14:cfIcon iconSet="3Flags" iconId="2"/>
            </x14:iconSet>
          </x14:cfRule>
          <xm:sqref>L2050</xm:sqref>
        </x14:conditionalFormatting>
        <x14:conditionalFormatting xmlns:xm="http://schemas.microsoft.com/office/excel/2006/main">
          <x14:cfRule type="iconSet" priority="206" id="{2FD68948-709C-4C1A-9356-4FFE02393716}">
            <x14:iconSet iconSet="3Flags" custom="1">
              <x14:cfvo type="percent">
                <xm:f>0</xm:f>
              </x14:cfvo>
              <x14:cfvo type="num" gte="0">
                <xm:f>0.8</xm:f>
              </x14:cfvo>
              <x14:cfvo type="num">
                <xm:f>1.2</xm:f>
              </x14:cfvo>
              <x14:cfIcon iconSet="3Flags" iconId="2"/>
              <x14:cfIcon iconSet="3Symbols" iconId="2"/>
              <x14:cfIcon iconSet="3Symbols" iconId="0"/>
            </x14:iconSet>
          </x14:cfRule>
          <xm:sqref>M9:M14</xm:sqref>
        </x14:conditionalFormatting>
        <x14:conditionalFormatting xmlns:xm="http://schemas.microsoft.com/office/excel/2006/main">
          <x14:cfRule type="iconSet" priority="189" id="{FDE12836-A953-45C7-B341-71C304E3BB89}">
            <x14:iconSet iconSet="3Flags" custom="1">
              <x14:cfvo type="percent">
                <xm:f>0</xm:f>
              </x14:cfvo>
              <x14:cfvo type="num" gte="0">
                <xm:f>0</xm:f>
              </x14:cfvo>
              <x14:cfvo type="num" gte="0">
                <xm:f>0.05</xm:f>
              </x14:cfvo>
              <x14:cfIcon iconSet="3Symbols" iconId="2"/>
              <x14:cfIcon iconSet="3Flags" iconId="1"/>
              <x14:cfIcon iconSet="3Flags" iconId="2"/>
            </x14:iconSet>
          </x14:cfRule>
          <xm:sqref>M34</xm:sqref>
        </x14:conditionalFormatting>
        <x14:conditionalFormatting xmlns:xm="http://schemas.microsoft.com/office/excel/2006/main">
          <x14:cfRule type="iconSet" priority="146" id="{5157E797-14F2-4E39-8A1D-4E78B357EDB6}">
            <x14:iconSet iconSet="3Flags" custom="1">
              <x14:cfvo type="percent">
                <xm:f>0</xm:f>
              </x14:cfvo>
              <x14:cfvo type="num" gte="0">
                <xm:f>0.8</xm:f>
              </x14:cfvo>
              <x14:cfvo type="num">
                <xm:f>1.2</xm:f>
              </x14:cfvo>
              <x14:cfIcon iconSet="3Flags" iconId="2"/>
              <x14:cfIcon iconSet="3Symbols" iconId="2"/>
              <x14:cfIcon iconSet="3Symbols" iconId="0"/>
            </x14:iconSet>
          </x14:cfRule>
          <xm:sqref>M153:M158</xm:sqref>
        </x14:conditionalFormatting>
        <x14:conditionalFormatting xmlns:xm="http://schemas.microsoft.com/office/excel/2006/main">
          <x14:cfRule type="iconSet" priority="54" id="{3E31E276-8265-43DC-9BC3-DAB6EF229CB4}">
            <x14:iconSet iconSet="3Flags" custom="1">
              <x14:cfvo type="percent">
                <xm:f>0</xm:f>
              </x14:cfvo>
              <x14:cfvo type="num" gte="0">
                <xm:f>0</xm:f>
              </x14:cfvo>
              <x14:cfvo type="num" gte="0">
                <xm:f>0.05</xm:f>
              </x14:cfvo>
              <x14:cfIcon iconSet="3Symbols" iconId="2"/>
              <x14:cfIcon iconSet="3Flags" iconId="1"/>
              <x14:cfIcon iconSet="3Flags" iconId="2"/>
            </x14:iconSet>
          </x14:cfRule>
          <xm:sqref>M178</xm:sqref>
        </x14:conditionalFormatting>
        <x14:conditionalFormatting xmlns:xm="http://schemas.microsoft.com/office/excel/2006/main">
          <x14:cfRule type="iconSet" priority="141" id="{A03F6849-7B09-4AD2-9AB7-5AEFE0D6F905}">
            <x14:iconSet iconSet="3Flags" custom="1">
              <x14:cfvo type="percent">
                <xm:f>0</xm:f>
              </x14:cfvo>
              <x14:cfvo type="num" gte="0">
                <xm:f>0.8</xm:f>
              </x14:cfvo>
              <x14:cfvo type="num">
                <xm:f>1.2</xm:f>
              </x14:cfvo>
              <x14:cfIcon iconSet="3Flags" iconId="2"/>
              <x14:cfIcon iconSet="3Symbols" iconId="2"/>
              <x14:cfIcon iconSet="3Symbols" iconId="0"/>
            </x14:iconSet>
          </x14:cfRule>
          <xm:sqref>M297:M302</xm:sqref>
        </x14:conditionalFormatting>
        <x14:conditionalFormatting xmlns:xm="http://schemas.microsoft.com/office/excel/2006/main">
          <x14:cfRule type="iconSet" priority="50" id="{7413FF9A-7B8D-4809-AAD7-5B1A776DFC4B}">
            <x14:iconSet iconSet="3Flags" custom="1">
              <x14:cfvo type="percent">
                <xm:f>0</xm:f>
              </x14:cfvo>
              <x14:cfvo type="num" gte="0">
                <xm:f>0</xm:f>
              </x14:cfvo>
              <x14:cfvo type="num" gte="0">
                <xm:f>0.05</xm:f>
              </x14:cfvo>
              <x14:cfIcon iconSet="3Symbols" iconId="2"/>
              <x14:cfIcon iconSet="3Flags" iconId="1"/>
              <x14:cfIcon iconSet="3Flags" iconId="2"/>
            </x14:iconSet>
          </x14:cfRule>
          <xm:sqref>M322</xm:sqref>
        </x14:conditionalFormatting>
        <x14:conditionalFormatting xmlns:xm="http://schemas.microsoft.com/office/excel/2006/main">
          <x14:cfRule type="iconSet" priority="136" id="{DE55BE6C-8B11-4748-8D40-FF39EF710C8A}">
            <x14:iconSet iconSet="3Flags" custom="1">
              <x14:cfvo type="percent">
                <xm:f>0</xm:f>
              </x14:cfvo>
              <x14:cfvo type="num" gte="0">
                <xm:f>0.8</xm:f>
              </x14:cfvo>
              <x14:cfvo type="num">
                <xm:f>1.2</xm:f>
              </x14:cfvo>
              <x14:cfIcon iconSet="3Flags" iconId="2"/>
              <x14:cfIcon iconSet="3Symbols" iconId="2"/>
              <x14:cfIcon iconSet="3Symbols" iconId="0"/>
            </x14:iconSet>
          </x14:cfRule>
          <xm:sqref>M441:M446</xm:sqref>
        </x14:conditionalFormatting>
        <x14:conditionalFormatting xmlns:xm="http://schemas.microsoft.com/office/excel/2006/main">
          <x14:cfRule type="iconSet" priority="46" id="{4B469629-FA29-43DF-8344-C42C7DDCA4C3}">
            <x14:iconSet iconSet="3Flags" custom="1">
              <x14:cfvo type="percent">
                <xm:f>0</xm:f>
              </x14:cfvo>
              <x14:cfvo type="num" gte="0">
                <xm:f>0</xm:f>
              </x14:cfvo>
              <x14:cfvo type="num" gte="0">
                <xm:f>0.05</xm:f>
              </x14:cfvo>
              <x14:cfIcon iconSet="3Symbols" iconId="2"/>
              <x14:cfIcon iconSet="3Flags" iconId="1"/>
              <x14:cfIcon iconSet="3Flags" iconId="2"/>
            </x14:iconSet>
          </x14:cfRule>
          <xm:sqref>M466</xm:sqref>
        </x14:conditionalFormatting>
        <x14:conditionalFormatting xmlns:xm="http://schemas.microsoft.com/office/excel/2006/main">
          <x14:cfRule type="iconSet" priority="131" id="{8D30C492-9C15-476A-9FA4-083E5B0D236C}">
            <x14:iconSet iconSet="3Flags" custom="1">
              <x14:cfvo type="percent">
                <xm:f>0</xm:f>
              </x14:cfvo>
              <x14:cfvo type="num" gte="0">
                <xm:f>0.8</xm:f>
              </x14:cfvo>
              <x14:cfvo type="num">
                <xm:f>1.2</xm:f>
              </x14:cfvo>
              <x14:cfIcon iconSet="3Flags" iconId="2"/>
              <x14:cfIcon iconSet="3Symbols" iconId="2"/>
              <x14:cfIcon iconSet="3Symbols" iconId="0"/>
            </x14:iconSet>
          </x14:cfRule>
          <xm:sqref>M585:M590</xm:sqref>
        </x14:conditionalFormatting>
        <x14:conditionalFormatting xmlns:xm="http://schemas.microsoft.com/office/excel/2006/main">
          <x14:cfRule type="iconSet" priority="42" id="{9985AF8B-BFAB-4AB6-BC8E-B1E44666ECDE}">
            <x14:iconSet iconSet="3Flags" custom="1">
              <x14:cfvo type="percent">
                <xm:f>0</xm:f>
              </x14:cfvo>
              <x14:cfvo type="num" gte="0">
                <xm:f>0</xm:f>
              </x14:cfvo>
              <x14:cfvo type="num" gte="0">
                <xm:f>0.05</xm:f>
              </x14:cfvo>
              <x14:cfIcon iconSet="3Symbols" iconId="2"/>
              <x14:cfIcon iconSet="3Flags" iconId="1"/>
              <x14:cfIcon iconSet="3Flags" iconId="2"/>
            </x14:iconSet>
          </x14:cfRule>
          <xm:sqref>M610</xm:sqref>
        </x14:conditionalFormatting>
        <x14:conditionalFormatting xmlns:xm="http://schemas.microsoft.com/office/excel/2006/main">
          <x14:cfRule type="iconSet" priority="126" id="{BC0B521D-B064-467D-B051-503CA9DCECAA}">
            <x14:iconSet iconSet="3Flags" custom="1">
              <x14:cfvo type="percent">
                <xm:f>0</xm:f>
              </x14:cfvo>
              <x14:cfvo type="num" gte="0">
                <xm:f>0.8</xm:f>
              </x14:cfvo>
              <x14:cfvo type="num">
                <xm:f>1.2</xm:f>
              </x14:cfvo>
              <x14:cfIcon iconSet="3Flags" iconId="2"/>
              <x14:cfIcon iconSet="3Symbols" iconId="2"/>
              <x14:cfIcon iconSet="3Symbols" iconId="0"/>
            </x14:iconSet>
          </x14:cfRule>
          <xm:sqref>M729:M734</xm:sqref>
        </x14:conditionalFormatting>
        <x14:conditionalFormatting xmlns:xm="http://schemas.microsoft.com/office/excel/2006/main">
          <x14:cfRule type="iconSet" priority="38" id="{6AE162A1-BEE1-45E3-8FC7-8DFC76798497}">
            <x14:iconSet iconSet="3Flags" custom="1">
              <x14:cfvo type="percent">
                <xm:f>0</xm:f>
              </x14:cfvo>
              <x14:cfvo type="num" gte="0">
                <xm:f>0</xm:f>
              </x14:cfvo>
              <x14:cfvo type="num" gte="0">
                <xm:f>0.05</xm:f>
              </x14:cfvo>
              <x14:cfIcon iconSet="3Symbols" iconId="2"/>
              <x14:cfIcon iconSet="3Flags" iconId="1"/>
              <x14:cfIcon iconSet="3Flags" iconId="2"/>
            </x14:iconSet>
          </x14:cfRule>
          <xm:sqref>M754</xm:sqref>
        </x14:conditionalFormatting>
        <x14:conditionalFormatting xmlns:xm="http://schemas.microsoft.com/office/excel/2006/main">
          <x14:cfRule type="iconSet" priority="121" id="{651CAC52-A7A5-474A-A36C-EAE038EC8FB7}">
            <x14:iconSet iconSet="3Flags" custom="1">
              <x14:cfvo type="percent">
                <xm:f>0</xm:f>
              </x14:cfvo>
              <x14:cfvo type="num" gte="0">
                <xm:f>0.8</xm:f>
              </x14:cfvo>
              <x14:cfvo type="num">
                <xm:f>1.2</xm:f>
              </x14:cfvo>
              <x14:cfIcon iconSet="3Flags" iconId="2"/>
              <x14:cfIcon iconSet="3Symbols" iconId="2"/>
              <x14:cfIcon iconSet="3Symbols" iconId="0"/>
            </x14:iconSet>
          </x14:cfRule>
          <xm:sqref>M873:M878</xm:sqref>
        </x14:conditionalFormatting>
        <x14:conditionalFormatting xmlns:xm="http://schemas.microsoft.com/office/excel/2006/main">
          <x14:cfRule type="iconSet" priority="34" id="{DFA2CE43-AAE8-4860-8261-8BC9D908960F}">
            <x14:iconSet iconSet="3Flags" custom="1">
              <x14:cfvo type="percent">
                <xm:f>0</xm:f>
              </x14:cfvo>
              <x14:cfvo type="num" gte="0">
                <xm:f>0</xm:f>
              </x14:cfvo>
              <x14:cfvo type="num" gte="0">
                <xm:f>0.05</xm:f>
              </x14:cfvo>
              <x14:cfIcon iconSet="3Symbols" iconId="2"/>
              <x14:cfIcon iconSet="3Flags" iconId="1"/>
              <x14:cfIcon iconSet="3Flags" iconId="2"/>
            </x14:iconSet>
          </x14:cfRule>
          <xm:sqref>M898</xm:sqref>
        </x14:conditionalFormatting>
        <x14:conditionalFormatting xmlns:xm="http://schemas.microsoft.com/office/excel/2006/main">
          <x14:cfRule type="iconSet" priority="116" id="{9EF487BA-A23E-400F-993F-88E9853FB898}">
            <x14:iconSet iconSet="3Flags" custom="1">
              <x14:cfvo type="percent">
                <xm:f>0</xm:f>
              </x14:cfvo>
              <x14:cfvo type="num" gte="0">
                <xm:f>0.8</xm:f>
              </x14:cfvo>
              <x14:cfvo type="num">
                <xm:f>1.2</xm:f>
              </x14:cfvo>
              <x14:cfIcon iconSet="3Flags" iconId="2"/>
              <x14:cfIcon iconSet="3Symbols" iconId="2"/>
              <x14:cfIcon iconSet="3Symbols" iconId="0"/>
            </x14:iconSet>
          </x14:cfRule>
          <xm:sqref>M1017:M1022</xm:sqref>
        </x14:conditionalFormatting>
        <x14:conditionalFormatting xmlns:xm="http://schemas.microsoft.com/office/excel/2006/main">
          <x14:cfRule type="iconSet" priority="30" id="{566FCB47-A923-416D-85C5-90F2E0D9FA3A}">
            <x14:iconSet iconSet="3Flags" custom="1">
              <x14:cfvo type="percent">
                <xm:f>0</xm:f>
              </x14:cfvo>
              <x14:cfvo type="num" gte="0">
                <xm:f>0</xm:f>
              </x14:cfvo>
              <x14:cfvo type="num" gte="0">
                <xm:f>0.05</xm:f>
              </x14:cfvo>
              <x14:cfIcon iconSet="3Symbols" iconId="2"/>
              <x14:cfIcon iconSet="3Flags" iconId="1"/>
              <x14:cfIcon iconSet="3Flags" iconId="2"/>
            </x14:iconSet>
          </x14:cfRule>
          <xm:sqref>M1042</xm:sqref>
        </x14:conditionalFormatting>
        <x14:conditionalFormatting xmlns:xm="http://schemas.microsoft.com/office/excel/2006/main">
          <x14:cfRule type="iconSet" priority="111" id="{BA55DD53-CF90-4F0E-91BD-AB1B325C564A}">
            <x14:iconSet iconSet="3Flags" custom="1">
              <x14:cfvo type="percent">
                <xm:f>0</xm:f>
              </x14:cfvo>
              <x14:cfvo type="num" gte="0">
                <xm:f>0.8</xm:f>
              </x14:cfvo>
              <x14:cfvo type="num">
                <xm:f>1.2</xm:f>
              </x14:cfvo>
              <x14:cfIcon iconSet="3Flags" iconId="2"/>
              <x14:cfIcon iconSet="3Symbols" iconId="2"/>
              <x14:cfIcon iconSet="3Symbols" iconId="0"/>
            </x14:iconSet>
          </x14:cfRule>
          <xm:sqref>M1161:M1166</xm:sqref>
        </x14:conditionalFormatting>
        <x14:conditionalFormatting xmlns:xm="http://schemas.microsoft.com/office/excel/2006/main">
          <x14:cfRule type="iconSet" priority="26" id="{219FA1A0-A630-4D87-A6D5-752642B37E0E}">
            <x14:iconSet iconSet="3Flags" custom="1">
              <x14:cfvo type="percent">
                <xm:f>0</xm:f>
              </x14:cfvo>
              <x14:cfvo type="num" gte="0">
                <xm:f>0</xm:f>
              </x14:cfvo>
              <x14:cfvo type="num" gte="0">
                <xm:f>0.05</xm:f>
              </x14:cfvo>
              <x14:cfIcon iconSet="3Symbols" iconId="2"/>
              <x14:cfIcon iconSet="3Flags" iconId="1"/>
              <x14:cfIcon iconSet="3Flags" iconId="2"/>
            </x14:iconSet>
          </x14:cfRule>
          <xm:sqref>M1186</xm:sqref>
        </x14:conditionalFormatting>
        <x14:conditionalFormatting xmlns:xm="http://schemas.microsoft.com/office/excel/2006/main">
          <x14:cfRule type="iconSet" priority="106" id="{47D8B766-2C5D-40CE-B690-8E75D1531FA3}">
            <x14:iconSet iconSet="3Flags" custom="1">
              <x14:cfvo type="percent">
                <xm:f>0</xm:f>
              </x14:cfvo>
              <x14:cfvo type="num" gte="0">
                <xm:f>0.8</xm:f>
              </x14:cfvo>
              <x14:cfvo type="num">
                <xm:f>1.2</xm:f>
              </x14:cfvo>
              <x14:cfIcon iconSet="3Flags" iconId="2"/>
              <x14:cfIcon iconSet="3Symbols" iconId="2"/>
              <x14:cfIcon iconSet="3Symbols" iconId="0"/>
            </x14:iconSet>
          </x14:cfRule>
          <xm:sqref>M1305:M1310</xm:sqref>
        </x14:conditionalFormatting>
        <x14:conditionalFormatting xmlns:xm="http://schemas.microsoft.com/office/excel/2006/main">
          <x14:cfRule type="iconSet" priority="22" id="{DB8ED621-F3D0-46AA-A811-C9F701F2E5BA}">
            <x14:iconSet iconSet="3Flags" custom="1">
              <x14:cfvo type="percent">
                <xm:f>0</xm:f>
              </x14:cfvo>
              <x14:cfvo type="num" gte="0">
                <xm:f>0</xm:f>
              </x14:cfvo>
              <x14:cfvo type="num" gte="0">
                <xm:f>0.05</xm:f>
              </x14:cfvo>
              <x14:cfIcon iconSet="3Symbols" iconId="2"/>
              <x14:cfIcon iconSet="3Flags" iconId="1"/>
              <x14:cfIcon iconSet="3Flags" iconId="2"/>
            </x14:iconSet>
          </x14:cfRule>
          <xm:sqref>M1330</xm:sqref>
        </x14:conditionalFormatting>
        <x14:conditionalFormatting xmlns:xm="http://schemas.microsoft.com/office/excel/2006/main">
          <x14:cfRule type="iconSet" priority="101" id="{58B3BEBF-2AF5-48B3-A192-C284D989A54F}">
            <x14:iconSet iconSet="3Flags" custom="1">
              <x14:cfvo type="percent">
                <xm:f>0</xm:f>
              </x14:cfvo>
              <x14:cfvo type="num" gte="0">
                <xm:f>0.8</xm:f>
              </x14:cfvo>
              <x14:cfvo type="num">
                <xm:f>1.2</xm:f>
              </x14:cfvo>
              <x14:cfIcon iconSet="3Flags" iconId="2"/>
              <x14:cfIcon iconSet="3Symbols" iconId="2"/>
              <x14:cfIcon iconSet="3Symbols" iconId="0"/>
            </x14:iconSet>
          </x14:cfRule>
          <xm:sqref>M1449:M1454</xm:sqref>
        </x14:conditionalFormatting>
        <x14:conditionalFormatting xmlns:xm="http://schemas.microsoft.com/office/excel/2006/main">
          <x14:cfRule type="iconSet" priority="18" id="{93FF897C-371B-465A-9E64-658C47649376}">
            <x14:iconSet iconSet="3Flags" custom="1">
              <x14:cfvo type="percent">
                <xm:f>0</xm:f>
              </x14:cfvo>
              <x14:cfvo type="num" gte="0">
                <xm:f>0</xm:f>
              </x14:cfvo>
              <x14:cfvo type="num" gte="0">
                <xm:f>0.05</xm:f>
              </x14:cfvo>
              <x14:cfIcon iconSet="3Symbols" iconId="2"/>
              <x14:cfIcon iconSet="3Flags" iconId="1"/>
              <x14:cfIcon iconSet="3Flags" iconId="2"/>
            </x14:iconSet>
          </x14:cfRule>
          <xm:sqref>M1474</xm:sqref>
        </x14:conditionalFormatting>
        <x14:conditionalFormatting xmlns:xm="http://schemas.microsoft.com/office/excel/2006/main">
          <x14:cfRule type="iconSet" priority="96" id="{3EA300F8-3074-43CF-A522-FEE774E6155B}">
            <x14:iconSet iconSet="3Flags" custom="1">
              <x14:cfvo type="percent">
                <xm:f>0</xm:f>
              </x14:cfvo>
              <x14:cfvo type="num" gte="0">
                <xm:f>0.8</xm:f>
              </x14:cfvo>
              <x14:cfvo type="num">
                <xm:f>1.2</xm:f>
              </x14:cfvo>
              <x14:cfIcon iconSet="3Flags" iconId="2"/>
              <x14:cfIcon iconSet="3Symbols" iconId="2"/>
              <x14:cfIcon iconSet="3Symbols" iconId="0"/>
            </x14:iconSet>
          </x14:cfRule>
          <xm:sqref>M1593:M1598</xm:sqref>
        </x14:conditionalFormatting>
        <x14:conditionalFormatting xmlns:xm="http://schemas.microsoft.com/office/excel/2006/main">
          <x14:cfRule type="iconSet" priority="14" id="{E0F02A04-0D3C-49EB-9731-6FBAA349BC9A}">
            <x14:iconSet iconSet="3Flags" custom="1">
              <x14:cfvo type="percent">
                <xm:f>0</xm:f>
              </x14:cfvo>
              <x14:cfvo type="num" gte="0">
                <xm:f>0</xm:f>
              </x14:cfvo>
              <x14:cfvo type="num" gte="0">
                <xm:f>0.05</xm:f>
              </x14:cfvo>
              <x14:cfIcon iconSet="3Symbols" iconId="2"/>
              <x14:cfIcon iconSet="3Flags" iconId="1"/>
              <x14:cfIcon iconSet="3Flags" iconId="2"/>
            </x14:iconSet>
          </x14:cfRule>
          <xm:sqref>M1618</xm:sqref>
        </x14:conditionalFormatting>
        <x14:conditionalFormatting xmlns:xm="http://schemas.microsoft.com/office/excel/2006/main">
          <x14:cfRule type="iconSet" priority="91" id="{1C6B3A1C-E55F-46A1-B946-2ECF729CC8C9}">
            <x14:iconSet iconSet="3Flags" custom="1">
              <x14:cfvo type="percent">
                <xm:f>0</xm:f>
              </x14:cfvo>
              <x14:cfvo type="num" gte="0">
                <xm:f>0.8</xm:f>
              </x14:cfvo>
              <x14:cfvo type="num">
                <xm:f>1.2</xm:f>
              </x14:cfvo>
              <x14:cfIcon iconSet="3Flags" iconId="2"/>
              <x14:cfIcon iconSet="3Symbols" iconId="2"/>
              <x14:cfIcon iconSet="3Symbols" iconId="0"/>
            </x14:iconSet>
          </x14:cfRule>
          <xm:sqref>M1737:M1742</xm:sqref>
        </x14:conditionalFormatting>
        <x14:conditionalFormatting xmlns:xm="http://schemas.microsoft.com/office/excel/2006/main">
          <x14:cfRule type="iconSet" priority="10" id="{DEACDED2-49C2-4E6B-8FAC-FBEB02640185}">
            <x14:iconSet iconSet="3Flags" custom="1">
              <x14:cfvo type="percent">
                <xm:f>0</xm:f>
              </x14:cfvo>
              <x14:cfvo type="num" gte="0">
                <xm:f>0</xm:f>
              </x14:cfvo>
              <x14:cfvo type="num" gte="0">
                <xm:f>0.05</xm:f>
              </x14:cfvo>
              <x14:cfIcon iconSet="3Symbols" iconId="2"/>
              <x14:cfIcon iconSet="3Flags" iconId="1"/>
              <x14:cfIcon iconSet="3Flags" iconId="2"/>
            </x14:iconSet>
          </x14:cfRule>
          <xm:sqref>M1762</xm:sqref>
        </x14:conditionalFormatting>
        <x14:conditionalFormatting xmlns:xm="http://schemas.microsoft.com/office/excel/2006/main">
          <x14:cfRule type="iconSet" priority="86" id="{069154F3-D7D8-43F8-A3B2-A53AAD4F4579}">
            <x14:iconSet iconSet="3Flags" custom="1">
              <x14:cfvo type="percent">
                <xm:f>0</xm:f>
              </x14:cfvo>
              <x14:cfvo type="num" gte="0">
                <xm:f>0.8</xm:f>
              </x14:cfvo>
              <x14:cfvo type="num">
                <xm:f>1.2</xm:f>
              </x14:cfvo>
              <x14:cfIcon iconSet="3Flags" iconId="2"/>
              <x14:cfIcon iconSet="3Symbols" iconId="2"/>
              <x14:cfIcon iconSet="3Symbols" iconId="0"/>
            </x14:iconSet>
          </x14:cfRule>
          <xm:sqref>M1881:M1886</xm:sqref>
        </x14:conditionalFormatting>
        <x14:conditionalFormatting xmlns:xm="http://schemas.microsoft.com/office/excel/2006/main">
          <x14:cfRule type="iconSet" priority="6" id="{B6BC1FCA-1369-4577-BE12-3902197D4FB8}">
            <x14:iconSet iconSet="3Flags" custom="1">
              <x14:cfvo type="percent">
                <xm:f>0</xm:f>
              </x14:cfvo>
              <x14:cfvo type="num" gte="0">
                <xm:f>0</xm:f>
              </x14:cfvo>
              <x14:cfvo type="num" gte="0">
                <xm:f>0.05</xm:f>
              </x14:cfvo>
              <x14:cfIcon iconSet="3Symbols" iconId="2"/>
              <x14:cfIcon iconSet="3Flags" iconId="1"/>
              <x14:cfIcon iconSet="3Flags" iconId="2"/>
            </x14:iconSet>
          </x14:cfRule>
          <xm:sqref>M1906</xm:sqref>
        </x14:conditionalFormatting>
        <x14:conditionalFormatting xmlns:xm="http://schemas.microsoft.com/office/excel/2006/main">
          <x14:cfRule type="iconSet" priority="61" id="{351B9A4A-1D27-4611-A089-FACC5A0E3A4E}">
            <x14:iconSet iconSet="3Flags" custom="1">
              <x14:cfvo type="percent">
                <xm:f>0</xm:f>
              </x14:cfvo>
              <x14:cfvo type="num" gte="0">
                <xm:f>0.8</xm:f>
              </x14:cfvo>
              <x14:cfvo type="num">
                <xm:f>1.2</xm:f>
              </x14:cfvo>
              <x14:cfIcon iconSet="3Flags" iconId="2"/>
              <x14:cfIcon iconSet="3Symbols" iconId="2"/>
              <x14:cfIcon iconSet="3Symbols" iconId="0"/>
            </x14:iconSet>
          </x14:cfRule>
          <xm:sqref>M2025:M2030</xm:sqref>
        </x14:conditionalFormatting>
        <x14:conditionalFormatting xmlns:xm="http://schemas.microsoft.com/office/excel/2006/main">
          <x14:cfRule type="iconSet" priority="2" id="{FA70BD1A-93AA-4847-AF6C-B8674AAFE60F}">
            <x14:iconSet iconSet="3Flags" custom="1">
              <x14:cfvo type="percent">
                <xm:f>0</xm:f>
              </x14:cfvo>
              <x14:cfvo type="num" gte="0">
                <xm:f>0</xm:f>
              </x14:cfvo>
              <x14:cfvo type="num" gte="0">
                <xm:f>0.05</xm:f>
              </x14:cfvo>
              <x14:cfIcon iconSet="3Symbols" iconId="2"/>
              <x14:cfIcon iconSet="3Flags" iconId="1"/>
              <x14:cfIcon iconSet="3Flags" iconId="2"/>
            </x14:iconSet>
          </x14:cfRule>
          <xm:sqref>M2050</xm:sqref>
        </x14:conditionalFormatting>
        <x14:conditionalFormatting xmlns:xm="http://schemas.microsoft.com/office/excel/2006/main">
          <x14:cfRule type="iconSet" priority="188" id="{BBFF9011-35C6-4860-AA32-FB2E592B99FC}">
            <x14:iconSet iconSet="3Flags" custom="1">
              <x14:cfvo type="percent">
                <xm:f>0</xm:f>
              </x14:cfvo>
              <x14:cfvo type="num" gte="0">
                <xm:f>0.01</xm:f>
              </x14:cfvo>
              <x14:cfvo type="num" gte="0">
                <xm:f>0.05</xm:f>
              </x14:cfvo>
              <x14:cfIcon iconSet="3Symbols" iconId="2"/>
              <x14:cfIcon iconSet="3Flags" iconId="1"/>
              <x14:cfIcon iconSet="3Flags" iconId="2"/>
            </x14:iconSet>
          </x14:cfRule>
          <xm:sqref>N34</xm:sqref>
        </x14:conditionalFormatting>
        <x14:conditionalFormatting xmlns:xm="http://schemas.microsoft.com/office/excel/2006/main">
          <x14:cfRule type="iconSet" priority="53" id="{B4DFB680-394F-4994-9462-3A0007B61C26}">
            <x14:iconSet iconSet="3Flags" custom="1">
              <x14:cfvo type="percent">
                <xm:f>0</xm:f>
              </x14:cfvo>
              <x14:cfvo type="num" gte="0">
                <xm:f>0.01</xm:f>
              </x14:cfvo>
              <x14:cfvo type="num" gte="0">
                <xm:f>0.05</xm:f>
              </x14:cfvo>
              <x14:cfIcon iconSet="3Symbols" iconId="2"/>
              <x14:cfIcon iconSet="3Flags" iconId="1"/>
              <x14:cfIcon iconSet="3Flags" iconId="2"/>
            </x14:iconSet>
          </x14:cfRule>
          <xm:sqref>N178</xm:sqref>
        </x14:conditionalFormatting>
        <x14:conditionalFormatting xmlns:xm="http://schemas.microsoft.com/office/excel/2006/main">
          <x14:cfRule type="iconSet" priority="49" id="{19F438F2-6194-4852-AB54-3BAF52983AE4}">
            <x14:iconSet iconSet="3Flags" custom="1">
              <x14:cfvo type="percent">
                <xm:f>0</xm:f>
              </x14:cfvo>
              <x14:cfvo type="num" gte="0">
                <xm:f>0.01</xm:f>
              </x14:cfvo>
              <x14:cfvo type="num" gte="0">
                <xm:f>0.05</xm:f>
              </x14:cfvo>
              <x14:cfIcon iconSet="3Symbols" iconId="2"/>
              <x14:cfIcon iconSet="3Flags" iconId="1"/>
              <x14:cfIcon iconSet="3Flags" iconId="2"/>
            </x14:iconSet>
          </x14:cfRule>
          <xm:sqref>N322</xm:sqref>
        </x14:conditionalFormatting>
        <x14:conditionalFormatting xmlns:xm="http://schemas.microsoft.com/office/excel/2006/main">
          <x14:cfRule type="iconSet" priority="45" id="{3A9C1193-E588-43A5-A004-FD994BE67F91}">
            <x14:iconSet iconSet="3Flags" custom="1">
              <x14:cfvo type="percent">
                <xm:f>0</xm:f>
              </x14:cfvo>
              <x14:cfvo type="num" gte="0">
                <xm:f>0.01</xm:f>
              </x14:cfvo>
              <x14:cfvo type="num" gte="0">
                <xm:f>0.05</xm:f>
              </x14:cfvo>
              <x14:cfIcon iconSet="3Symbols" iconId="2"/>
              <x14:cfIcon iconSet="3Flags" iconId="1"/>
              <x14:cfIcon iconSet="3Flags" iconId="2"/>
            </x14:iconSet>
          </x14:cfRule>
          <xm:sqref>N466</xm:sqref>
        </x14:conditionalFormatting>
        <x14:conditionalFormatting xmlns:xm="http://schemas.microsoft.com/office/excel/2006/main">
          <x14:cfRule type="iconSet" priority="41" id="{EC00A64D-0A5A-4BE2-A900-07C6C0189C91}">
            <x14:iconSet iconSet="3Flags" custom="1">
              <x14:cfvo type="percent">
                <xm:f>0</xm:f>
              </x14:cfvo>
              <x14:cfvo type="num" gte="0">
                <xm:f>0.01</xm:f>
              </x14:cfvo>
              <x14:cfvo type="num" gte="0">
                <xm:f>0.05</xm:f>
              </x14:cfvo>
              <x14:cfIcon iconSet="3Symbols" iconId="2"/>
              <x14:cfIcon iconSet="3Flags" iconId="1"/>
              <x14:cfIcon iconSet="3Flags" iconId="2"/>
            </x14:iconSet>
          </x14:cfRule>
          <xm:sqref>N610</xm:sqref>
        </x14:conditionalFormatting>
        <x14:conditionalFormatting xmlns:xm="http://schemas.microsoft.com/office/excel/2006/main">
          <x14:cfRule type="iconSet" priority="37" id="{28EA2685-D8DB-41E8-821E-08E26FC502E1}">
            <x14:iconSet iconSet="3Flags" custom="1">
              <x14:cfvo type="percent">
                <xm:f>0</xm:f>
              </x14:cfvo>
              <x14:cfvo type="num" gte="0">
                <xm:f>0.01</xm:f>
              </x14:cfvo>
              <x14:cfvo type="num" gte="0">
                <xm:f>0.05</xm:f>
              </x14:cfvo>
              <x14:cfIcon iconSet="3Symbols" iconId="2"/>
              <x14:cfIcon iconSet="3Flags" iconId="1"/>
              <x14:cfIcon iconSet="3Flags" iconId="2"/>
            </x14:iconSet>
          </x14:cfRule>
          <xm:sqref>N754</xm:sqref>
        </x14:conditionalFormatting>
        <x14:conditionalFormatting xmlns:xm="http://schemas.microsoft.com/office/excel/2006/main">
          <x14:cfRule type="iconSet" priority="33" id="{495D44E1-E570-45E9-BE95-BFB815AF71EC}">
            <x14:iconSet iconSet="3Flags" custom="1">
              <x14:cfvo type="percent">
                <xm:f>0</xm:f>
              </x14:cfvo>
              <x14:cfvo type="num" gte="0">
                <xm:f>0.01</xm:f>
              </x14:cfvo>
              <x14:cfvo type="num" gte="0">
                <xm:f>0.05</xm:f>
              </x14:cfvo>
              <x14:cfIcon iconSet="3Symbols" iconId="2"/>
              <x14:cfIcon iconSet="3Flags" iconId="1"/>
              <x14:cfIcon iconSet="3Flags" iconId="2"/>
            </x14:iconSet>
          </x14:cfRule>
          <xm:sqref>N898</xm:sqref>
        </x14:conditionalFormatting>
        <x14:conditionalFormatting xmlns:xm="http://schemas.microsoft.com/office/excel/2006/main">
          <x14:cfRule type="iconSet" priority="29" id="{84752584-71C8-44B8-BA62-01AED87205EC}">
            <x14:iconSet iconSet="3Flags" custom="1">
              <x14:cfvo type="percent">
                <xm:f>0</xm:f>
              </x14:cfvo>
              <x14:cfvo type="num" gte="0">
                <xm:f>0.01</xm:f>
              </x14:cfvo>
              <x14:cfvo type="num" gte="0">
                <xm:f>0.05</xm:f>
              </x14:cfvo>
              <x14:cfIcon iconSet="3Symbols" iconId="2"/>
              <x14:cfIcon iconSet="3Flags" iconId="1"/>
              <x14:cfIcon iconSet="3Flags" iconId="2"/>
            </x14:iconSet>
          </x14:cfRule>
          <xm:sqref>N1042</xm:sqref>
        </x14:conditionalFormatting>
        <x14:conditionalFormatting xmlns:xm="http://schemas.microsoft.com/office/excel/2006/main">
          <x14:cfRule type="iconSet" priority="25" id="{BD08896E-3EDD-41B1-A116-8A6DD699ACEB}">
            <x14:iconSet iconSet="3Flags" custom="1">
              <x14:cfvo type="percent">
                <xm:f>0</xm:f>
              </x14:cfvo>
              <x14:cfvo type="num" gte="0">
                <xm:f>0.01</xm:f>
              </x14:cfvo>
              <x14:cfvo type="num" gte="0">
                <xm:f>0.05</xm:f>
              </x14:cfvo>
              <x14:cfIcon iconSet="3Symbols" iconId="2"/>
              <x14:cfIcon iconSet="3Flags" iconId="1"/>
              <x14:cfIcon iconSet="3Flags" iconId="2"/>
            </x14:iconSet>
          </x14:cfRule>
          <xm:sqref>N1186</xm:sqref>
        </x14:conditionalFormatting>
        <x14:conditionalFormatting xmlns:xm="http://schemas.microsoft.com/office/excel/2006/main">
          <x14:cfRule type="iconSet" priority="21" id="{F44FA970-30BD-42F8-B871-BEED742CE61F}">
            <x14:iconSet iconSet="3Flags" custom="1">
              <x14:cfvo type="percent">
                <xm:f>0</xm:f>
              </x14:cfvo>
              <x14:cfvo type="num" gte="0">
                <xm:f>0.01</xm:f>
              </x14:cfvo>
              <x14:cfvo type="num" gte="0">
                <xm:f>0.05</xm:f>
              </x14:cfvo>
              <x14:cfIcon iconSet="3Symbols" iconId="2"/>
              <x14:cfIcon iconSet="3Flags" iconId="1"/>
              <x14:cfIcon iconSet="3Flags" iconId="2"/>
            </x14:iconSet>
          </x14:cfRule>
          <xm:sqref>N1330</xm:sqref>
        </x14:conditionalFormatting>
        <x14:conditionalFormatting xmlns:xm="http://schemas.microsoft.com/office/excel/2006/main">
          <x14:cfRule type="iconSet" priority="17" id="{C6FE2D05-B7FC-40BD-9735-A209E2E9374D}">
            <x14:iconSet iconSet="3Flags" custom="1">
              <x14:cfvo type="percent">
                <xm:f>0</xm:f>
              </x14:cfvo>
              <x14:cfvo type="num" gte="0">
                <xm:f>0.01</xm:f>
              </x14:cfvo>
              <x14:cfvo type="num" gte="0">
                <xm:f>0.05</xm:f>
              </x14:cfvo>
              <x14:cfIcon iconSet="3Symbols" iconId="2"/>
              <x14:cfIcon iconSet="3Flags" iconId="1"/>
              <x14:cfIcon iconSet="3Flags" iconId="2"/>
            </x14:iconSet>
          </x14:cfRule>
          <xm:sqref>N1474</xm:sqref>
        </x14:conditionalFormatting>
        <x14:conditionalFormatting xmlns:xm="http://schemas.microsoft.com/office/excel/2006/main">
          <x14:cfRule type="iconSet" priority="13" id="{83CA9428-6D8D-40E3-9133-BD1110646BC9}">
            <x14:iconSet iconSet="3Flags" custom="1">
              <x14:cfvo type="percent">
                <xm:f>0</xm:f>
              </x14:cfvo>
              <x14:cfvo type="num" gte="0">
                <xm:f>0.01</xm:f>
              </x14:cfvo>
              <x14:cfvo type="num" gte="0">
                <xm:f>0.05</xm:f>
              </x14:cfvo>
              <x14:cfIcon iconSet="3Symbols" iconId="2"/>
              <x14:cfIcon iconSet="3Flags" iconId="1"/>
              <x14:cfIcon iconSet="3Flags" iconId="2"/>
            </x14:iconSet>
          </x14:cfRule>
          <xm:sqref>N1618</xm:sqref>
        </x14:conditionalFormatting>
        <x14:conditionalFormatting xmlns:xm="http://schemas.microsoft.com/office/excel/2006/main">
          <x14:cfRule type="iconSet" priority="9" id="{E66E961E-0CD0-4B2C-AFF9-9733AA1D4953}">
            <x14:iconSet iconSet="3Flags" custom="1">
              <x14:cfvo type="percent">
                <xm:f>0</xm:f>
              </x14:cfvo>
              <x14:cfvo type="num" gte="0">
                <xm:f>0.01</xm:f>
              </x14:cfvo>
              <x14:cfvo type="num" gte="0">
                <xm:f>0.05</xm:f>
              </x14:cfvo>
              <x14:cfIcon iconSet="3Symbols" iconId="2"/>
              <x14:cfIcon iconSet="3Flags" iconId="1"/>
              <x14:cfIcon iconSet="3Flags" iconId="2"/>
            </x14:iconSet>
          </x14:cfRule>
          <xm:sqref>N1762</xm:sqref>
        </x14:conditionalFormatting>
        <x14:conditionalFormatting xmlns:xm="http://schemas.microsoft.com/office/excel/2006/main">
          <x14:cfRule type="iconSet" priority="5" id="{8C05801E-BA48-46EE-9763-E55A5137B694}">
            <x14:iconSet iconSet="3Flags" custom="1">
              <x14:cfvo type="percent">
                <xm:f>0</xm:f>
              </x14:cfvo>
              <x14:cfvo type="num" gte="0">
                <xm:f>0.01</xm:f>
              </x14:cfvo>
              <x14:cfvo type="num" gte="0">
                <xm:f>0.05</xm:f>
              </x14:cfvo>
              <x14:cfIcon iconSet="3Symbols" iconId="2"/>
              <x14:cfIcon iconSet="3Flags" iconId="1"/>
              <x14:cfIcon iconSet="3Flags" iconId="2"/>
            </x14:iconSet>
          </x14:cfRule>
          <xm:sqref>N1906</xm:sqref>
        </x14:conditionalFormatting>
        <x14:conditionalFormatting xmlns:xm="http://schemas.microsoft.com/office/excel/2006/main">
          <x14:cfRule type="iconSet" priority="1" id="{4ED9E28B-E22E-4982-A95F-DFE5E342461E}">
            <x14:iconSet iconSet="3Flags" custom="1">
              <x14:cfvo type="percent">
                <xm:f>0</xm:f>
              </x14:cfvo>
              <x14:cfvo type="num" gte="0">
                <xm:f>0.01</xm:f>
              </x14:cfvo>
              <x14:cfvo type="num" gte="0">
                <xm:f>0.05</xm:f>
              </x14:cfvo>
              <x14:cfIcon iconSet="3Symbols" iconId="2"/>
              <x14:cfIcon iconSet="3Flags" iconId="1"/>
              <x14:cfIcon iconSet="3Flags" iconId="2"/>
            </x14:iconSet>
          </x14:cfRule>
          <xm:sqref>N2050</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A90E235C-2E5B-43CD-A9C2-DC6C9EBE4559}">
          <x14:formula1>
            <xm:f>llistes!$F$30:$F$36</xm:f>
          </x14:formula1>
          <xm:sqref>J123:J126 J2111:J2114 J267:J270 J39:J42 J183:J186 J211:J214 J327:J330 J67:J70 J383:J386 J411:J414 J355:J358 J2139:J2142 J555:J558 J615:J618 J499:J502 J527:J530 J699:J702 J759:J762 J643:J646 J671:J674 J843:J846 J903:J906 J787:J790 J815:J818 J987:J990 J1047:J1050 J931:J934 J959:J962 J1131:J1134 J1191:J1194 J1075:J1078 J1103:J1106 J1275:J1278 J1335:J1338 J1219:J1222 J1247:J1250 J1419:J1422 J1479:J1482 J1363:J1366 J1391:J1394 J1563:J1566 J1623:J1626 J1507:J1510 J1535:J1538 J1707:J1710 J1767:J1770 J1651:J1654 J1679:J1682 J1911:J1914 J95:J98 J1795:J1798 J1823:J1826 J1995:J1998 J2055:J2058 J1939:J1942 J1967:J1970 J471:J474 J239:J242 J2083:J2086 J1851:J1854</xm:sqref>
        </x14:dataValidation>
        <x14:dataValidation type="list" showInputMessage="1" showErrorMessage="1" xr:uid="{9B8EED77-DC8F-4D8D-AD34-0CE62708258F}">
          <x14:formula1>
            <xm:f>llistes!$J$13:$J$24</xm:f>
          </x14:formula1>
          <xm:sqref>E268 E40 E68 E124 E328 E184 E212 E240 E356 E384 E412 E472 E500 E528 E556 E616 E644 E672 E700 E760 E788 E816 E844 E904 E932 E960 E988 E1048 E1076 E1104 E1132 E1192 E1220 E1248 E1276 E1336 E1364 E1392 E1420 E1480 E1508 E1536 E1564 E1624 E1652 E1680 E1708 E1768 E1796 E1824 E1912 E1852 E1940 E1968 E1996 E2056 E2084 E2140 E2112 E96</xm:sqref>
        </x14:dataValidation>
        <x14:dataValidation type="list" allowBlank="1" showInputMessage="1" showErrorMessage="1" xr:uid="{9D715EFD-CB84-413F-A53F-A8CA0D8D6824}">
          <x14:formula1>
            <xm:f>llistes!$H$30:$H$43</xm:f>
          </x14:formula1>
          <xm:sqref>F1880:F1886 F1592:F1598 F152:F158 F296:F302 F584:F590 F728:F734 F872:F878 F1016:F1022 F1160:F1166 F1304:F1310 F2024:F2030 F1448:F1454 F1736:F1742 F440:F446 F8:F14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73C10C-08FB-4283-BC8C-889CC71F5FAD}">
  <sheetPr codeName="Full5">
    <tabColor theme="8"/>
  </sheetPr>
  <dimension ref="A1:AA1128"/>
  <sheetViews>
    <sheetView zoomScale="85" zoomScaleNormal="85" zoomScaleSheetLayoutView="85" workbookViewId="0">
      <pane ySplit="2" topLeftCell="A3" activePane="bottomLeft" state="frozen"/>
      <selection pane="bottomLeft"/>
    </sheetView>
  </sheetViews>
  <sheetFormatPr defaultColWidth="8.88671875" defaultRowHeight="14.4" outlineLevelRow="1" x14ac:dyDescent="0.3"/>
  <cols>
    <col min="1" max="1" width="0.6640625" style="103" customWidth="1"/>
    <col min="2" max="2" width="5.44140625" style="103" customWidth="1"/>
    <col min="3" max="3" width="22.33203125" style="103" customWidth="1"/>
    <col min="4" max="4" width="15.5546875" style="103" customWidth="1"/>
    <col min="5" max="5" width="23.5546875" style="103" customWidth="1"/>
    <col min="6" max="6" width="3.44140625" style="103" customWidth="1"/>
    <col min="7" max="7" width="3" style="103" customWidth="1"/>
    <col min="8" max="8" width="21" style="103" customWidth="1"/>
    <col min="9" max="9" width="4" style="103" customWidth="1"/>
    <col min="10" max="10" width="3.44140625" style="103" customWidth="1"/>
    <col min="11" max="11" width="22.33203125" style="103" customWidth="1"/>
    <col min="12" max="12" width="7.109375" style="103" customWidth="1"/>
    <col min="13" max="13" width="2.88671875" style="103" customWidth="1"/>
    <col min="14" max="14" width="9.88671875" style="103" customWidth="1"/>
    <col min="15" max="15" width="4.6640625" style="103" customWidth="1"/>
    <col min="16" max="16" width="5.6640625" style="103" customWidth="1"/>
    <col min="17" max="17" width="11" style="103" customWidth="1"/>
    <col min="18" max="18" width="3.6640625" style="103" customWidth="1"/>
    <col min="19" max="19" width="0.6640625" style="103" customWidth="1"/>
    <col min="20" max="20" width="30.33203125" style="245" hidden="1" customWidth="1"/>
    <col min="21" max="21" width="11.33203125" style="245" hidden="1" customWidth="1"/>
    <col min="22" max="22" width="7.109375" style="245" hidden="1" customWidth="1"/>
    <col min="23" max="23" width="7.33203125" style="245" hidden="1" customWidth="1"/>
    <col min="24" max="24" width="6.5546875" style="245" hidden="1" customWidth="1"/>
    <col min="25" max="25" width="28.5546875" style="245" hidden="1" customWidth="1"/>
    <col min="26" max="26" width="13.6640625" style="245" hidden="1" customWidth="1"/>
    <col min="27" max="27" width="12.33203125" style="245" customWidth="1"/>
    <col min="28" max="16384" width="8.88671875" style="67"/>
  </cols>
  <sheetData>
    <row r="1" spans="1:27" ht="25.8" x14ac:dyDescent="0.5">
      <c r="A1" s="306"/>
      <c r="B1" s="427" t="s">
        <v>169</v>
      </c>
      <c r="C1" s="427"/>
      <c r="D1" s="427"/>
      <c r="E1" s="427"/>
      <c r="F1" s="427"/>
      <c r="G1" s="427"/>
      <c r="H1" s="427"/>
      <c r="I1" s="427"/>
      <c r="J1" s="427"/>
      <c r="K1" s="427"/>
      <c r="L1" s="427"/>
      <c r="M1" s="427"/>
      <c r="N1" s="427"/>
      <c r="O1" s="427"/>
      <c r="P1" s="427"/>
      <c r="Q1" s="427"/>
      <c r="R1" s="427"/>
      <c r="S1" s="427"/>
    </row>
    <row r="2" spans="1:27" ht="23.4" x14ac:dyDescent="0.45">
      <c r="A2" s="307"/>
      <c r="B2" s="308" t="str">
        <f>IF('Introducció dades Grals'!C9="El mateix equipament en diferents periodes","Pels diferents periodes","Pels diferents equipaments")</f>
        <v>Pels diferents equipaments</v>
      </c>
      <c r="C2" s="115"/>
      <c r="D2" s="115"/>
      <c r="E2" s="115"/>
      <c r="F2" s="115"/>
      <c r="G2" s="115"/>
      <c r="H2" s="308"/>
      <c r="I2" s="308">
        <f>'Introducció dades Grals'!C5</f>
        <v>0</v>
      </c>
      <c r="J2" s="115"/>
      <c r="K2" s="115"/>
      <c r="L2" s="115"/>
      <c r="M2" s="115"/>
      <c r="N2" s="116"/>
      <c r="O2" s="116"/>
      <c r="P2" s="115"/>
      <c r="Q2" s="115"/>
      <c r="R2" s="115"/>
      <c r="S2" s="115"/>
    </row>
    <row r="3" spans="1:27" ht="3" customHeight="1" x14ac:dyDescent="0.45">
      <c r="A3" s="287"/>
      <c r="B3" s="117"/>
      <c r="C3" s="117"/>
      <c r="D3" s="117"/>
      <c r="E3" s="117"/>
      <c r="F3" s="117"/>
      <c r="G3" s="117"/>
      <c r="H3" s="117"/>
      <c r="I3" s="117"/>
      <c r="J3" s="117"/>
      <c r="K3" s="117"/>
      <c r="L3" s="117"/>
      <c r="M3" s="117"/>
      <c r="N3" s="117"/>
      <c r="O3" s="117"/>
      <c r="P3" s="117"/>
      <c r="Q3" s="117"/>
      <c r="R3" s="117"/>
      <c r="S3" s="309"/>
    </row>
    <row r="4" spans="1:27" ht="24.6" customHeight="1" x14ac:dyDescent="0.3">
      <c r="A4" s="287"/>
      <c r="B4" s="429" t="str" cm="1">
        <f t="array" aca="1" ref="B4" ca="1">CONCATENATE(INDIRECT("'Introducció dades Grals'!B"&amp;T9),": ",INDIRECT("'Introducció dades Grals'!C"&amp;T9))</f>
        <v xml:space="preserve">Equipament 01: </v>
      </c>
      <c r="C4" s="429"/>
      <c r="D4" s="429"/>
      <c r="E4" s="429"/>
      <c r="F4" s="429"/>
      <c r="G4" s="429"/>
      <c r="H4" s="429"/>
      <c r="I4" s="429"/>
      <c r="J4" s="429"/>
      <c r="K4" s="429"/>
      <c r="L4" s="429"/>
      <c r="M4" s="429"/>
      <c r="N4" s="429"/>
      <c r="O4" s="429"/>
      <c r="P4" s="429"/>
      <c r="Q4" s="429"/>
      <c r="R4" s="224"/>
      <c r="S4" s="309"/>
      <c r="T4" s="245">
        <v>0</v>
      </c>
    </row>
    <row r="5" spans="1:27" ht="3.6" hidden="1" customHeight="1" outlineLevel="1" x14ac:dyDescent="0.3">
      <c r="A5" s="287"/>
      <c r="B5" s="207"/>
      <c r="C5" s="207"/>
      <c r="D5" s="207"/>
      <c r="E5" s="207"/>
      <c r="F5" s="207"/>
      <c r="G5" s="207"/>
      <c r="H5" s="207"/>
      <c r="I5" s="207"/>
      <c r="J5" s="207"/>
      <c r="K5" s="207"/>
      <c r="L5" s="207"/>
      <c r="M5" s="207"/>
      <c r="N5" s="207"/>
      <c r="O5" s="207"/>
      <c r="P5" s="296"/>
      <c r="Q5" s="296"/>
      <c r="R5" s="296"/>
      <c r="S5" s="309"/>
    </row>
    <row r="6" spans="1:27" ht="20.399999999999999" hidden="1" customHeight="1" outlineLevel="1" x14ac:dyDescent="0.3">
      <c r="A6" s="287"/>
      <c r="B6" s="207"/>
      <c r="C6" s="231" t="s">
        <v>170</v>
      </c>
      <c r="D6" s="207"/>
      <c r="E6" s="207"/>
      <c r="F6" s="207"/>
      <c r="G6" s="207"/>
      <c r="H6" s="207"/>
      <c r="I6" s="207"/>
      <c r="J6" s="207"/>
      <c r="K6" s="207"/>
      <c r="L6" s="207"/>
      <c r="M6" s="207"/>
      <c r="N6" s="207"/>
      <c r="O6" s="207"/>
      <c r="P6" s="296"/>
      <c r="Q6" s="296"/>
      <c r="R6" s="296"/>
      <c r="S6" s="309"/>
    </row>
    <row r="7" spans="1:27" ht="2.4" hidden="1" customHeight="1" outlineLevel="1" x14ac:dyDescent="0.3">
      <c r="A7" s="287"/>
      <c r="B7" s="230"/>
      <c r="C7" s="230"/>
      <c r="D7" s="230"/>
      <c r="E7" s="230"/>
      <c r="F7" s="230"/>
      <c r="G7" s="230"/>
      <c r="H7" s="230"/>
      <c r="I7" s="230"/>
      <c r="J7" s="230"/>
      <c r="K7" s="230"/>
      <c r="L7" s="230"/>
      <c r="M7" s="230"/>
      <c r="N7" s="230"/>
      <c r="O7" s="230"/>
      <c r="P7" s="310"/>
      <c r="Q7" s="310"/>
      <c r="R7" s="310"/>
      <c r="S7" s="309"/>
    </row>
    <row r="8" spans="1:27" ht="8.4" hidden="1" customHeight="1" outlineLevel="1" x14ac:dyDescent="0.3">
      <c r="A8" s="287"/>
      <c r="B8" s="207"/>
      <c r="C8" s="207"/>
      <c r="D8" s="207"/>
      <c r="E8" s="207"/>
      <c r="F8" s="207"/>
      <c r="G8" s="207"/>
      <c r="H8" s="207"/>
      <c r="I8" s="207"/>
      <c r="J8" s="207"/>
      <c r="K8" s="207"/>
      <c r="L8" s="207"/>
      <c r="M8" s="207"/>
      <c r="N8" s="207"/>
      <c r="O8" s="207"/>
      <c r="P8" s="296"/>
      <c r="Q8" s="296"/>
      <c r="R8" s="296"/>
      <c r="S8" s="309"/>
    </row>
    <row r="9" spans="1:27" s="214" customFormat="1" ht="18" hidden="1" customHeight="1" outlineLevel="1" x14ac:dyDescent="0.3">
      <c r="A9" s="209"/>
      <c r="B9" s="210"/>
      <c r="C9" s="211" t="s">
        <v>88</v>
      </c>
      <c r="D9" s="215"/>
      <c r="E9" s="225" cm="1">
        <f t="array" aca="1" ref="E9" ca="1">INDIRECT("'Introducció dades Grals'!E"&amp;T9)</f>
        <v>0</v>
      </c>
      <c r="F9" s="210"/>
      <c r="G9" s="210"/>
      <c r="H9" s="211" t="s">
        <v>93</v>
      </c>
      <c r="I9" s="210"/>
      <c r="J9" s="210"/>
      <c r="K9" s="225" t="str" cm="1">
        <f t="array" aca="1" ref="K9" ca="1">IF(INDIRECT("'Introducció dades Grals'!O"&amp;T9)=0,"",INDIRECT("'Introducció dades Grals'!O"&amp;T9))</f>
        <v/>
      </c>
      <c r="L9" s="212"/>
      <c r="M9" s="212"/>
      <c r="N9" s="212"/>
      <c r="O9" s="212"/>
      <c r="P9" s="212"/>
      <c r="Q9" s="212"/>
      <c r="R9" s="212"/>
      <c r="S9" s="213"/>
      <c r="T9" s="245">
        <f>12+T4</f>
        <v>12</v>
      </c>
      <c r="U9" s="246"/>
      <c r="V9" s="246"/>
      <c r="W9" s="246"/>
      <c r="X9" s="246"/>
      <c r="Y9" s="246"/>
      <c r="Z9" s="246"/>
      <c r="AA9" s="246"/>
    </row>
    <row r="10" spans="1:27" s="214" customFormat="1" ht="6" hidden="1" customHeight="1" outlineLevel="1" x14ac:dyDescent="0.25">
      <c r="A10" s="209"/>
      <c r="B10" s="210"/>
      <c r="C10" s="212"/>
      <c r="D10" s="216"/>
      <c r="E10" s="227"/>
      <c r="F10" s="210"/>
      <c r="G10" s="210"/>
      <c r="H10" s="210"/>
      <c r="I10" s="210"/>
      <c r="J10" s="210"/>
      <c r="K10" s="226"/>
      <c r="L10" s="212"/>
      <c r="M10" s="212"/>
      <c r="N10" s="212"/>
      <c r="O10" s="212"/>
      <c r="P10" s="212"/>
      <c r="Q10" s="212"/>
      <c r="R10" s="212"/>
      <c r="S10" s="213"/>
      <c r="T10" s="246"/>
      <c r="U10" s="246"/>
      <c r="V10" s="246"/>
      <c r="W10" s="246"/>
      <c r="X10" s="246"/>
      <c r="Y10" s="246"/>
      <c r="Z10" s="246"/>
      <c r="AA10" s="246"/>
    </row>
    <row r="11" spans="1:27" s="214" customFormat="1" ht="18" hidden="1" customHeight="1" outlineLevel="1" x14ac:dyDescent="0.25">
      <c r="A11" s="209"/>
      <c r="B11" s="210"/>
      <c r="C11" s="217" t="s">
        <v>171</v>
      </c>
      <c r="D11" s="218"/>
      <c r="E11" s="229" cm="1">
        <f t="array" aca="1" ref="E11" ca="1">INDIRECT("'Introducció dades Grals'!G"&amp;T9)</f>
        <v>0</v>
      </c>
      <c r="F11" s="210"/>
      <c r="G11" s="210"/>
      <c r="H11" s="211" t="s">
        <v>94</v>
      </c>
      <c r="I11" s="210"/>
      <c r="J11" s="210"/>
      <c r="K11" s="225" t="str" cm="1">
        <f t="array" aca="1" ref="K11" ca="1">IF(INDIRECT("'Introducció dades Grals'!Q"&amp;T9)=0,"",INDIRECT("'Introducció dades Grals'!Q"&amp;T9))</f>
        <v/>
      </c>
      <c r="L11" s="212"/>
      <c r="M11" s="212"/>
      <c r="N11" s="212"/>
      <c r="O11" s="212"/>
      <c r="P11" s="212"/>
      <c r="Q11" s="212"/>
      <c r="R11" s="212"/>
      <c r="S11" s="213"/>
      <c r="T11" s="246"/>
      <c r="U11" s="246"/>
      <c r="V11" s="246"/>
      <c r="W11" s="246"/>
      <c r="X11" s="246"/>
      <c r="Y11" s="246"/>
      <c r="Z11" s="246"/>
      <c r="AA11" s="246"/>
    </row>
    <row r="12" spans="1:27" s="214" customFormat="1" ht="6" hidden="1" customHeight="1" outlineLevel="1" x14ac:dyDescent="0.25">
      <c r="A12" s="209"/>
      <c r="B12" s="210"/>
      <c r="C12" s="212"/>
      <c r="D12" s="212"/>
      <c r="E12" s="227"/>
      <c r="F12" s="212"/>
      <c r="G12" s="212"/>
      <c r="H12" s="212"/>
      <c r="I12" s="212"/>
      <c r="J12" s="212"/>
      <c r="K12" s="227"/>
      <c r="L12" s="212"/>
      <c r="M12" s="212"/>
      <c r="N12" s="212"/>
      <c r="O12" s="212"/>
      <c r="P12" s="212"/>
      <c r="Q12" s="212"/>
      <c r="R12" s="212"/>
      <c r="S12" s="213"/>
      <c r="T12" s="246"/>
      <c r="U12" s="246"/>
      <c r="V12" s="246"/>
      <c r="W12" s="246"/>
      <c r="X12" s="246"/>
      <c r="Y12" s="246"/>
      <c r="Z12" s="246"/>
      <c r="AA12" s="246"/>
    </row>
    <row r="13" spans="1:27" s="214" customFormat="1" ht="18" hidden="1" customHeight="1" outlineLevel="1" x14ac:dyDescent="0.25">
      <c r="A13" s="209"/>
      <c r="B13" s="210"/>
      <c r="C13" s="219" t="s">
        <v>90</v>
      </c>
      <c r="D13" s="220"/>
      <c r="E13" s="228" cm="1">
        <f t="array" aca="1" ref="E13" ca="1">INDIRECT("'Introducció dades Grals'!I"&amp;T9)</f>
        <v>0</v>
      </c>
      <c r="F13" s="212"/>
      <c r="G13" s="212"/>
      <c r="H13" s="212"/>
      <c r="I13" s="212"/>
      <c r="J13" s="210"/>
      <c r="K13" s="226"/>
      <c r="L13" s="210"/>
      <c r="M13" s="210"/>
      <c r="N13" s="210"/>
      <c r="O13" s="210"/>
      <c r="P13" s="212"/>
      <c r="Q13" s="212"/>
      <c r="R13" s="212"/>
      <c r="S13" s="213"/>
      <c r="T13" s="246"/>
      <c r="U13" s="246"/>
      <c r="V13" s="246"/>
      <c r="W13" s="246"/>
      <c r="X13" s="246"/>
      <c r="Y13" s="246"/>
      <c r="Z13" s="246"/>
      <c r="AA13" s="246"/>
    </row>
    <row r="14" spans="1:27" s="214" customFormat="1" ht="6" hidden="1" customHeight="1" outlineLevel="1" x14ac:dyDescent="0.25">
      <c r="A14" s="209"/>
      <c r="B14" s="210"/>
      <c r="C14" s="212"/>
      <c r="D14" s="221"/>
      <c r="E14" s="227"/>
      <c r="F14" s="212"/>
      <c r="G14" s="212"/>
      <c r="H14" s="212"/>
      <c r="I14" s="212"/>
      <c r="J14" s="210"/>
      <c r="K14" s="226"/>
      <c r="L14" s="210"/>
      <c r="M14" s="210"/>
      <c r="N14" s="210"/>
      <c r="O14" s="210"/>
      <c r="P14" s="212"/>
      <c r="Q14" s="212"/>
      <c r="R14" s="212"/>
      <c r="S14" s="213"/>
      <c r="T14" s="246"/>
      <c r="U14" s="246"/>
      <c r="V14" s="246"/>
      <c r="W14" s="246"/>
      <c r="X14" s="246"/>
      <c r="Y14" s="246"/>
      <c r="Z14" s="246"/>
      <c r="AA14" s="246"/>
    </row>
    <row r="15" spans="1:27" s="214" customFormat="1" ht="18" hidden="1" customHeight="1" outlineLevel="1" x14ac:dyDescent="0.25">
      <c r="A15" s="209"/>
      <c r="B15" s="210"/>
      <c r="C15" s="219" t="s">
        <v>91</v>
      </c>
      <c r="D15" s="220"/>
      <c r="E15" s="223" cm="1">
        <f t="array" aca="1" ref="E15" ca="1">INDIRECT("'Introducció dades Grals'!K"&amp;T9)</f>
        <v>0</v>
      </c>
      <c r="F15" s="212"/>
      <c r="G15" s="222"/>
      <c r="H15" s="219" t="s">
        <v>92</v>
      </c>
      <c r="I15" s="212"/>
      <c r="J15" s="212"/>
      <c r="K15" s="223" cm="1">
        <f t="array" aca="1" ref="K15" ca="1">INDIRECT("'Introducció dades Grals'!M"&amp;T9)</f>
        <v>0</v>
      </c>
      <c r="L15" s="210"/>
      <c r="M15" s="210"/>
      <c r="N15" s="210"/>
      <c r="O15" s="210"/>
      <c r="P15" s="212"/>
      <c r="Q15" s="212"/>
      <c r="R15" s="212"/>
      <c r="S15" s="213"/>
      <c r="T15" s="246"/>
      <c r="U15" s="246"/>
      <c r="V15" s="246"/>
      <c r="W15" s="246"/>
      <c r="X15" s="246"/>
      <c r="Y15" s="246"/>
      <c r="Z15" s="246"/>
      <c r="AA15" s="246"/>
    </row>
    <row r="16" spans="1:27" ht="6" hidden="1" customHeight="1" outlineLevel="1" x14ac:dyDescent="0.3">
      <c r="A16" s="287"/>
      <c r="B16" s="207"/>
      <c r="C16" s="296"/>
      <c r="D16" s="138"/>
      <c r="E16" s="296"/>
      <c r="F16" s="296"/>
      <c r="G16" s="102"/>
      <c r="H16" s="102"/>
      <c r="I16" s="207"/>
      <c r="J16" s="207"/>
      <c r="K16" s="207"/>
      <c r="L16" s="207"/>
      <c r="M16" s="207"/>
      <c r="N16" s="207"/>
      <c r="O16" s="207"/>
      <c r="P16" s="296"/>
      <c r="Q16" s="296"/>
      <c r="R16" s="296"/>
      <c r="S16" s="309"/>
    </row>
    <row r="17" spans="1:26" ht="27.6" hidden="1" customHeight="1" outlineLevel="1" x14ac:dyDescent="0.3">
      <c r="A17" s="287"/>
      <c r="B17" s="207"/>
      <c r="C17" s="231" t="s">
        <v>172</v>
      </c>
      <c r="D17" s="207"/>
      <c r="E17" s="207"/>
      <c r="F17" s="207"/>
      <c r="G17" s="207"/>
      <c r="H17" s="207"/>
      <c r="I17" s="207"/>
      <c r="J17" s="207"/>
      <c r="K17" s="207"/>
      <c r="L17" s="207"/>
      <c r="M17" s="207"/>
      <c r="N17" s="207"/>
      <c r="O17" s="207"/>
      <c r="P17" s="296"/>
      <c r="Q17" s="296"/>
      <c r="R17" s="296"/>
      <c r="S17" s="309"/>
      <c r="T17" s="245">
        <v>0</v>
      </c>
    </row>
    <row r="18" spans="1:26" ht="2.4" hidden="1" customHeight="1" outlineLevel="1" x14ac:dyDescent="0.3">
      <c r="A18" s="287"/>
      <c r="B18" s="230"/>
      <c r="C18" s="230"/>
      <c r="D18" s="230"/>
      <c r="E18" s="230"/>
      <c r="F18" s="230"/>
      <c r="G18" s="230"/>
      <c r="H18" s="230"/>
      <c r="I18" s="230"/>
      <c r="J18" s="230"/>
      <c r="K18" s="230"/>
      <c r="L18" s="230"/>
      <c r="M18" s="230"/>
      <c r="N18" s="230"/>
      <c r="O18" s="230"/>
      <c r="P18" s="310"/>
      <c r="Q18" s="310"/>
      <c r="R18" s="310"/>
      <c r="S18" s="309"/>
      <c r="V18" s="247"/>
      <c r="Z18" s="247"/>
    </row>
    <row r="19" spans="1:26" ht="9" hidden="1" customHeight="1" outlineLevel="1" x14ac:dyDescent="0.3">
      <c r="A19" s="287"/>
      <c r="B19" s="207"/>
      <c r="C19" s="207"/>
      <c r="D19" s="207"/>
      <c r="E19" s="207"/>
      <c r="F19" s="207"/>
      <c r="G19" s="207"/>
      <c r="H19" s="207"/>
      <c r="I19" s="207"/>
      <c r="J19" s="207"/>
      <c r="K19" s="207"/>
      <c r="L19" s="207"/>
      <c r="M19" s="207"/>
      <c r="N19" s="207"/>
      <c r="O19" s="207"/>
      <c r="P19" s="296"/>
      <c r="Q19" s="296"/>
      <c r="R19" s="296"/>
      <c r="S19" s="309"/>
      <c r="V19" s="247"/>
      <c r="Z19" s="247"/>
    </row>
    <row r="20" spans="1:26" ht="22.95" hidden="1" customHeight="1" outlineLevel="1" x14ac:dyDescent="0.3">
      <c r="A20" s="287"/>
      <c r="B20" s="311"/>
      <c r="C20" s="296"/>
      <c r="D20" s="296"/>
      <c r="E20" s="126" t="s">
        <v>173</v>
      </c>
      <c r="F20" s="118"/>
      <c r="G20" s="118"/>
      <c r="H20" s="126" t="s">
        <v>174</v>
      </c>
      <c r="I20" s="118"/>
      <c r="J20" s="118"/>
      <c r="K20" s="126" t="s">
        <v>175</v>
      </c>
      <c r="L20" s="296"/>
      <c r="M20" s="296"/>
      <c r="N20" s="296"/>
      <c r="O20" s="296"/>
      <c r="P20" s="296"/>
      <c r="Q20" s="82"/>
      <c r="R20" s="82"/>
      <c r="S20" s="309"/>
    </row>
    <row r="21" spans="1:26" ht="3" hidden="1" customHeight="1" outlineLevel="1" x14ac:dyDescent="0.3">
      <c r="A21" s="287"/>
      <c r="B21" s="311"/>
      <c r="C21" s="296"/>
      <c r="D21" s="296"/>
      <c r="E21" s="127"/>
      <c r="F21" s="118"/>
      <c r="G21" s="118"/>
      <c r="H21" s="127"/>
      <c r="I21" s="118"/>
      <c r="J21" s="118"/>
      <c r="K21" s="127"/>
      <c r="L21" s="296"/>
      <c r="M21" s="296"/>
      <c r="N21" s="296"/>
      <c r="O21" s="296"/>
      <c r="P21" s="296"/>
      <c r="Q21" s="82"/>
      <c r="R21" s="82"/>
      <c r="S21" s="309"/>
    </row>
    <row r="22" spans="1:26" hidden="1" outlineLevel="1" x14ac:dyDescent="0.3">
      <c r="A22" s="287"/>
      <c r="B22" s="428"/>
      <c r="C22" s="130" t="str" cm="1">
        <f t="array" aca="1" ref="C22" ca="1">IF(INDIRECT("'Introducció dades'!C"&amp;T22)="No n'hi ha","",INDIRECT("'Introducció dades'!C"&amp;T22))</f>
        <v>ELECTRICITAT</v>
      </c>
      <c r="D22" s="119"/>
      <c r="E22" s="128" cm="1">
        <f t="array" aca="1" ref="E22" ca="1">INDIRECT("'Introducció dades'!R"&amp;U22)</f>
        <v>0</v>
      </c>
      <c r="F22" s="123"/>
      <c r="G22" s="123"/>
      <c r="H22" s="128" cm="1">
        <f t="array" aca="1" ref="H22" ca="1">INDIRECT("'Introducció dades'!T"&amp;V22)</f>
        <v>0</v>
      </c>
      <c r="I22" s="123"/>
      <c r="J22" s="123"/>
      <c r="K22" s="128" cm="1">
        <f t="array" aca="1" ref="K22" ca="1">INDIRECT("'Introducció dades'!W"&amp;W22)</f>
        <v>0</v>
      </c>
      <c r="L22" s="123"/>
      <c r="M22" s="296"/>
      <c r="N22" s="296"/>
      <c r="O22" s="296"/>
      <c r="P22" s="296"/>
      <c r="Q22" s="82"/>
      <c r="R22" s="82"/>
      <c r="S22" s="309"/>
      <c r="T22" s="245">
        <f>5+T17</f>
        <v>5</v>
      </c>
      <c r="U22" s="245">
        <f>33+T17</f>
        <v>33</v>
      </c>
      <c r="V22" s="245">
        <f>+T17+33</f>
        <v>33</v>
      </c>
      <c r="W22" s="245">
        <f>9+T17</f>
        <v>9</v>
      </c>
    </row>
    <row r="23" spans="1:26" ht="3" hidden="1" customHeight="1" outlineLevel="1" x14ac:dyDescent="0.3">
      <c r="A23" s="287"/>
      <c r="B23" s="428"/>
      <c r="C23" s="131"/>
      <c r="D23" s="119"/>
      <c r="E23" s="123"/>
      <c r="F23" s="123"/>
      <c r="G23" s="123"/>
      <c r="H23" s="123"/>
      <c r="I23" s="123"/>
      <c r="J23" s="123"/>
      <c r="K23" s="123"/>
      <c r="L23" s="123"/>
      <c r="M23" s="296"/>
      <c r="N23" s="296"/>
      <c r="O23" s="296"/>
      <c r="P23" s="296"/>
      <c r="Q23" s="82"/>
      <c r="R23" s="82"/>
      <c r="S23" s="309"/>
    </row>
    <row r="24" spans="1:26" ht="14.4" hidden="1" customHeight="1" outlineLevel="1" x14ac:dyDescent="0.3">
      <c r="A24" s="287"/>
      <c r="B24" s="428"/>
      <c r="C24" s="130" t="str" cm="1">
        <f t="array" aca="1" ref="C24" ca="1">IF(INDIRECT("'Introducció dades'!E"&amp;T24)="No n'hi ha","",INDIRECT("'Introducció dades'!E"&amp;T24))</f>
        <v/>
      </c>
      <c r="D24" s="119"/>
      <c r="E24" s="128" cm="1">
        <f t="array" aca="1" ref="E24" ca="1">INDIRECT("'Introducció dades'!Q"&amp;U24)</f>
        <v>0</v>
      </c>
      <c r="F24" s="123"/>
      <c r="G24" s="123"/>
      <c r="H24" s="128" cm="1">
        <f t="array" aca="1" ref="H24" ca="1">INDIRECT("'Introducció dades'!S"&amp;V24)</f>
        <v>0</v>
      </c>
      <c r="I24" s="123"/>
      <c r="J24" s="123"/>
      <c r="K24" s="128" cm="1">
        <f t="array" aca="1" ref="K24" ca="1">INDIRECT("'Introducció dades'!W"&amp;W24)</f>
        <v>0</v>
      </c>
      <c r="L24" s="123"/>
      <c r="M24" s="296"/>
      <c r="N24" s="296"/>
      <c r="O24" s="296"/>
      <c r="P24" s="296"/>
      <c r="Q24" s="82"/>
      <c r="R24" s="82"/>
      <c r="S24" s="309"/>
      <c r="T24" s="245">
        <f>39+T17</f>
        <v>39</v>
      </c>
      <c r="U24" s="245">
        <f>61+T17</f>
        <v>61</v>
      </c>
      <c r="V24" s="245">
        <f>+T17+61</f>
        <v>61</v>
      </c>
      <c r="W24" s="245">
        <f>+T17+40</f>
        <v>40</v>
      </c>
    </row>
    <row r="25" spans="1:26" ht="3" hidden="1" customHeight="1" outlineLevel="1" x14ac:dyDescent="0.3">
      <c r="A25" s="287"/>
      <c r="B25" s="428"/>
      <c r="C25" s="131"/>
      <c r="D25" s="119"/>
      <c r="E25" s="123"/>
      <c r="F25" s="123"/>
      <c r="G25" s="123"/>
      <c r="H25" s="123"/>
      <c r="I25" s="123"/>
      <c r="J25" s="123"/>
      <c r="K25" s="123"/>
      <c r="L25" s="123"/>
      <c r="M25" s="296"/>
      <c r="N25" s="296"/>
      <c r="O25" s="296"/>
      <c r="P25" s="296"/>
      <c r="Q25" s="82"/>
      <c r="R25" s="82"/>
      <c r="S25" s="309"/>
    </row>
    <row r="26" spans="1:26" hidden="1" outlineLevel="1" x14ac:dyDescent="0.3">
      <c r="A26" s="287"/>
      <c r="B26" s="428"/>
      <c r="C26" s="130" t="str" cm="1">
        <f t="array" aca="1" ref="C26" ca="1">IF(INDIRECT("'Introducció dades'!E"&amp;T26)="No n'hi ha","",INDIRECT("'Introducció dades'!E"&amp;T26))</f>
        <v/>
      </c>
      <c r="D26" s="119"/>
      <c r="E26" s="128" cm="1">
        <f t="array" aca="1" ref="E26" ca="1">INDIRECT("'Introducció dades'!Q"&amp;U26)</f>
        <v>0</v>
      </c>
      <c r="F26" s="123"/>
      <c r="G26" s="123"/>
      <c r="H26" s="128" cm="1">
        <f t="array" aca="1" ref="H26" ca="1">INDIRECT("'Introducció dades'!S"&amp;V26)</f>
        <v>0</v>
      </c>
      <c r="I26" s="123"/>
      <c r="J26" s="123"/>
      <c r="K26" s="128" cm="1">
        <f t="array" aca="1" ref="K26" ca="1">INDIRECT("'Introducció dades'!W"&amp;W26)</f>
        <v>0</v>
      </c>
      <c r="L26" s="123"/>
      <c r="M26" s="296"/>
      <c r="N26" s="296"/>
      <c r="O26" s="296"/>
      <c r="P26" s="296"/>
      <c r="Q26" s="82"/>
      <c r="R26" s="82"/>
      <c r="S26" s="309"/>
      <c r="T26" s="245">
        <f>+T17+67</f>
        <v>67</v>
      </c>
      <c r="U26" s="245">
        <f>+T17+89</f>
        <v>89</v>
      </c>
      <c r="V26" s="245">
        <f>+T17+89</f>
        <v>89</v>
      </c>
      <c r="W26" s="245">
        <f>+T17+68</f>
        <v>68</v>
      </c>
    </row>
    <row r="27" spans="1:26" ht="3" hidden="1" customHeight="1" outlineLevel="1" x14ac:dyDescent="0.3">
      <c r="A27" s="287"/>
      <c r="B27" s="428"/>
      <c r="C27" s="131"/>
      <c r="D27" s="119"/>
      <c r="E27" s="123"/>
      <c r="F27" s="123"/>
      <c r="G27" s="123"/>
      <c r="H27" s="123"/>
      <c r="I27" s="123"/>
      <c r="J27" s="123"/>
      <c r="K27" s="123"/>
      <c r="L27" s="296"/>
      <c r="M27" s="296"/>
      <c r="N27" s="296"/>
      <c r="O27" s="296"/>
      <c r="P27" s="296"/>
      <c r="Q27" s="82"/>
      <c r="R27" s="82"/>
      <c r="S27" s="309"/>
    </row>
    <row r="28" spans="1:26" ht="14.4" hidden="1" customHeight="1" outlineLevel="1" x14ac:dyDescent="0.3">
      <c r="A28" s="287"/>
      <c r="B28" s="428"/>
      <c r="C28" s="130" t="str" cm="1">
        <f t="array" aca="1" ref="C28" ca="1">IF(INDIRECT("'Introducció dades'!E"&amp;T28)="No n'hi ha","",INDIRECT("'Introducció dades'!E"&amp;T28))</f>
        <v/>
      </c>
      <c r="D28" s="119"/>
      <c r="E28" s="128" cm="1">
        <f t="array" aca="1" ref="E28" ca="1">INDIRECT("'Introducció dades'!Q"&amp;U28)</f>
        <v>0</v>
      </c>
      <c r="F28" s="123"/>
      <c r="G28" s="123"/>
      <c r="H28" s="128" cm="1">
        <f t="array" aca="1" ref="H28" ca="1">INDIRECT("'Introducció dades'!S"&amp;V28)</f>
        <v>0</v>
      </c>
      <c r="I28" s="123"/>
      <c r="J28" s="123"/>
      <c r="K28" s="128" cm="1">
        <f t="array" aca="1" ref="K28" ca="1">INDIRECT("'Introducció dades'!W"&amp;W28)</f>
        <v>0</v>
      </c>
      <c r="L28" s="123"/>
      <c r="M28" s="296"/>
      <c r="N28" s="296"/>
      <c r="O28" s="296"/>
      <c r="P28" s="296"/>
      <c r="Q28" s="82"/>
      <c r="R28" s="82"/>
      <c r="S28" s="309"/>
      <c r="T28" s="245">
        <v>95</v>
      </c>
      <c r="U28" s="245">
        <f>117+T21</f>
        <v>117</v>
      </c>
      <c r="V28" s="245">
        <v>117</v>
      </c>
      <c r="W28" s="245">
        <f>+T21+96</f>
        <v>96</v>
      </c>
    </row>
    <row r="29" spans="1:26" ht="3" hidden="1" customHeight="1" outlineLevel="1" x14ac:dyDescent="0.3">
      <c r="A29" s="287"/>
      <c r="B29" s="428"/>
      <c r="C29" s="131"/>
      <c r="D29" s="119"/>
      <c r="E29" s="123"/>
      <c r="F29" s="123"/>
      <c r="G29" s="123"/>
      <c r="H29" s="123"/>
      <c r="I29" s="123"/>
      <c r="J29" s="123"/>
      <c r="K29" s="123"/>
      <c r="L29" s="123"/>
      <c r="M29" s="296"/>
      <c r="N29" s="296"/>
      <c r="O29" s="296"/>
      <c r="P29" s="296"/>
      <c r="Q29" s="82"/>
      <c r="R29" s="82"/>
      <c r="S29" s="309"/>
    </row>
    <row r="30" spans="1:26" hidden="1" outlineLevel="1" x14ac:dyDescent="0.3">
      <c r="A30" s="287"/>
      <c r="B30" s="428"/>
      <c r="C30" s="130" t="str" cm="1">
        <f t="array" aca="1" ref="C30" ca="1">IF(INDIRECT("'Introducció dades'!E"&amp;T30)="No n'hi ha","",INDIRECT("'Introducció dades'!E"&amp;T30))</f>
        <v/>
      </c>
      <c r="D30" s="119"/>
      <c r="E30" s="128" cm="1">
        <f t="array" aca="1" ref="E30" ca="1">INDIRECT("'Introducció dades'!Q"&amp;U30)</f>
        <v>0</v>
      </c>
      <c r="F30" s="123"/>
      <c r="G30" s="123"/>
      <c r="H30" s="128" cm="1">
        <f t="array" aca="1" ref="H30" ca="1">INDIRECT("'Introducció dades'!S"&amp;V30)</f>
        <v>0</v>
      </c>
      <c r="I30" s="123"/>
      <c r="J30" s="123"/>
      <c r="K30" s="128" cm="1">
        <f t="array" aca="1" ref="K30" ca="1">INDIRECT("'Introducció dades'!W"&amp;W30)</f>
        <v>0</v>
      </c>
      <c r="L30" s="123"/>
      <c r="M30" s="296"/>
      <c r="N30" s="296"/>
      <c r="O30" s="296"/>
      <c r="P30" s="296"/>
      <c r="Q30" s="82"/>
      <c r="R30" s="82"/>
      <c r="S30" s="309"/>
      <c r="T30" s="245">
        <v>123</v>
      </c>
      <c r="U30" s="245">
        <f>+T21+145</f>
        <v>145</v>
      </c>
      <c r="V30" s="245">
        <v>145</v>
      </c>
      <c r="W30" s="245">
        <f>+T21+96+124</f>
        <v>220</v>
      </c>
    </row>
    <row r="31" spans="1:26" ht="3" hidden="1" customHeight="1" outlineLevel="1" x14ac:dyDescent="0.3">
      <c r="A31" s="287"/>
      <c r="B31" s="428"/>
      <c r="C31" s="131"/>
      <c r="D31" s="119"/>
      <c r="E31" s="123"/>
      <c r="F31" s="123"/>
      <c r="G31" s="123"/>
      <c r="H31" s="123"/>
      <c r="I31" s="123"/>
      <c r="J31" s="123"/>
      <c r="K31" s="123"/>
      <c r="L31" s="296"/>
      <c r="M31" s="296"/>
      <c r="N31" s="296"/>
      <c r="O31" s="296"/>
      <c r="P31" s="296"/>
      <c r="Q31" s="82"/>
      <c r="R31" s="82"/>
      <c r="S31" s="309"/>
    </row>
    <row r="32" spans="1:26" ht="13.95" hidden="1" customHeight="1" outlineLevel="1" x14ac:dyDescent="0.3">
      <c r="A32" s="287"/>
      <c r="B32" s="428"/>
      <c r="C32" s="312" t="s">
        <v>149</v>
      </c>
      <c r="D32" s="119"/>
      <c r="E32" s="313">
        <f ca="1">SUM(E22:E30)</f>
        <v>0</v>
      </c>
      <c r="F32" s="314"/>
      <c r="G32" s="314"/>
      <c r="H32" s="313">
        <f ca="1">SUM(H22:H30)</f>
        <v>0</v>
      </c>
      <c r="I32" s="314"/>
      <c r="J32" s="314"/>
      <c r="K32" s="313">
        <f ca="1">SUM(K22:K30)</f>
        <v>0</v>
      </c>
      <c r="L32" s="296"/>
      <c r="M32" s="296"/>
      <c r="N32" s="296"/>
      <c r="O32" s="296"/>
      <c r="P32" s="296"/>
      <c r="Q32" s="82"/>
      <c r="R32" s="82"/>
      <c r="S32" s="309"/>
    </row>
    <row r="33" spans="1:20" ht="3" hidden="1" customHeight="1" outlineLevel="1" x14ac:dyDescent="0.3">
      <c r="A33" s="287"/>
      <c r="B33" s="428"/>
      <c r="C33" s="82"/>
      <c r="D33" s="82"/>
      <c r="E33" s="120"/>
      <c r="F33" s="120"/>
      <c r="G33" s="120"/>
      <c r="H33" s="120"/>
      <c r="I33" s="120"/>
      <c r="J33" s="120"/>
      <c r="K33" s="120"/>
      <c r="L33" s="82"/>
      <c r="M33" s="82"/>
      <c r="N33" s="82"/>
      <c r="O33" s="82"/>
      <c r="P33" s="82"/>
      <c r="Q33" s="82"/>
      <c r="R33" s="82"/>
      <c r="S33" s="309"/>
    </row>
    <row r="34" spans="1:20" hidden="1" outlineLevel="1" x14ac:dyDescent="0.3">
      <c r="A34" s="287"/>
      <c r="B34" s="428"/>
      <c r="C34" s="82"/>
      <c r="D34" s="82"/>
      <c r="E34" s="82"/>
      <c r="F34" s="82"/>
      <c r="G34" s="82"/>
      <c r="H34" s="82"/>
      <c r="I34" s="82"/>
      <c r="J34" s="82"/>
      <c r="K34" s="82"/>
      <c r="L34" s="82"/>
      <c r="M34" s="82"/>
      <c r="N34" s="82"/>
      <c r="O34" s="82"/>
      <c r="P34" s="82"/>
      <c r="Q34" s="82"/>
      <c r="R34" s="82"/>
      <c r="S34" s="309"/>
    </row>
    <row r="35" spans="1:20" hidden="1" outlineLevel="1" x14ac:dyDescent="0.3">
      <c r="A35" s="287"/>
      <c r="B35" s="428"/>
      <c r="C35" s="82"/>
      <c r="D35" s="82"/>
      <c r="E35" s="82"/>
      <c r="F35" s="82"/>
      <c r="G35" s="82"/>
      <c r="H35" s="82"/>
      <c r="I35" s="82"/>
      <c r="J35" s="82"/>
      <c r="K35" s="82"/>
      <c r="L35" s="82"/>
      <c r="M35" s="82"/>
      <c r="N35" s="82"/>
      <c r="O35" s="82"/>
      <c r="P35" s="82"/>
      <c r="Q35" s="82"/>
      <c r="R35" s="82"/>
      <c r="S35" s="309"/>
    </row>
    <row r="36" spans="1:20" hidden="1" outlineLevel="1" x14ac:dyDescent="0.3">
      <c r="A36" s="287"/>
      <c r="B36" s="428"/>
      <c r="C36" s="82"/>
      <c r="D36" s="82"/>
      <c r="E36" s="82"/>
      <c r="F36" s="82"/>
      <c r="G36" s="82"/>
      <c r="H36" s="82"/>
      <c r="I36" s="82"/>
      <c r="J36" s="82"/>
      <c r="K36" s="82"/>
      <c r="L36" s="82"/>
      <c r="M36" s="82"/>
      <c r="N36" s="82"/>
      <c r="O36" s="82"/>
      <c r="P36" s="82"/>
      <c r="Q36" s="82"/>
      <c r="R36" s="82"/>
      <c r="S36" s="309"/>
    </row>
    <row r="37" spans="1:20" hidden="1" outlineLevel="1" x14ac:dyDescent="0.3">
      <c r="A37" s="287"/>
      <c r="B37" s="428"/>
      <c r="C37" s="82"/>
      <c r="D37" s="82"/>
      <c r="E37" s="82"/>
      <c r="F37" s="82"/>
      <c r="G37" s="82"/>
      <c r="H37" s="82"/>
      <c r="I37" s="82"/>
      <c r="J37" s="82"/>
      <c r="K37" s="121"/>
      <c r="L37" s="296"/>
      <c r="M37" s="296"/>
      <c r="N37" s="296"/>
      <c r="O37" s="296"/>
      <c r="P37" s="296"/>
      <c r="Q37" s="82"/>
      <c r="R37" s="82"/>
      <c r="S37" s="309"/>
    </row>
    <row r="38" spans="1:20" hidden="1" outlineLevel="1" x14ac:dyDescent="0.3">
      <c r="A38" s="287"/>
      <c r="B38" s="428"/>
      <c r="C38" s="82"/>
      <c r="D38" s="82"/>
      <c r="E38" s="82"/>
      <c r="F38" s="82"/>
      <c r="G38" s="82"/>
      <c r="H38" s="82"/>
      <c r="I38" s="82"/>
      <c r="J38" s="82"/>
      <c r="K38" s="121"/>
      <c r="L38" s="121"/>
      <c r="M38" s="121"/>
      <c r="N38" s="121"/>
      <c r="O38" s="121"/>
      <c r="P38" s="121"/>
      <c r="Q38" s="82"/>
      <c r="R38" s="82"/>
      <c r="S38" s="309"/>
    </row>
    <row r="39" spans="1:20" hidden="1" outlineLevel="1" x14ac:dyDescent="0.3">
      <c r="A39" s="287"/>
      <c r="B39" s="428"/>
      <c r="C39" s="82"/>
      <c r="D39" s="82"/>
      <c r="E39" s="82"/>
      <c r="F39" s="82"/>
      <c r="G39" s="82"/>
      <c r="H39" s="315"/>
      <c r="I39" s="315"/>
      <c r="J39" s="315"/>
      <c r="K39" s="296"/>
      <c r="L39" s="296"/>
      <c r="M39" s="296"/>
      <c r="N39" s="296"/>
      <c r="O39" s="296"/>
      <c r="P39" s="296"/>
      <c r="Q39" s="82"/>
      <c r="R39" s="82"/>
      <c r="S39" s="309"/>
    </row>
    <row r="40" spans="1:20" hidden="1" outlineLevel="1" x14ac:dyDescent="0.3">
      <c r="A40" s="287"/>
      <c r="B40" s="428"/>
      <c r="C40" s="122"/>
      <c r="D40" s="122"/>
      <c r="E40" s="315"/>
      <c r="F40" s="315"/>
      <c r="G40" s="315"/>
      <c r="H40" s="82"/>
      <c r="I40" s="82"/>
      <c r="J40" s="82"/>
      <c r="K40" s="296"/>
      <c r="L40" s="296"/>
      <c r="M40" s="296"/>
      <c r="N40" s="296"/>
      <c r="O40" s="296"/>
      <c r="P40" s="296"/>
      <c r="Q40" s="133"/>
      <c r="R40" s="133"/>
      <c r="S40" s="309"/>
      <c r="T40" s="244">
        <f>+IF($H$70=$B40,MAX(C40:H40),0)</f>
        <v>0</v>
      </c>
    </row>
    <row r="41" spans="1:20" hidden="1" outlineLevel="1" x14ac:dyDescent="0.3">
      <c r="A41" s="287"/>
      <c r="B41" s="428"/>
      <c r="C41" s="122"/>
      <c r="D41" s="122"/>
      <c r="E41" s="315"/>
      <c r="F41" s="315"/>
      <c r="G41" s="315"/>
      <c r="H41" s="315"/>
      <c r="I41" s="315"/>
      <c r="J41" s="315"/>
      <c r="K41" s="296"/>
      <c r="L41" s="296"/>
      <c r="M41" s="296"/>
      <c r="N41" s="296"/>
      <c r="O41" s="296"/>
      <c r="P41" s="296"/>
      <c r="Q41" s="133"/>
      <c r="R41" s="133"/>
      <c r="S41" s="309"/>
      <c r="T41" s="244">
        <f>+IF($H$70=$B41,MAX(C41:H41),0)</f>
        <v>0</v>
      </c>
    </row>
    <row r="42" spans="1:20" hidden="1" outlineLevel="1" x14ac:dyDescent="0.3">
      <c r="A42" s="287"/>
      <c r="B42" s="428"/>
      <c r="C42" s="122"/>
      <c r="D42" s="122"/>
      <c r="E42" s="315"/>
      <c r="F42" s="315"/>
      <c r="G42" s="315"/>
      <c r="H42" s="315"/>
      <c r="I42" s="315"/>
      <c r="J42" s="315"/>
      <c r="K42" s="296"/>
      <c r="L42" s="296"/>
      <c r="M42" s="296"/>
      <c r="N42" s="296"/>
      <c r="O42" s="296"/>
      <c r="P42" s="296"/>
      <c r="Q42" s="133"/>
      <c r="R42" s="133"/>
      <c r="S42" s="309"/>
      <c r="T42" s="244">
        <f>+IF($H$70=$B42,MAX(C42:H42),0)</f>
        <v>0</v>
      </c>
    </row>
    <row r="43" spans="1:20" hidden="1" outlineLevel="1" x14ac:dyDescent="0.3">
      <c r="A43" s="287"/>
      <c r="B43" s="428"/>
      <c r="C43" s="122"/>
      <c r="D43" s="122"/>
      <c r="E43" s="315"/>
      <c r="F43" s="315"/>
      <c r="G43" s="315"/>
      <c r="H43" s="315"/>
      <c r="I43" s="315"/>
      <c r="J43" s="315"/>
      <c r="K43" s="315"/>
      <c r="L43" s="315"/>
      <c r="M43" s="315"/>
      <c r="N43" s="315"/>
      <c r="O43" s="315"/>
      <c r="P43" s="133"/>
      <c r="Q43" s="133"/>
      <c r="R43" s="133"/>
      <c r="S43" s="309"/>
      <c r="T43" s="244">
        <f>+IF($H$70=$B43,MAX(C43:N43),0)</f>
        <v>0</v>
      </c>
    </row>
    <row r="44" spans="1:20" hidden="1" outlineLevel="1" x14ac:dyDescent="0.3">
      <c r="A44" s="287"/>
      <c r="B44" s="428"/>
      <c r="C44" s="122"/>
      <c r="D44" s="122"/>
      <c r="E44" s="315"/>
      <c r="F44" s="315"/>
      <c r="G44" s="315"/>
      <c r="H44" s="315"/>
      <c r="I44" s="315"/>
      <c r="J44" s="315"/>
      <c r="K44" s="315"/>
      <c r="L44" s="315"/>
      <c r="M44" s="315"/>
      <c r="N44" s="315"/>
      <c r="O44" s="315"/>
      <c r="P44" s="133">
        <f ca="1">+IF($D$70=$B44,MAX(C44:N44),0)</f>
        <v>0</v>
      </c>
      <c r="Q44" s="133">
        <f ca="1">+IF($G$70=$B44,MAX(C44:N44),0)</f>
        <v>0</v>
      </c>
      <c r="R44" s="133"/>
      <c r="S44" s="309"/>
      <c r="T44" s="244">
        <f>+IF($H$70=$B44,MAX(C44:N44),0)</f>
        <v>0</v>
      </c>
    </row>
    <row r="45" spans="1:20" hidden="1" outlineLevel="1" x14ac:dyDescent="0.3">
      <c r="A45" s="287"/>
      <c r="B45" s="428"/>
      <c r="C45" s="122"/>
      <c r="D45" s="122"/>
      <c r="E45" s="315"/>
      <c r="F45" s="315"/>
      <c r="G45" s="315"/>
      <c r="H45" s="315"/>
      <c r="I45" s="315"/>
      <c r="J45" s="315"/>
      <c r="K45" s="315"/>
      <c r="L45" s="315"/>
      <c r="M45" s="315"/>
      <c r="N45" s="315"/>
      <c r="O45" s="315"/>
      <c r="P45" s="133"/>
      <c r="Q45" s="133"/>
      <c r="R45" s="133"/>
      <c r="S45" s="309"/>
      <c r="T45" s="244"/>
    </row>
    <row r="46" spans="1:20" hidden="1" outlineLevel="1" x14ac:dyDescent="0.3">
      <c r="A46" s="287"/>
      <c r="B46" s="428"/>
      <c r="C46" s="122"/>
      <c r="D46" s="122"/>
      <c r="E46" s="315"/>
      <c r="F46" s="315"/>
      <c r="G46" s="315"/>
      <c r="H46" s="315"/>
      <c r="I46" s="315"/>
      <c r="J46" s="315"/>
      <c r="K46" s="315"/>
      <c r="L46" s="315"/>
      <c r="M46" s="315"/>
      <c r="N46" s="315"/>
      <c r="O46" s="315"/>
      <c r="P46" s="133"/>
      <c r="Q46" s="133"/>
      <c r="R46" s="133"/>
      <c r="S46" s="309"/>
      <c r="T46" s="244"/>
    </row>
    <row r="47" spans="1:20" hidden="1" outlineLevel="1" x14ac:dyDescent="0.3">
      <c r="A47" s="287"/>
      <c r="B47" s="428"/>
      <c r="C47" s="122"/>
      <c r="D47" s="122"/>
      <c r="E47" s="315"/>
      <c r="F47" s="315"/>
      <c r="G47" s="315"/>
      <c r="H47" s="315"/>
      <c r="I47" s="315"/>
      <c r="J47" s="315"/>
      <c r="K47" s="315"/>
      <c r="L47" s="315"/>
      <c r="M47" s="315"/>
      <c r="N47" s="315"/>
      <c r="O47" s="315"/>
      <c r="P47" s="133"/>
      <c r="Q47" s="133"/>
      <c r="R47" s="133"/>
      <c r="S47" s="309"/>
      <c r="T47" s="244"/>
    </row>
    <row r="48" spans="1:20" hidden="1" outlineLevel="1" x14ac:dyDescent="0.3">
      <c r="A48" s="287"/>
      <c r="B48" s="428"/>
      <c r="C48" s="122"/>
      <c r="D48" s="122"/>
      <c r="E48" s="315"/>
      <c r="F48" s="315"/>
      <c r="G48" s="315"/>
      <c r="H48" s="315"/>
      <c r="I48" s="315"/>
      <c r="J48" s="315"/>
      <c r="K48" s="315"/>
      <c r="L48" s="315"/>
      <c r="M48" s="315"/>
      <c r="N48" s="315"/>
      <c r="O48" s="315"/>
      <c r="P48" s="133"/>
      <c r="Q48" s="133"/>
      <c r="R48" s="133"/>
      <c r="S48" s="309"/>
      <c r="T48" s="244"/>
    </row>
    <row r="49" spans="1:25" hidden="1" outlineLevel="1" x14ac:dyDescent="0.3">
      <c r="A49" s="287"/>
      <c r="B49" s="428"/>
      <c r="C49" s="122"/>
      <c r="D49" s="122"/>
      <c r="E49" s="315"/>
      <c r="F49" s="315"/>
      <c r="G49" s="315"/>
      <c r="H49" s="315"/>
      <c r="I49" s="315"/>
      <c r="J49" s="315"/>
      <c r="K49" s="315"/>
      <c r="L49" s="315"/>
      <c r="M49" s="315"/>
      <c r="N49" s="315"/>
      <c r="O49" s="315"/>
      <c r="P49" s="133"/>
      <c r="Q49" s="133"/>
      <c r="R49" s="133"/>
      <c r="S49" s="309"/>
      <c r="T49" s="244"/>
    </row>
    <row r="50" spans="1:25" hidden="1" outlineLevel="1" x14ac:dyDescent="0.3">
      <c r="A50" s="287"/>
      <c r="B50" s="428"/>
      <c r="C50" s="122"/>
      <c r="D50" s="122"/>
      <c r="E50" s="315"/>
      <c r="F50" s="315"/>
      <c r="G50" s="315"/>
      <c r="H50" s="315"/>
      <c r="I50" s="315"/>
      <c r="J50" s="315"/>
      <c r="K50" s="315"/>
      <c r="L50" s="315"/>
      <c r="M50" s="315"/>
      <c r="N50" s="315"/>
      <c r="O50" s="315"/>
      <c r="P50" s="133"/>
      <c r="Q50" s="133"/>
      <c r="R50" s="133"/>
      <c r="S50" s="309"/>
      <c r="T50" s="244"/>
    </row>
    <row r="51" spans="1:25" hidden="1" outlineLevel="1" x14ac:dyDescent="0.3">
      <c r="A51" s="287"/>
      <c r="B51" s="428"/>
      <c r="C51" s="122"/>
      <c r="D51" s="122"/>
      <c r="E51" s="315"/>
      <c r="F51" s="315"/>
      <c r="G51" s="315"/>
      <c r="H51" s="315"/>
      <c r="I51" s="315"/>
      <c r="J51" s="315"/>
      <c r="K51" s="315"/>
      <c r="L51" s="315"/>
      <c r="M51" s="315"/>
      <c r="N51" s="315"/>
      <c r="O51" s="315"/>
      <c r="P51" s="133"/>
      <c r="Q51" s="133"/>
      <c r="R51" s="133"/>
      <c r="S51" s="309"/>
      <c r="T51" s="244"/>
    </row>
    <row r="52" spans="1:25" hidden="1" outlineLevel="1" x14ac:dyDescent="0.3">
      <c r="A52" s="287"/>
      <c r="B52" s="428"/>
      <c r="C52" s="122"/>
      <c r="D52" s="122"/>
      <c r="E52" s="315"/>
      <c r="F52" s="315"/>
      <c r="G52" s="315"/>
      <c r="H52" s="315"/>
      <c r="I52" s="315"/>
      <c r="J52" s="315"/>
      <c r="K52" s="315"/>
      <c r="L52" s="315"/>
      <c r="M52" s="315"/>
      <c r="N52" s="315"/>
      <c r="O52" s="315"/>
      <c r="P52" s="133"/>
      <c r="Q52" s="133"/>
      <c r="R52" s="133"/>
      <c r="S52" s="309"/>
      <c r="T52" s="244"/>
    </row>
    <row r="53" spans="1:25" hidden="1" outlineLevel="1" x14ac:dyDescent="0.3">
      <c r="A53" s="287"/>
      <c r="B53" s="428"/>
      <c r="C53" s="122"/>
      <c r="D53" s="122"/>
      <c r="E53" s="315"/>
      <c r="F53" s="315"/>
      <c r="G53" s="315"/>
      <c r="H53" s="315"/>
      <c r="I53" s="315"/>
      <c r="J53" s="315"/>
      <c r="K53" s="315"/>
      <c r="L53" s="315"/>
      <c r="M53" s="315"/>
      <c r="N53" s="315"/>
      <c r="O53" s="315"/>
      <c r="P53" s="133"/>
      <c r="Q53" s="133"/>
      <c r="R53" s="133"/>
      <c r="S53" s="309"/>
      <c r="T53" s="244"/>
    </row>
    <row r="54" spans="1:25" hidden="1" outlineLevel="1" x14ac:dyDescent="0.3">
      <c r="A54" s="287"/>
      <c r="B54" s="428"/>
      <c r="C54" s="122"/>
      <c r="D54" s="122"/>
      <c r="E54" s="315"/>
      <c r="F54" s="315"/>
      <c r="G54" s="315"/>
      <c r="H54" s="315"/>
      <c r="I54" s="315"/>
      <c r="J54" s="315"/>
      <c r="K54" s="315"/>
      <c r="L54" s="315"/>
      <c r="M54" s="315"/>
      <c r="N54" s="315"/>
      <c r="O54" s="315"/>
      <c r="P54" s="133"/>
      <c r="Q54" s="133"/>
      <c r="R54" s="133"/>
      <c r="S54" s="309"/>
      <c r="T54" s="244"/>
    </row>
    <row r="55" spans="1:25" hidden="1" outlineLevel="1" x14ac:dyDescent="0.3">
      <c r="A55" s="287"/>
      <c r="B55" s="428"/>
      <c r="C55" s="122"/>
      <c r="D55" s="122"/>
      <c r="E55" s="315"/>
      <c r="F55" s="315"/>
      <c r="G55" s="315"/>
      <c r="H55" s="315"/>
      <c r="I55" s="315"/>
      <c r="J55" s="315"/>
      <c r="K55" s="315"/>
      <c r="L55" s="315"/>
      <c r="M55" s="315"/>
      <c r="N55" s="315"/>
      <c r="O55" s="315"/>
      <c r="P55" s="133"/>
      <c r="Q55" s="133"/>
      <c r="R55" s="133"/>
      <c r="S55" s="309"/>
      <c r="T55" s="244"/>
    </row>
    <row r="56" spans="1:25" ht="19.2" hidden="1" customHeight="1" outlineLevel="1" x14ac:dyDescent="0.3">
      <c r="A56" s="287"/>
      <c r="B56" s="428"/>
      <c r="C56" s="119"/>
      <c r="D56" s="119"/>
      <c r="E56" s="126" t="s">
        <v>176</v>
      </c>
      <c r="F56" s="124"/>
      <c r="G56" s="124"/>
      <c r="H56" s="126" t="s">
        <v>112</v>
      </c>
      <c r="I56" s="124"/>
      <c r="J56" s="124"/>
      <c r="K56" s="126" t="s">
        <v>177</v>
      </c>
      <c r="L56" s="315"/>
      <c r="M56" s="315"/>
      <c r="N56" s="315"/>
      <c r="O56" s="315"/>
      <c r="P56" s="133"/>
      <c r="Q56" s="133"/>
      <c r="R56" s="133"/>
      <c r="S56" s="309"/>
      <c r="T56" s="244"/>
    </row>
    <row r="57" spans="1:25" ht="3" hidden="1" customHeight="1" outlineLevel="1" x14ac:dyDescent="0.3">
      <c r="A57" s="287"/>
      <c r="B57" s="428"/>
      <c r="C57" s="119"/>
      <c r="D57" s="119"/>
      <c r="E57" s="124"/>
      <c r="F57" s="124"/>
      <c r="G57" s="124"/>
      <c r="H57" s="124"/>
      <c r="I57" s="124"/>
      <c r="J57" s="124"/>
      <c r="K57" s="124"/>
      <c r="L57" s="315"/>
      <c r="M57" s="315"/>
      <c r="N57" s="315"/>
      <c r="O57" s="315"/>
      <c r="P57" s="133"/>
      <c r="Q57" s="133"/>
      <c r="R57" s="133"/>
      <c r="S57" s="309"/>
      <c r="T57" s="244"/>
    </row>
    <row r="58" spans="1:25" hidden="1" outlineLevel="1" x14ac:dyDescent="0.3">
      <c r="A58" s="287"/>
      <c r="B58" s="428"/>
      <c r="C58" s="130" t="s">
        <v>178</v>
      </c>
      <c r="D58" s="124"/>
      <c r="E58" s="132" t="str" cm="1">
        <f t="array" aca="1" ref="E58" ca="1">IFERROR(E32/INDIRECT("'Introducció dades Grals'!G"&amp;T58),"-")</f>
        <v>-</v>
      </c>
      <c r="F58" s="125"/>
      <c r="G58" s="125"/>
      <c r="H58" s="132">
        <f ca="1">IFERROR(SUM(INDIRECT("'Introducció dades'!S"&amp;U58),INDIRECT("'Introducció dades'!S"&amp;V58),INDIRECT("'Introducció dades'!S"&amp;W58),INDIRECT("'Introducció dades'!S"&amp;X58),INDIRECT("'Introducció dades'!S"&amp;Y58)),"-")</f>
        <v>0</v>
      </c>
      <c r="I58" s="125"/>
      <c r="J58" s="125"/>
      <c r="K58" s="132" t="str" cm="1">
        <f t="array" aca="1" ref="K58" ca="1">IFERROR(K32/INDIRECT("'Introducció dades Grals'!G"&amp;T58),"-")</f>
        <v>-</v>
      </c>
      <c r="L58" s="315"/>
      <c r="M58" s="315"/>
      <c r="N58" s="315"/>
      <c r="O58" s="315"/>
      <c r="P58" s="133"/>
      <c r="Q58" s="133"/>
      <c r="R58" s="133"/>
      <c r="S58" s="309"/>
      <c r="T58" s="245">
        <f>+T17+12</f>
        <v>12</v>
      </c>
      <c r="U58" s="245">
        <f>+T17+9</f>
        <v>9</v>
      </c>
      <c r="V58" s="245">
        <f>+T17+40</f>
        <v>40</v>
      </c>
      <c r="W58" s="245">
        <f>+T17+68</f>
        <v>68</v>
      </c>
      <c r="X58" s="245">
        <f>+T17+96</f>
        <v>96</v>
      </c>
      <c r="Y58" s="245">
        <f>+T17+124</f>
        <v>124</v>
      </c>
    </row>
    <row r="59" spans="1:25" hidden="1" outlineLevel="1" x14ac:dyDescent="0.3">
      <c r="A59" s="287"/>
      <c r="B59" s="104"/>
      <c r="C59" s="316"/>
      <c r="D59" s="124"/>
      <c r="E59" s="125"/>
      <c r="F59" s="125"/>
      <c r="G59" s="125"/>
      <c r="H59" s="125"/>
      <c r="I59" s="125"/>
      <c r="J59" s="125"/>
      <c r="K59" s="125"/>
      <c r="L59" s="315"/>
      <c r="M59" s="315"/>
      <c r="N59" s="315"/>
      <c r="O59" s="315"/>
      <c r="P59" s="133"/>
      <c r="Q59" s="133"/>
      <c r="R59" s="133"/>
      <c r="S59" s="309"/>
      <c r="T59" s="244"/>
    </row>
    <row r="60" spans="1:25" ht="29.4" hidden="1" customHeight="1" outlineLevel="1" x14ac:dyDescent="0.3">
      <c r="A60" s="287"/>
      <c r="B60" s="207"/>
      <c r="C60" s="231" t="s">
        <v>179</v>
      </c>
      <c r="D60" s="207"/>
      <c r="E60" s="207"/>
      <c r="F60" s="207"/>
      <c r="G60" s="207"/>
      <c r="H60" s="207"/>
      <c r="I60" s="207"/>
      <c r="J60" s="207"/>
      <c r="K60" s="207"/>
      <c r="L60" s="207"/>
      <c r="M60" s="207"/>
      <c r="N60" s="207"/>
      <c r="O60" s="207"/>
      <c r="P60" s="296"/>
      <c r="Q60" s="296"/>
      <c r="R60" s="296"/>
      <c r="S60" s="309"/>
      <c r="T60" s="244">
        <v>0</v>
      </c>
    </row>
    <row r="61" spans="1:25" ht="2.4" hidden="1" customHeight="1" outlineLevel="1" x14ac:dyDescent="0.3">
      <c r="A61" s="287"/>
      <c r="B61" s="230"/>
      <c r="C61" s="230"/>
      <c r="D61" s="230"/>
      <c r="E61" s="230"/>
      <c r="F61" s="230"/>
      <c r="G61" s="230"/>
      <c r="H61" s="230"/>
      <c r="I61" s="230"/>
      <c r="J61" s="230"/>
      <c r="K61" s="230"/>
      <c r="L61" s="230"/>
      <c r="M61" s="230"/>
      <c r="N61" s="230"/>
      <c r="O61" s="230"/>
      <c r="P61" s="310"/>
      <c r="Q61" s="310"/>
      <c r="R61" s="310"/>
      <c r="S61" s="309"/>
      <c r="T61" s="244"/>
    </row>
    <row r="62" spans="1:25" hidden="1" outlineLevel="1" x14ac:dyDescent="0.3">
      <c r="A62" s="287"/>
      <c r="B62" s="104"/>
      <c r="C62" s="316"/>
      <c r="D62" s="124"/>
      <c r="E62" s="125"/>
      <c r="F62" s="125"/>
      <c r="G62" s="125"/>
      <c r="H62" s="125"/>
      <c r="I62" s="125"/>
      <c r="J62" s="125"/>
      <c r="K62" s="125"/>
      <c r="L62" s="315"/>
      <c r="M62" s="315"/>
      <c r="N62" s="315"/>
      <c r="O62" s="315"/>
      <c r="P62" s="133"/>
      <c r="Q62" s="133"/>
      <c r="R62" s="133"/>
      <c r="S62" s="309"/>
      <c r="T62" s="244"/>
    </row>
    <row r="63" spans="1:25" ht="27" hidden="1" customHeight="1" outlineLevel="1" x14ac:dyDescent="0.3">
      <c r="A63" s="287"/>
      <c r="B63" s="104"/>
      <c r="C63" s="104"/>
      <c r="D63" s="254" t="s">
        <v>180</v>
      </c>
      <c r="E63" s="254" t="s">
        <v>181</v>
      </c>
      <c r="F63" s="240" t="s">
        <v>182</v>
      </c>
      <c r="G63" s="241"/>
      <c r="H63" s="241"/>
      <c r="I63" s="241"/>
      <c r="J63" s="241"/>
      <c r="K63" s="241"/>
      <c r="L63" s="242"/>
      <c r="M63" s="242"/>
      <c r="N63" s="242"/>
      <c r="O63" s="242" t="s">
        <v>183</v>
      </c>
      <c r="P63" s="243"/>
      <c r="Q63" s="239"/>
      <c r="R63" s="133"/>
      <c r="S63" s="309"/>
      <c r="T63" s="244"/>
    </row>
    <row r="64" spans="1:25" ht="6" hidden="1" customHeight="1" outlineLevel="1" x14ac:dyDescent="0.3">
      <c r="A64" s="287"/>
      <c r="B64" s="104"/>
      <c r="C64" s="237"/>
      <c r="D64" s="296"/>
      <c r="E64" s="296"/>
      <c r="F64" s="237"/>
      <c r="G64" s="238"/>
      <c r="H64" s="238"/>
      <c r="I64" s="238"/>
      <c r="J64" s="238"/>
      <c r="K64" s="238"/>
      <c r="L64" s="122"/>
      <c r="M64" s="122"/>
      <c r="N64" s="122"/>
      <c r="O64" s="122"/>
      <c r="P64" s="239"/>
      <c r="Q64" s="239"/>
      <c r="R64" s="133"/>
      <c r="S64" s="309"/>
      <c r="T64" s="244"/>
    </row>
    <row r="65" spans="1:20" ht="15.6" hidden="1" customHeight="1" outlineLevel="1" x14ac:dyDescent="0.3">
      <c r="A65" s="287"/>
      <c r="B65" s="104"/>
      <c r="C65" s="233" t="s">
        <v>110</v>
      </c>
      <c r="D65" s="317" cm="1">
        <f t="array" aca="1" ref="D65" ca="1">INDIRECT("'Introducció dades'!K"&amp;T65)</f>
        <v>0</v>
      </c>
      <c r="E65" s="317" cm="1">
        <f t="array" aca="1" ref="E65" ca="1">INDIRECT("'Introducció dades'!L"&amp;T65)</f>
        <v>0</v>
      </c>
      <c r="F65" s="236" cm="1">
        <f t="array" aca="1" ref="F65" ca="1">INDIRECT("'Introducció dades'!M"&amp;T65)</f>
        <v>1</v>
      </c>
      <c r="G65" s="234" t="str" cm="1">
        <f t="array" aca="1" ref="G65" ca="1">IF(INDIRECT("'Introducció dades'!M"&amp;T65)&lt;0.8,"Hi ha marge per reduir la potència contractada",IF(INDIRECT("'Introducció dades'!M"&amp;T65)&lt;1.2,"La potència contractada sembla ser adequada",IF(INDIRECT("'Introducció dades'!M"&amp;T65)&gt;=1.2,"Es recomana estudiar ampliar la potència contractada per evitar penalitzacions","ERROR")))</f>
        <v>La potència contractada sembla ser adequada</v>
      </c>
      <c r="H65" s="235"/>
      <c r="I65" s="125"/>
      <c r="J65" s="125"/>
      <c r="K65" s="232"/>
      <c r="L65" s="315"/>
      <c r="M65" s="315"/>
      <c r="N65" s="318" cm="1">
        <f t="array" aca="1" ref="N65" ca="1">INDIRECT("'Introducció dades'!L"&amp;T65)/1.2</f>
        <v>0</v>
      </c>
      <c r="O65" s="319" t="s">
        <v>101</v>
      </c>
      <c r="P65" s="315" cm="1">
        <f t="array" aca="1" ref="P65" ca="1">INDIRECT("'Introducció dades'!L"&amp;T65)/0.8</f>
        <v>0</v>
      </c>
      <c r="Q65" s="320" t="s">
        <v>184</v>
      </c>
      <c r="R65" s="320"/>
      <c r="S65" s="309"/>
      <c r="T65" s="244">
        <f>+T60+9</f>
        <v>9</v>
      </c>
    </row>
    <row r="66" spans="1:20" hidden="1" outlineLevel="1" x14ac:dyDescent="0.3">
      <c r="A66" s="287"/>
      <c r="B66" s="104"/>
      <c r="C66" s="233" t="s">
        <v>115</v>
      </c>
      <c r="D66" s="317" cm="1">
        <f t="array" aca="1" ref="D66" ca="1">INDIRECT("'Introducció dades'!K"&amp;T66)</f>
        <v>0</v>
      </c>
      <c r="E66" s="317" cm="1">
        <f t="array" aca="1" ref="E66" ca="1">INDIRECT("'Introducció dades'!L"&amp;T66)</f>
        <v>0</v>
      </c>
      <c r="F66" s="236" cm="1">
        <f t="array" aca="1" ref="F66" ca="1">INDIRECT("'Introducció dades'!M"&amp;T66)</f>
        <v>1</v>
      </c>
      <c r="G66" s="234" t="str" cm="1">
        <f t="array" aca="1" ref="G66" ca="1">IF(INDIRECT("'Introducció dades'!M"&amp;T66)&lt;0.8,"Hi ha marge per reduir la potència contractada",IF(INDIRECT("'Introducció dades'!M"&amp;T66)&lt;1.2,"La potència contractada sembla ser adequada",IF(INDIRECT("'Introducció dades'!M"&amp;T66)&gt;=1.2,"Es recomana estudiar ampliar la potència contractada per evitar penalitzacions","ERROR")))</f>
        <v>La potència contractada sembla ser adequada</v>
      </c>
      <c r="H66" s="235"/>
      <c r="I66" s="125"/>
      <c r="J66" s="125"/>
      <c r="K66" s="125"/>
      <c r="L66" s="315"/>
      <c r="M66" s="315"/>
      <c r="N66" s="318" cm="1">
        <f t="array" aca="1" ref="N66" ca="1">INDIRECT("'Introducció dades'!L"&amp;T66)/1.2</f>
        <v>0</v>
      </c>
      <c r="O66" s="319" t="s">
        <v>101</v>
      </c>
      <c r="P66" s="315" cm="1">
        <f t="array" aca="1" ref="P66" ca="1">INDIRECT("'Introducció dades'!L"&amp;T66)/0.8</f>
        <v>0</v>
      </c>
      <c r="Q66" s="320" t="s">
        <v>184</v>
      </c>
      <c r="R66" s="320"/>
      <c r="S66" s="309"/>
      <c r="T66" s="244">
        <f>+T65+1</f>
        <v>10</v>
      </c>
    </row>
    <row r="67" spans="1:20" ht="15" hidden="1" customHeight="1" outlineLevel="1" x14ac:dyDescent="0.3">
      <c r="A67" s="287"/>
      <c r="B67" s="311"/>
      <c r="C67" s="233" t="s">
        <v>120</v>
      </c>
      <c r="D67" s="317" cm="1">
        <f t="array" aca="1" ref="D67" ca="1">INDIRECT("'Introducció dades'!K"&amp;T67)</f>
        <v>0</v>
      </c>
      <c r="E67" s="317" cm="1">
        <f t="array" aca="1" ref="E67" ca="1">INDIRECT("'Introducció dades'!L"&amp;T67)</f>
        <v>0</v>
      </c>
      <c r="F67" s="236" cm="1">
        <f t="array" aca="1" ref="F67" ca="1">INDIRECT("'Introducció dades'!M"&amp;T67)</f>
        <v>1</v>
      </c>
      <c r="G67" s="234" t="str" cm="1">
        <f t="array" aca="1" ref="G67" ca="1">IF(INDIRECT("'Introducció dades'!M"&amp;T67)&lt;0.8,"Hi ha marge per reduir la potència contractada",IF(INDIRECT("'Introducció dades'!M"&amp;T67)&lt;1.2,"La potència contractada sembla ser adequada",IF(INDIRECT("'Introducció dades'!M"&amp;T67)&gt;=1.2,"Es recomana estudiar ampliar la potència contractada per evitar penalitzacions","ERROR")))</f>
        <v>La potència contractada sembla ser adequada</v>
      </c>
      <c r="H67" s="235"/>
      <c r="I67" s="315"/>
      <c r="J67" s="315"/>
      <c r="K67" s="315"/>
      <c r="L67" s="315"/>
      <c r="M67" s="315"/>
      <c r="N67" s="318" cm="1">
        <f t="array" aca="1" ref="N67" ca="1">INDIRECT("'Introducció dades'!L"&amp;T67)/1.2</f>
        <v>0</v>
      </c>
      <c r="O67" s="319" t="s">
        <v>101</v>
      </c>
      <c r="P67" s="315" cm="1">
        <f t="array" aca="1" ref="P67" ca="1">INDIRECT("'Introducció dades'!L"&amp;T67)/0.8</f>
        <v>0</v>
      </c>
      <c r="Q67" s="320" t="s">
        <v>184</v>
      </c>
      <c r="R67" s="320"/>
      <c r="S67" s="309"/>
      <c r="T67" s="244">
        <f t="shared" ref="T67:T70" si="0">+T66+1</f>
        <v>11</v>
      </c>
    </row>
    <row r="68" spans="1:20" hidden="1" outlineLevel="1" x14ac:dyDescent="0.3">
      <c r="A68" s="287"/>
      <c r="B68" s="311"/>
      <c r="C68" s="233" t="s">
        <v>123</v>
      </c>
      <c r="D68" s="317" cm="1">
        <f t="array" aca="1" ref="D68" ca="1">INDIRECT("'Introducció dades'!K"&amp;T68)</f>
        <v>0</v>
      </c>
      <c r="E68" s="317" cm="1">
        <f t="array" aca="1" ref="E68" ca="1">INDIRECT("'Introducció dades'!L"&amp;T68)</f>
        <v>0</v>
      </c>
      <c r="F68" s="236" cm="1">
        <f t="array" aca="1" ref="F68" ca="1">INDIRECT("'Introducció dades'!M"&amp;T68)</f>
        <v>1</v>
      </c>
      <c r="G68" s="234" t="str" cm="1">
        <f t="array" aca="1" ref="G68" ca="1">IF(INDIRECT("'Introducció dades'!M"&amp;T68)&lt;0.8,"Hi ha marge per reduir la potència contractada",IF(INDIRECT("'Introducció dades'!M"&amp;T68)&lt;1.2,"La potència contractada sembla ser adequada",IF(INDIRECT("'Introducció dades'!M"&amp;T68)&gt;=1.2,"Es recomana estudiar ampliar la potència contractada per evitar penalitzacions","ERROR")))</f>
        <v>La potència contractada sembla ser adequada</v>
      </c>
      <c r="H68" s="235"/>
      <c r="I68" s="315"/>
      <c r="J68" s="315"/>
      <c r="K68" s="315"/>
      <c r="L68" s="315"/>
      <c r="M68" s="315"/>
      <c r="N68" s="318" cm="1">
        <f t="array" aca="1" ref="N68" ca="1">INDIRECT("'Introducció dades'!L"&amp;T68)/1.2</f>
        <v>0</v>
      </c>
      <c r="O68" s="319" t="s">
        <v>101</v>
      </c>
      <c r="P68" s="315" cm="1">
        <f t="array" aca="1" ref="P68" ca="1">INDIRECT("'Introducció dades'!L"&amp;T68)/0.8</f>
        <v>0</v>
      </c>
      <c r="Q68" s="320" t="s">
        <v>184</v>
      </c>
      <c r="R68" s="320"/>
      <c r="S68" s="309"/>
      <c r="T68" s="244">
        <f t="shared" si="0"/>
        <v>12</v>
      </c>
    </row>
    <row r="69" spans="1:20" ht="15" hidden="1" customHeight="1" outlineLevel="1" x14ac:dyDescent="0.3">
      <c r="A69" s="287"/>
      <c r="B69" s="311"/>
      <c r="C69" s="233" t="s">
        <v>124</v>
      </c>
      <c r="D69" s="317" cm="1">
        <f t="array" aca="1" ref="D69" ca="1">INDIRECT("'Introducció dades'!K"&amp;T69)</f>
        <v>0</v>
      </c>
      <c r="E69" s="317" cm="1">
        <f t="array" aca="1" ref="E69" ca="1">INDIRECT("'Introducció dades'!L"&amp;T69)</f>
        <v>0</v>
      </c>
      <c r="F69" s="236" cm="1">
        <f t="array" aca="1" ref="F69" ca="1">INDIRECT("'Introducció dades'!M"&amp;T69)</f>
        <v>1</v>
      </c>
      <c r="G69" s="234" t="str" cm="1">
        <f t="array" aca="1" ref="G69" ca="1">IF(INDIRECT("'Introducció dades'!M"&amp;T69)&lt;0.8,"Hi ha marge per reduir la potència contractada",IF(INDIRECT("'Introducció dades'!M"&amp;T69)&lt;1.2,"La potència contractada sembla ser adequada",IF(INDIRECT("'Introducció dades'!M"&amp;T69)&gt;=1.2,"Es recomana estudiar ampliar la potència contractada per evitar penalitzacions","ERROR")))</f>
        <v>La potència contractada sembla ser adequada</v>
      </c>
      <c r="H69" s="235"/>
      <c r="I69" s="315"/>
      <c r="J69" s="315"/>
      <c r="K69" s="315"/>
      <c r="L69" s="315"/>
      <c r="M69" s="315"/>
      <c r="N69" s="318" cm="1">
        <f t="array" aca="1" ref="N69" ca="1">INDIRECT("'Introducció dades'!L"&amp;T69)/1.2</f>
        <v>0</v>
      </c>
      <c r="O69" s="319" t="s">
        <v>101</v>
      </c>
      <c r="P69" s="315" cm="1">
        <f t="array" aca="1" ref="P69" ca="1">INDIRECT("'Introducció dades'!L"&amp;T69)/0.8</f>
        <v>0</v>
      </c>
      <c r="Q69" s="320" t="s">
        <v>184</v>
      </c>
      <c r="R69" s="320"/>
      <c r="S69" s="309"/>
      <c r="T69" s="244">
        <f t="shared" si="0"/>
        <v>13</v>
      </c>
    </row>
    <row r="70" spans="1:20" hidden="1" outlineLevel="1" x14ac:dyDescent="0.3">
      <c r="A70" s="287"/>
      <c r="B70" s="311"/>
      <c r="C70" s="233" t="s">
        <v>125</v>
      </c>
      <c r="D70" s="317" cm="1">
        <f t="array" aca="1" ref="D70" ca="1">INDIRECT("'Introducció dades'!K"&amp;T70)</f>
        <v>0</v>
      </c>
      <c r="E70" s="317" cm="1">
        <f t="array" aca="1" ref="E70" ca="1">INDIRECT("'Introducció dades'!L"&amp;T70)</f>
        <v>0</v>
      </c>
      <c r="F70" s="236" cm="1">
        <f t="array" aca="1" ref="F70" ca="1">INDIRECT("'Introducció dades'!M"&amp;T70)</f>
        <v>1</v>
      </c>
      <c r="G70" s="234" t="str" cm="1">
        <f t="array" aca="1" ref="G70" ca="1">IF(INDIRECT("'Introducció dades'!M"&amp;T70)&lt;0.8,"Hi ha marge per reduir la potència contractada",IF(INDIRECT("'Introducció dades'!M"&amp;T70)&lt;1.2,"La potència contractada sembla ser adequada",IF(INDIRECT("'Introducció dades'!M"&amp;T70)&gt;=1.2,"Es recomana estudiar ampliar la potència contractada per evitar penalitzacions","ERROR")))</f>
        <v>La potència contractada sembla ser adequada</v>
      </c>
      <c r="H70" s="235"/>
      <c r="I70" s="315"/>
      <c r="J70" s="315"/>
      <c r="K70" s="315"/>
      <c r="L70" s="315"/>
      <c r="M70" s="315"/>
      <c r="N70" s="318" cm="1">
        <f t="array" aca="1" ref="N70" ca="1">INDIRECT("'Introducció dades'!L"&amp;T70)/1.2</f>
        <v>0</v>
      </c>
      <c r="O70" s="319" t="s">
        <v>101</v>
      </c>
      <c r="P70" s="315" cm="1">
        <f t="array" aca="1" ref="P70" ca="1">INDIRECT("'Introducció dades'!L"&amp;T70)/0.8</f>
        <v>0</v>
      </c>
      <c r="Q70" s="320" t="s">
        <v>184</v>
      </c>
      <c r="R70" s="320"/>
      <c r="S70" s="309"/>
      <c r="T70" s="244">
        <f t="shared" si="0"/>
        <v>14</v>
      </c>
    </row>
    <row r="71" spans="1:20" ht="7.2" hidden="1" customHeight="1" outlineLevel="1" x14ac:dyDescent="0.3">
      <c r="A71" s="287"/>
      <c r="B71" s="311"/>
      <c r="C71" s="122"/>
      <c r="D71" s="122"/>
      <c r="E71" s="315"/>
      <c r="F71" s="315"/>
      <c r="G71" s="315"/>
      <c r="H71" s="315"/>
      <c r="I71" s="315"/>
      <c r="J71" s="315"/>
      <c r="K71" s="315"/>
      <c r="L71" s="315"/>
      <c r="M71" s="315"/>
      <c r="N71" s="315"/>
      <c r="O71" s="315"/>
      <c r="P71" s="133"/>
      <c r="Q71" s="133"/>
      <c r="R71" s="133"/>
      <c r="S71" s="309"/>
      <c r="T71" s="244"/>
    </row>
    <row r="72" spans="1:20" ht="13.95" hidden="1" customHeight="1" outlineLevel="1" x14ac:dyDescent="0.3">
      <c r="A72" s="287"/>
      <c r="B72" s="311"/>
      <c r="C72" s="122"/>
      <c r="D72" s="122"/>
      <c r="E72" s="315"/>
      <c r="F72" s="315"/>
      <c r="G72" s="315"/>
      <c r="H72" s="315"/>
      <c r="I72" s="315"/>
      <c r="J72" s="315"/>
      <c r="K72" s="315"/>
      <c r="L72" s="315"/>
      <c r="M72" s="315"/>
      <c r="N72" s="315"/>
      <c r="O72" s="315"/>
      <c r="P72" s="133"/>
      <c r="Q72" s="133"/>
      <c r="R72" s="133"/>
      <c r="S72" s="309"/>
    </row>
    <row r="73" spans="1:20" hidden="1" outlineLevel="1" x14ac:dyDescent="0.3">
      <c r="A73" s="287"/>
      <c r="B73" s="311"/>
      <c r="C73" s="122"/>
      <c r="D73" s="122"/>
      <c r="E73" s="315"/>
      <c r="F73" s="315"/>
      <c r="G73" s="315"/>
      <c r="H73" s="315"/>
      <c r="I73" s="315"/>
      <c r="J73" s="315"/>
      <c r="K73" s="315"/>
      <c r="L73" s="315"/>
      <c r="M73" s="315"/>
      <c r="N73" s="315"/>
      <c r="O73" s="315"/>
      <c r="P73" s="133"/>
      <c r="Q73" s="133"/>
      <c r="R73" s="133"/>
      <c r="S73" s="309"/>
    </row>
    <row r="74" spans="1:20" ht="3" hidden="1" customHeight="1" outlineLevel="1" x14ac:dyDescent="0.3">
      <c r="A74" s="287"/>
      <c r="B74" s="296"/>
      <c r="C74" s="296"/>
      <c r="D74" s="296"/>
      <c r="E74" s="296"/>
      <c r="F74" s="296"/>
      <c r="G74" s="296"/>
      <c r="H74" s="296"/>
      <c r="I74" s="296"/>
      <c r="J74" s="296"/>
      <c r="K74" s="296"/>
      <c r="L74" s="296"/>
      <c r="M74" s="296"/>
      <c r="N74" s="296"/>
      <c r="O74" s="296"/>
      <c r="P74" s="296"/>
      <c r="Q74" s="296"/>
      <c r="R74" s="296"/>
      <c r="S74" s="309"/>
    </row>
    <row r="75" spans="1:20" hidden="1" outlineLevel="1" x14ac:dyDescent="0.3">
      <c r="A75" s="287"/>
      <c r="B75" s="296"/>
      <c r="C75" s="296"/>
      <c r="D75" s="296"/>
      <c r="E75" s="296"/>
      <c r="F75" s="296"/>
      <c r="G75" s="296"/>
      <c r="H75" s="296"/>
      <c r="I75" s="296"/>
      <c r="J75" s="296"/>
      <c r="K75" s="296"/>
      <c r="L75" s="296"/>
      <c r="M75" s="296"/>
      <c r="N75" s="296"/>
      <c r="O75" s="296"/>
      <c r="P75" s="296"/>
      <c r="Q75" s="296"/>
      <c r="R75" s="296"/>
      <c r="S75" s="309"/>
    </row>
    <row r="76" spans="1:20" hidden="1" outlineLevel="1" x14ac:dyDescent="0.3">
      <c r="A76" s="287"/>
      <c r="B76" s="296"/>
      <c r="C76" s="296"/>
      <c r="D76" s="296"/>
      <c r="E76" s="296"/>
      <c r="F76" s="296"/>
      <c r="G76" s="296"/>
      <c r="H76" s="296"/>
      <c r="I76" s="296"/>
      <c r="J76" s="296"/>
      <c r="K76" s="296"/>
      <c r="L76" s="296"/>
      <c r="M76" s="296"/>
      <c r="N76" s="296"/>
      <c r="O76" s="296"/>
      <c r="P76" s="296"/>
      <c r="Q76" s="296"/>
      <c r="R76" s="296"/>
      <c r="S76" s="309"/>
    </row>
    <row r="77" spans="1:20" hidden="1" outlineLevel="1" x14ac:dyDescent="0.3">
      <c r="A77" s="287"/>
      <c r="B77" s="296"/>
      <c r="C77" s="296"/>
      <c r="D77" s="296"/>
      <c r="E77" s="296"/>
      <c r="F77" s="296"/>
      <c r="G77" s="296"/>
      <c r="H77" s="296"/>
      <c r="I77" s="296"/>
      <c r="J77" s="296"/>
      <c r="K77" s="296"/>
      <c r="L77" s="296"/>
      <c r="M77" s="296"/>
      <c r="N77" s="296"/>
      <c r="O77" s="296"/>
      <c r="P77" s="296"/>
      <c r="Q77" s="296"/>
      <c r="R77" s="296"/>
      <c r="S77" s="309"/>
    </row>
    <row r="78" spans="1:20" ht="3" customHeight="1" collapsed="1" x14ac:dyDescent="0.45">
      <c r="A78" s="287"/>
      <c r="B78" s="117"/>
      <c r="C78" s="117"/>
      <c r="D78" s="117"/>
      <c r="E78" s="117"/>
      <c r="F78" s="117"/>
      <c r="G78" s="117"/>
      <c r="H78" s="117"/>
      <c r="I78" s="117"/>
      <c r="J78" s="117"/>
      <c r="K78" s="117"/>
      <c r="L78" s="117"/>
      <c r="M78" s="117"/>
      <c r="N78" s="117"/>
      <c r="O78" s="117"/>
      <c r="P78" s="117"/>
      <c r="Q78" s="117"/>
      <c r="R78" s="117"/>
      <c r="S78" s="309"/>
    </row>
    <row r="79" spans="1:20" ht="24.6" customHeight="1" x14ac:dyDescent="0.3">
      <c r="A79" s="287"/>
      <c r="B79" s="429" t="str" cm="1">
        <f t="array" aca="1" ref="B79" ca="1">CONCATENATE(INDIRECT("'Introducció dades Grals'!B"&amp;T84),": ",INDIRECT("'Introducció dades Grals'!C"&amp;T84))</f>
        <v xml:space="preserve">Equipament 02: </v>
      </c>
      <c r="C79" s="429"/>
      <c r="D79" s="429"/>
      <c r="E79" s="429"/>
      <c r="F79" s="429"/>
      <c r="G79" s="429"/>
      <c r="H79" s="429"/>
      <c r="I79" s="429"/>
      <c r="J79" s="429"/>
      <c r="K79" s="429"/>
      <c r="L79" s="429"/>
      <c r="M79" s="429"/>
      <c r="N79" s="429"/>
      <c r="O79" s="429"/>
      <c r="P79" s="429"/>
      <c r="Q79" s="429"/>
      <c r="R79" s="224"/>
      <c r="S79" s="309"/>
      <c r="T79" s="245">
        <v>2</v>
      </c>
    </row>
    <row r="80" spans="1:20" ht="3.6" hidden="1" customHeight="1" outlineLevel="1" x14ac:dyDescent="0.3">
      <c r="A80" s="287"/>
      <c r="B80" s="207"/>
      <c r="C80" s="207"/>
      <c r="D80" s="207"/>
      <c r="E80" s="207"/>
      <c r="F80" s="207"/>
      <c r="G80" s="207"/>
      <c r="H80" s="207"/>
      <c r="I80" s="207"/>
      <c r="J80" s="207"/>
      <c r="K80" s="207"/>
      <c r="L80" s="207"/>
      <c r="M80" s="207"/>
      <c r="N80" s="207"/>
      <c r="O80" s="207"/>
      <c r="P80" s="296"/>
      <c r="Q80" s="296"/>
      <c r="R80" s="296"/>
      <c r="S80" s="309"/>
    </row>
    <row r="81" spans="1:27" ht="20.399999999999999" hidden="1" customHeight="1" outlineLevel="1" x14ac:dyDescent="0.3">
      <c r="A81" s="287"/>
      <c r="B81" s="207"/>
      <c r="C81" s="231" t="s">
        <v>170</v>
      </c>
      <c r="D81" s="207"/>
      <c r="E81" s="207"/>
      <c r="F81" s="207"/>
      <c r="G81" s="207"/>
      <c r="H81" s="207"/>
      <c r="I81" s="207"/>
      <c r="J81" s="207"/>
      <c r="K81" s="207"/>
      <c r="L81" s="207"/>
      <c r="M81" s="207"/>
      <c r="N81" s="207"/>
      <c r="O81" s="207"/>
      <c r="P81" s="296"/>
      <c r="Q81" s="296"/>
      <c r="R81" s="296"/>
      <c r="S81" s="309"/>
    </row>
    <row r="82" spans="1:27" ht="2.4" hidden="1" customHeight="1" outlineLevel="1" x14ac:dyDescent="0.3">
      <c r="A82" s="287"/>
      <c r="B82" s="230"/>
      <c r="C82" s="230"/>
      <c r="D82" s="230"/>
      <c r="E82" s="230"/>
      <c r="F82" s="230"/>
      <c r="G82" s="230"/>
      <c r="H82" s="230"/>
      <c r="I82" s="230"/>
      <c r="J82" s="230"/>
      <c r="K82" s="230"/>
      <c r="L82" s="230"/>
      <c r="M82" s="230"/>
      <c r="N82" s="230"/>
      <c r="O82" s="230"/>
      <c r="P82" s="310"/>
      <c r="Q82" s="310"/>
      <c r="R82" s="310"/>
      <c r="S82" s="309"/>
    </row>
    <row r="83" spans="1:27" ht="8.4" hidden="1" customHeight="1" outlineLevel="1" x14ac:dyDescent="0.3">
      <c r="A83" s="287"/>
      <c r="B83" s="207"/>
      <c r="C83" s="207"/>
      <c r="D83" s="207"/>
      <c r="E83" s="207"/>
      <c r="F83" s="207"/>
      <c r="G83" s="207"/>
      <c r="H83" s="207"/>
      <c r="I83" s="207"/>
      <c r="J83" s="207"/>
      <c r="K83" s="207"/>
      <c r="L83" s="207"/>
      <c r="M83" s="207"/>
      <c r="N83" s="207"/>
      <c r="O83" s="207"/>
      <c r="P83" s="296"/>
      <c r="Q83" s="296"/>
      <c r="R83" s="296"/>
      <c r="S83" s="309"/>
    </row>
    <row r="84" spans="1:27" s="214" customFormat="1" ht="18" hidden="1" customHeight="1" outlineLevel="1" x14ac:dyDescent="0.3">
      <c r="A84" s="209"/>
      <c r="B84" s="210"/>
      <c r="C84" s="211" t="s">
        <v>88</v>
      </c>
      <c r="D84" s="215"/>
      <c r="E84" s="225" cm="1">
        <f t="array" aca="1" ref="E84" ca="1">INDIRECT("'Introducció dades Grals'!E"&amp;T84)</f>
        <v>0</v>
      </c>
      <c r="F84" s="210"/>
      <c r="G84" s="210"/>
      <c r="H84" s="211" t="s">
        <v>93</v>
      </c>
      <c r="I84" s="210"/>
      <c r="J84" s="210"/>
      <c r="K84" s="225" t="str" cm="1">
        <f t="array" aca="1" ref="K84" ca="1">IF(INDIRECT("'Introducció dades Grals'!O"&amp;T84)=0,"",INDIRECT("'Introducció dades Grals'!O"&amp;T84))</f>
        <v/>
      </c>
      <c r="L84" s="212"/>
      <c r="M84" s="212"/>
      <c r="N84" s="212"/>
      <c r="O84" s="212"/>
      <c r="P84" s="212"/>
      <c r="Q84" s="212"/>
      <c r="R84" s="212"/>
      <c r="S84" s="213"/>
      <c r="T84" s="245">
        <f>T9+T79</f>
        <v>14</v>
      </c>
      <c r="U84" s="246"/>
      <c r="V84" s="246"/>
      <c r="W84" s="246"/>
      <c r="X84" s="246"/>
      <c r="Y84" s="246"/>
      <c r="Z84" s="246"/>
      <c r="AA84" s="246"/>
    </row>
    <row r="85" spans="1:27" s="214" customFormat="1" ht="6" hidden="1" customHeight="1" outlineLevel="1" x14ac:dyDescent="0.25">
      <c r="A85" s="209"/>
      <c r="B85" s="210"/>
      <c r="C85" s="212"/>
      <c r="D85" s="216"/>
      <c r="E85" s="227"/>
      <c r="F85" s="210"/>
      <c r="G85" s="210"/>
      <c r="H85" s="210"/>
      <c r="I85" s="210"/>
      <c r="J85" s="210"/>
      <c r="K85" s="226"/>
      <c r="L85" s="212"/>
      <c r="M85" s="212"/>
      <c r="N85" s="212"/>
      <c r="O85" s="212"/>
      <c r="P85" s="212"/>
      <c r="Q85" s="212"/>
      <c r="R85" s="212"/>
      <c r="S85" s="213"/>
      <c r="T85" s="246"/>
      <c r="U85" s="246"/>
      <c r="V85" s="246"/>
      <c r="W85" s="246"/>
      <c r="X85" s="246"/>
      <c r="Y85" s="246"/>
      <c r="Z85" s="246"/>
      <c r="AA85" s="246"/>
    </row>
    <row r="86" spans="1:27" s="214" customFormat="1" ht="18" hidden="1" customHeight="1" outlineLevel="1" x14ac:dyDescent="0.25">
      <c r="A86" s="209"/>
      <c r="B86" s="210"/>
      <c r="C86" s="217" t="s">
        <v>171</v>
      </c>
      <c r="D86" s="218"/>
      <c r="E86" s="229" cm="1">
        <f t="array" aca="1" ref="E86" ca="1">INDIRECT("'Introducció dades Grals'!G"&amp;T84)</f>
        <v>0</v>
      </c>
      <c r="F86" s="210"/>
      <c r="G86" s="210"/>
      <c r="H86" s="211" t="s">
        <v>94</v>
      </c>
      <c r="I86" s="210"/>
      <c r="J86" s="210"/>
      <c r="K86" s="225" t="str" cm="1">
        <f t="array" aca="1" ref="K86" ca="1">IF(INDIRECT("'Introducció dades Grals'!Q"&amp;T84)=0,"",INDIRECT("'Introducció dades Grals'!Q"&amp;T84))</f>
        <v/>
      </c>
      <c r="L86" s="212"/>
      <c r="M86" s="212"/>
      <c r="N86" s="212"/>
      <c r="O86" s="212"/>
      <c r="P86" s="212"/>
      <c r="Q86" s="212"/>
      <c r="R86" s="212"/>
      <c r="S86" s="213"/>
      <c r="T86" s="246"/>
      <c r="U86" s="246"/>
      <c r="V86" s="246"/>
      <c r="W86" s="246"/>
      <c r="X86" s="246"/>
      <c r="Y86" s="246"/>
      <c r="Z86" s="246"/>
      <c r="AA86" s="246"/>
    </row>
    <row r="87" spans="1:27" s="214" customFormat="1" ht="6" hidden="1" customHeight="1" outlineLevel="1" x14ac:dyDescent="0.25">
      <c r="A87" s="209"/>
      <c r="B87" s="210"/>
      <c r="C87" s="212"/>
      <c r="D87" s="212"/>
      <c r="E87" s="227"/>
      <c r="F87" s="212"/>
      <c r="G87" s="212"/>
      <c r="H87" s="212"/>
      <c r="I87" s="212"/>
      <c r="J87" s="212"/>
      <c r="K87" s="227"/>
      <c r="L87" s="212"/>
      <c r="M87" s="212"/>
      <c r="N87" s="212"/>
      <c r="O87" s="212"/>
      <c r="P87" s="212"/>
      <c r="Q87" s="212"/>
      <c r="R87" s="212"/>
      <c r="S87" s="213"/>
      <c r="T87" s="246"/>
      <c r="U87" s="246"/>
      <c r="V87" s="246"/>
      <c r="W87" s="246"/>
      <c r="X87" s="246"/>
      <c r="Y87" s="246"/>
      <c r="Z87" s="246"/>
      <c r="AA87" s="246"/>
    </row>
    <row r="88" spans="1:27" s="214" customFormat="1" ht="18" hidden="1" customHeight="1" outlineLevel="1" x14ac:dyDescent="0.25">
      <c r="A88" s="209"/>
      <c r="B88" s="210"/>
      <c r="C88" s="219" t="s">
        <v>90</v>
      </c>
      <c r="D88" s="220"/>
      <c r="E88" s="228" cm="1">
        <f t="array" aca="1" ref="E88" ca="1">INDIRECT("'Introducció dades Grals'!I"&amp;T84)</f>
        <v>0</v>
      </c>
      <c r="F88" s="212"/>
      <c r="G88" s="212"/>
      <c r="H88" s="212"/>
      <c r="I88" s="212"/>
      <c r="J88" s="210"/>
      <c r="K88" s="226"/>
      <c r="L88" s="210"/>
      <c r="M88" s="210"/>
      <c r="N88" s="210"/>
      <c r="O88" s="210"/>
      <c r="P88" s="212"/>
      <c r="Q88" s="212"/>
      <c r="R88" s="212"/>
      <c r="S88" s="213"/>
      <c r="T88" s="246"/>
      <c r="U88" s="246"/>
      <c r="V88" s="246"/>
      <c r="W88" s="246"/>
      <c r="X88" s="246"/>
      <c r="Y88" s="246"/>
      <c r="Z88" s="246"/>
      <c r="AA88" s="246"/>
    </row>
    <row r="89" spans="1:27" s="214" customFormat="1" ht="6" hidden="1" customHeight="1" outlineLevel="1" x14ac:dyDescent="0.25">
      <c r="A89" s="209"/>
      <c r="B89" s="210"/>
      <c r="C89" s="212"/>
      <c r="D89" s="221"/>
      <c r="E89" s="227"/>
      <c r="F89" s="212"/>
      <c r="G89" s="212"/>
      <c r="H89" s="212"/>
      <c r="I89" s="212"/>
      <c r="J89" s="210"/>
      <c r="K89" s="226"/>
      <c r="L89" s="210"/>
      <c r="M89" s="210"/>
      <c r="N89" s="210"/>
      <c r="O89" s="210"/>
      <c r="P89" s="212"/>
      <c r="Q89" s="212"/>
      <c r="R89" s="212"/>
      <c r="S89" s="213"/>
      <c r="T89" s="246"/>
      <c r="U89" s="246"/>
      <c r="V89" s="246"/>
      <c r="W89" s="246"/>
      <c r="X89" s="246"/>
      <c r="Y89" s="246"/>
      <c r="Z89" s="246"/>
      <c r="AA89" s="246"/>
    </row>
    <row r="90" spans="1:27" s="214" customFormat="1" ht="18" hidden="1" customHeight="1" outlineLevel="1" x14ac:dyDescent="0.25">
      <c r="A90" s="209"/>
      <c r="B90" s="210"/>
      <c r="C90" s="219" t="s">
        <v>91</v>
      </c>
      <c r="D90" s="220"/>
      <c r="E90" s="223" cm="1">
        <f t="array" aca="1" ref="E90" ca="1">INDIRECT("'Introducció dades Grals'!K"&amp;T84)</f>
        <v>0</v>
      </c>
      <c r="F90" s="212"/>
      <c r="G90" s="222"/>
      <c r="H90" s="219" t="s">
        <v>92</v>
      </c>
      <c r="I90" s="212"/>
      <c r="J90" s="212"/>
      <c r="K90" s="223" cm="1">
        <f t="array" aca="1" ref="K90" ca="1">INDIRECT("'Introducció dades Grals'!M"&amp;T84)</f>
        <v>0</v>
      </c>
      <c r="L90" s="210"/>
      <c r="M90" s="210"/>
      <c r="N90" s="210"/>
      <c r="O90" s="210"/>
      <c r="P90" s="212"/>
      <c r="Q90" s="212"/>
      <c r="R90" s="212"/>
      <c r="S90" s="213"/>
      <c r="T90" s="246"/>
      <c r="U90" s="246"/>
      <c r="V90" s="246"/>
      <c r="W90" s="246"/>
      <c r="X90" s="246"/>
      <c r="Y90" s="246"/>
      <c r="Z90" s="246"/>
      <c r="AA90" s="246"/>
    </row>
    <row r="91" spans="1:27" ht="6" hidden="1" customHeight="1" outlineLevel="1" x14ac:dyDescent="0.3">
      <c r="A91" s="287"/>
      <c r="B91" s="207"/>
      <c r="C91" s="296"/>
      <c r="D91" s="138"/>
      <c r="E91" s="296"/>
      <c r="F91" s="296"/>
      <c r="G91" s="102"/>
      <c r="H91" s="102"/>
      <c r="I91" s="207"/>
      <c r="J91" s="207"/>
      <c r="K91" s="207"/>
      <c r="L91" s="207"/>
      <c r="M91" s="207"/>
      <c r="N91" s="207"/>
      <c r="O91" s="207"/>
      <c r="P91" s="296"/>
      <c r="Q91" s="296"/>
      <c r="R91" s="296"/>
      <c r="S91" s="309"/>
    </row>
    <row r="92" spans="1:27" ht="27.6" hidden="1" customHeight="1" outlineLevel="1" x14ac:dyDescent="0.3">
      <c r="A92" s="287"/>
      <c r="B92" s="207"/>
      <c r="C92" s="231" t="s">
        <v>172</v>
      </c>
      <c r="D92" s="207"/>
      <c r="E92" s="207"/>
      <c r="F92" s="207"/>
      <c r="G92" s="207"/>
      <c r="H92" s="207"/>
      <c r="I92" s="207"/>
      <c r="J92" s="207"/>
      <c r="K92" s="207"/>
      <c r="L92" s="207"/>
      <c r="M92" s="207"/>
      <c r="N92" s="207"/>
      <c r="O92" s="207"/>
      <c r="P92" s="296"/>
      <c r="Q92" s="296"/>
      <c r="R92" s="296"/>
      <c r="S92" s="309"/>
      <c r="T92" s="245">
        <v>144</v>
      </c>
    </row>
    <row r="93" spans="1:27" ht="2.4" hidden="1" customHeight="1" outlineLevel="1" x14ac:dyDescent="0.3">
      <c r="A93" s="287"/>
      <c r="B93" s="230"/>
      <c r="C93" s="230"/>
      <c r="D93" s="230"/>
      <c r="E93" s="230"/>
      <c r="F93" s="230"/>
      <c r="G93" s="230"/>
      <c r="H93" s="230"/>
      <c r="I93" s="230"/>
      <c r="J93" s="230"/>
      <c r="K93" s="230"/>
      <c r="L93" s="230"/>
      <c r="M93" s="230"/>
      <c r="N93" s="230"/>
      <c r="O93" s="230"/>
      <c r="P93" s="310"/>
      <c r="Q93" s="310"/>
      <c r="R93" s="310"/>
      <c r="S93" s="309"/>
      <c r="V93" s="247"/>
      <c r="Z93" s="247"/>
    </row>
    <row r="94" spans="1:27" ht="9" hidden="1" customHeight="1" outlineLevel="1" x14ac:dyDescent="0.3">
      <c r="A94" s="287"/>
      <c r="B94" s="207"/>
      <c r="C94" s="207"/>
      <c r="D94" s="207"/>
      <c r="E94" s="207"/>
      <c r="F94" s="207"/>
      <c r="G94" s="207"/>
      <c r="H94" s="207"/>
      <c r="I94" s="207"/>
      <c r="J94" s="207"/>
      <c r="K94" s="207"/>
      <c r="L94" s="207"/>
      <c r="M94" s="207"/>
      <c r="N94" s="207"/>
      <c r="O94" s="207"/>
      <c r="P94" s="296"/>
      <c r="Q94" s="296"/>
      <c r="R94" s="296"/>
      <c r="S94" s="309"/>
      <c r="V94" s="247"/>
      <c r="Z94" s="247"/>
    </row>
    <row r="95" spans="1:27" ht="18" hidden="1" customHeight="1" outlineLevel="1" x14ac:dyDescent="0.3">
      <c r="A95" s="287"/>
      <c r="B95" s="311"/>
      <c r="C95" s="296"/>
      <c r="D95" s="296"/>
      <c r="E95" s="126" t="s">
        <v>173</v>
      </c>
      <c r="F95" s="118"/>
      <c r="G95" s="118"/>
      <c r="H95" s="126" t="s">
        <v>174</v>
      </c>
      <c r="I95" s="118"/>
      <c r="J95" s="118"/>
      <c r="K95" s="126" t="s">
        <v>175</v>
      </c>
      <c r="L95" s="296"/>
      <c r="M95" s="296"/>
      <c r="N95" s="296"/>
      <c r="O95" s="296"/>
      <c r="P95" s="296"/>
      <c r="Q95" s="82"/>
      <c r="R95" s="82"/>
      <c r="S95" s="309"/>
    </row>
    <row r="96" spans="1:27" ht="3" hidden="1" customHeight="1" outlineLevel="1" x14ac:dyDescent="0.3">
      <c r="A96" s="287"/>
      <c r="B96" s="311"/>
      <c r="C96" s="296"/>
      <c r="D96" s="296"/>
      <c r="E96" s="127"/>
      <c r="F96" s="118"/>
      <c r="G96" s="118"/>
      <c r="H96" s="127"/>
      <c r="I96" s="118"/>
      <c r="J96" s="118"/>
      <c r="K96" s="127"/>
      <c r="L96" s="296"/>
      <c r="M96" s="296"/>
      <c r="N96" s="296"/>
      <c r="O96" s="296"/>
      <c r="P96" s="296"/>
      <c r="Q96" s="82"/>
      <c r="R96" s="82"/>
      <c r="S96" s="309"/>
    </row>
    <row r="97" spans="1:23" hidden="1" outlineLevel="1" x14ac:dyDescent="0.3">
      <c r="A97" s="287"/>
      <c r="B97" s="428"/>
      <c r="C97" s="130" t="str" cm="1">
        <f t="array" aca="1" ref="C97" ca="1">IF(INDIRECT("'Introducció dades'!C"&amp;T97)="No n'hi ha","",INDIRECT("'Introducció dades'!C"&amp;T97))</f>
        <v>ELECTRICITAT</v>
      </c>
      <c r="D97" s="119"/>
      <c r="E97" s="128" cm="1">
        <f t="array" aca="1" ref="E97" ca="1">INDIRECT("'Introducció dades'!R"&amp;U97)</f>
        <v>0</v>
      </c>
      <c r="F97" s="123"/>
      <c r="G97" s="123"/>
      <c r="H97" s="128" cm="1">
        <f t="array" aca="1" ref="H97" ca="1">INDIRECT("'Introducció dades'!T"&amp;V97)</f>
        <v>0</v>
      </c>
      <c r="I97" s="123"/>
      <c r="J97" s="123"/>
      <c r="K97" s="128" cm="1">
        <f t="array" aca="1" ref="K97" ca="1">INDIRECT("'Introducció dades'!W"&amp;W97)</f>
        <v>0</v>
      </c>
      <c r="L97" s="123"/>
      <c r="M97" s="296"/>
      <c r="N97" s="296"/>
      <c r="O97" s="296"/>
      <c r="P97" s="296"/>
      <c r="Q97" s="82"/>
      <c r="R97" s="82"/>
      <c r="S97" s="309"/>
      <c r="T97" s="245">
        <f>T22+$T$92</f>
        <v>149</v>
      </c>
      <c r="U97" s="245">
        <f>U22+$T$92</f>
        <v>177</v>
      </c>
      <c r="V97" s="245">
        <f t="shared" ref="V97:W97" si="1">V22+$T$92</f>
        <v>177</v>
      </c>
      <c r="W97" s="245">
        <f t="shared" si="1"/>
        <v>153</v>
      </c>
    </row>
    <row r="98" spans="1:23" ht="3" hidden="1" customHeight="1" outlineLevel="1" x14ac:dyDescent="0.3">
      <c r="A98" s="287"/>
      <c r="B98" s="428"/>
      <c r="C98" s="131"/>
      <c r="D98" s="119"/>
      <c r="E98" s="123"/>
      <c r="F98" s="123"/>
      <c r="G98" s="123"/>
      <c r="H98" s="123"/>
      <c r="I98" s="123"/>
      <c r="J98" s="123"/>
      <c r="K98" s="123"/>
      <c r="L98" s="123"/>
      <c r="M98" s="296"/>
      <c r="N98" s="296"/>
      <c r="O98" s="296"/>
      <c r="P98" s="296"/>
      <c r="Q98" s="82"/>
      <c r="R98" s="82"/>
      <c r="S98" s="309"/>
    </row>
    <row r="99" spans="1:23" ht="14.4" hidden="1" customHeight="1" outlineLevel="1" x14ac:dyDescent="0.3">
      <c r="A99" s="287"/>
      <c r="B99" s="428"/>
      <c r="C99" s="130" t="str" cm="1">
        <f t="array" aca="1" ref="C99" ca="1">IF(INDIRECT("'Introducció dades'!E"&amp;T99)="No n'hi ha","",INDIRECT("'Introducció dades'!E"&amp;T99))</f>
        <v/>
      </c>
      <c r="D99" s="119"/>
      <c r="E99" s="128" cm="1">
        <f t="array" aca="1" ref="E99" ca="1">INDIRECT("'Introducció dades'!Q"&amp;U99)</f>
        <v>0</v>
      </c>
      <c r="F99" s="123"/>
      <c r="G99" s="123"/>
      <c r="H99" s="128" cm="1">
        <f t="array" aca="1" ref="H99" ca="1">INDIRECT("'Introducció dades'!S"&amp;V99)</f>
        <v>0</v>
      </c>
      <c r="I99" s="123"/>
      <c r="J99" s="123"/>
      <c r="K99" s="128" cm="1">
        <f t="array" aca="1" ref="K99" ca="1">INDIRECT("'Introducció dades'!W"&amp;W99)</f>
        <v>0</v>
      </c>
      <c r="L99" s="123"/>
      <c r="M99" s="296"/>
      <c r="N99" s="296"/>
      <c r="O99" s="296"/>
      <c r="P99" s="296"/>
      <c r="Q99" s="82"/>
      <c r="R99" s="82"/>
      <c r="S99" s="309"/>
      <c r="T99" s="245">
        <f t="shared" ref="T99:T105" si="2">T24+$T$92</f>
        <v>183</v>
      </c>
      <c r="U99" s="245">
        <f t="shared" ref="U99:W106" si="3">U24+$T$92</f>
        <v>205</v>
      </c>
      <c r="V99" s="245">
        <f t="shared" si="3"/>
        <v>205</v>
      </c>
      <c r="W99" s="245">
        <f t="shared" si="3"/>
        <v>184</v>
      </c>
    </row>
    <row r="100" spans="1:23" ht="3" hidden="1" customHeight="1" outlineLevel="1" x14ac:dyDescent="0.3">
      <c r="A100" s="287"/>
      <c r="B100" s="428"/>
      <c r="C100" s="131"/>
      <c r="D100" s="119"/>
      <c r="E100" s="123"/>
      <c r="F100" s="123"/>
      <c r="G100" s="123"/>
      <c r="H100" s="123"/>
      <c r="I100" s="123"/>
      <c r="J100" s="123"/>
      <c r="K100" s="123"/>
      <c r="L100" s="123"/>
      <c r="M100" s="296"/>
      <c r="N100" s="296"/>
      <c r="O100" s="296"/>
      <c r="P100" s="296"/>
      <c r="Q100" s="82"/>
      <c r="R100" s="82"/>
      <c r="S100" s="309"/>
    </row>
    <row r="101" spans="1:23" hidden="1" outlineLevel="1" x14ac:dyDescent="0.3">
      <c r="A101" s="287"/>
      <c r="B101" s="428"/>
      <c r="C101" s="130" t="str" cm="1">
        <f t="array" aca="1" ref="C101" ca="1">IF(INDIRECT("'Introducció dades'!E"&amp;T101)="No n'hi ha","",INDIRECT("'Introducció dades'!E"&amp;T101))</f>
        <v/>
      </c>
      <c r="D101" s="119"/>
      <c r="E101" s="128" cm="1">
        <f t="array" aca="1" ref="E101" ca="1">INDIRECT("'Introducció dades'!Q"&amp;U101)</f>
        <v>0</v>
      </c>
      <c r="F101" s="123"/>
      <c r="G101" s="123"/>
      <c r="H101" s="128" cm="1">
        <f t="array" aca="1" ref="H101" ca="1">INDIRECT("'Introducció dades'!S"&amp;V101)</f>
        <v>0</v>
      </c>
      <c r="I101" s="123"/>
      <c r="J101" s="123"/>
      <c r="K101" s="128" cm="1">
        <f t="array" aca="1" ref="K101" ca="1">INDIRECT("'Introducció dades'!W"&amp;W101)</f>
        <v>0</v>
      </c>
      <c r="L101" s="123"/>
      <c r="M101" s="296"/>
      <c r="N101" s="296"/>
      <c r="O101" s="296"/>
      <c r="P101" s="296"/>
      <c r="Q101" s="82"/>
      <c r="R101" s="82"/>
      <c r="S101" s="309"/>
      <c r="T101" s="245">
        <f t="shared" si="2"/>
        <v>211</v>
      </c>
      <c r="U101" s="245">
        <f t="shared" si="3"/>
        <v>233</v>
      </c>
      <c r="V101" s="245">
        <f t="shared" si="3"/>
        <v>233</v>
      </c>
      <c r="W101" s="245">
        <f t="shared" si="3"/>
        <v>212</v>
      </c>
    </row>
    <row r="102" spans="1:23" ht="3" hidden="1" customHeight="1" outlineLevel="1" x14ac:dyDescent="0.3">
      <c r="A102" s="287"/>
      <c r="B102" s="428"/>
      <c r="C102" s="131"/>
      <c r="D102" s="119"/>
      <c r="E102" s="123"/>
      <c r="F102" s="123"/>
      <c r="G102" s="123"/>
      <c r="H102" s="123"/>
      <c r="I102" s="123"/>
      <c r="J102" s="123"/>
      <c r="K102" s="123"/>
      <c r="L102" s="296"/>
      <c r="M102" s="296"/>
      <c r="N102" s="296"/>
      <c r="O102" s="296"/>
      <c r="P102" s="296"/>
      <c r="Q102" s="82"/>
      <c r="R102" s="82"/>
      <c r="S102" s="309"/>
    </row>
    <row r="103" spans="1:23" ht="14.4" hidden="1" customHeight="1" outlineLevel="1" x14ac:dyDescent="0.3">
      <c r="A103" s="287"/>
      <c r="B103" s="428"/>
      <c r="C103" s="130" t="str" cm="1">
        <f t="array" aca="1" ref="C103" ca="1">IF(INDIRECT("'Introducció dades'!E"&amp;T103)="No n'hi ha","",INDIRECT("'Introducció dades'!E"&amp;T103))</f>
        <v/>
      </c>
      <c r="D103" s="119"/>
      <c r="E103" s="128" cm="1">
        <f t="array" aca="1" ref="E103" ca="1">INDIRECT("'Introducció dades'!Q"&amp;U103)</f>
        <v>0</v>
      </c>
      <c r="F103" s="123"/>
      <c r="G103" s="123"/>
      <c r="H103" s="128" cm="1">
        <f t="array" aca="1" ref="H103" ca="1">INDIRECT("'Introducció dades'!S"&amp;V103)</f>
        <v>0</v>
      </c>
      <c r="I103" s="123"/>
      <c r="J103" s="123"/>
      <c r="K103" s="128" cm="1">
        <f t="array" aca="1" ref="K103" ca="1">INDIRECT("'Introducció dades'!W"&amp;W103)</f>
        <v>0</v>
      </c>
      <c r="L103" s="123"/>
      <c r="M103" s="296"/>
      <c r="N103" s="296"/>
      <c r="O103" s="296"/>
      <c r="P103" s="296"/>
      <c r="Q103" s="82"/>
      <c r="R103" s="82"/>
      <c r="S103" s="309"/>
      <c r="T103" s="245">
        <f t="shared" si="2"/>
        <v>239</v>
      </c>
      <c r="U103" s="245">
        <f t="shared" si="3"/>
        <v>261</v>
      </c>
      <c r="V103" s="245">
        <f t="shared" si="3"/>
        <v>261</v>
      </c>
      <c r="W103" s="245">
        <f t="shared" si="3"/>
        <v>240</v>
      </c>
    </row>
    <row r="104" spans="1:23" ht="3" hidden="1" customHeight="1" outlineLevel="1" x14ac:dyDescent="0.3">
      <c r="A104" s="287"/>
      <c r="B104" s="428"/>
      <c r="C104" s="131"/>
      <c r="D104" s="119"/>
      <c r="E104" s="123"/>
      <c r="F104" s="123"/>
      <c r="G104" s="123"/>
      <c r="H104" s="123"/>
      <c r="I104" s="123"/>
      <c r="J104" s="123"/>
      <c r="K104" s="123"/>
      <c r="L104" s="123"/>
      <c r="M104" s="296"/>
      <c r="N104" s="296"/>
      <c r="O104" s="296"/>
      <c r="P104" s="296"/>
      <c r="Q104" s="82"/>
      <c r="R104" s="82"/>
      <c r="S104" s="309"/>
    </row>
    <row r="105" spans="1:23" hidden="1" outlineLevel="1" x14ac:dyDescent="0.3">
      <c r="A105" s="287"/>
      <c r="B105" s="428"/>
      <c r="C105" s="130" t="str" cm="1">
        <f t="array" aca="1" ref="C105" ca="1">IF(INDIRECT("'Introducció dades'!E"&amp;T105)="No n'hi ha","",INDIRECT("'Introducció dades'!E"&amp;T105))</f>
        <v/>
      </c>
      <c r="D105" s="119"/>
      <c r="E105" s="128" cm="1">
        <f t="array" aca="1" ref="E105" ca="1">INDIRECT("'Introducció dades'!Q"&amp;U105)</f>
        <v>0</v>
      </c>
      <c r="F105" s="123"/>
      <c r="G105" s="123"/>
      <c r="H105" s="128" cm="1">
        <f t="array" aca="1" ref="H105" ca="1">INDIRECT("'Introducció dades'!S"&amp;V105)</f>
        <v>0</v>
      </c>
      <c r="I105" s="123"/>
      <c r="J105" s="123"/>
      <c r="K105" s="128" cm="1">
        <f t="array" aca="1" ref="K105" ca="1">INDIRECT("'Introducció dades'!W"&amp;W105)</f>
        <v>0</v>
      </c>
      <c r="L105" s="123"/>
      <c r="M105" s="296"/>
      <c r="N105" s="296"/>
      <c r="O105" s="296"/>
      <c r="P105" s="296"/>
      <c r="Q105" s="82"/>
      <c r="R105" s="82"/>
      <c r="S105" s="309"/>
      <c r="T105" s="245">
        <f t="shared" si="2"/>
        <v>267</v>
      </c>
      <c r="U105" s="245">
        <f t="shared" si="3"/>
        <v>289</v>
      </c>
      <c r="V105" s="245">
        <f t="shared" si="3"/>
        <v>289</v>
      </c>
      <c r="W105" s="245">
        <f t="shared" si="3"/>
        <v>364</v>
      </c>
    </row>
    <row r="106" spans="1:23" ht="3" hidden="1" customHeight="1" outlineLevel="1" x14ac:dyDescent="0.3">
      <c r="A106" s="287"/>
      <c r="B106" s="428"/>
      <c r="C106" s="131"/>
      <c r="D106" s="119"/>
      <c r="E106" s="123"/>
      <c r="F106" s="123"/>
      <c r="G106" s="123"/>
      <c r="H106" s="123"/>
      <c r="I106" s="123"/>
      <c r="J106" s="123"/>
      <c r="K106" s="123"/>
      <c r="L106" s="296"/>
      <c r="M106" s="296"/>
      <c r="N106" s="296"/>
      <c r="O106" s="296"/>
      <c r="P106" s="296"/>
      <c r="Q106" s="82"/>
      <c r="R106" s="82"/>
      <c r="S106" s="309"/>
      <c r="U106" s="245">
        <f t="shared" si="3"/>
        <v>144</v>
      </c>
    </row>
    <row r="107" spans="1:23" ht="13.95" hidden="1" customHeight="1" outlineLevel="1" x14ac:dyDescent="0.3">
      <c r="A107" s="287"/>
      <c r="B107" s="428"/>
      <c r="C107" s="312" t="s">
        <v>149</v>
      </c>
      <c r="D107" s="119"/>
      <c r="E107" s="313">
        <f ca="1">SUM(E97:E101)</f>
        <v>0</v>
      </c>
      <c r="F107" s="314"/>
      <c r="G107" s="314"/>
      <c r="H107" s="313">
        <f t="shared" ref="H107" ca="1" si="4">SUM(H97:H101)</f>
        <v>0</v>
      </c>
      <c r="I107" s="314"/>
      <c r="J107" s="314"/>
      <c r="K107" s="313">
        <f t="shared" ref="K107" ca="1" si="5">SUM(K97:K101)</f>
        <v>0</v>
      </c>
      <c r="L107" s="296"/>
      <c r="M107" s="296"/>
      <c r="N107" s="296"/>
      <c r="O107" s="296"/>
      <c r="P107" s="296"/>
      <c r="Q107" s="82"/>
      <c r="R107" s="82"/>
      <c r="S107" s="309"/>
    </row>
    <row r="108" spans="1:23" ht="3" hidden="1" customHeight="1" outlineLevel="1" x14ac:dyDescent="0.3">
      <c r="A108" s="287"/>
      <c r="B108" s="428"/>
      <c r="C108" s="82"/>
      <c r="D108" s="82"/>
      <c r="E108" s="120"/>
      <c r="F108" s="120"/>
      <c r="G108" s="120"/>
      <c r="H108" s="120"/>
      <c r="I108" s="120"/>
      <c r="J108" s="120"/>
      <c r="K108" s="120"/>
      <c r="L108" s="82"/>
      <c r="M108" s="82"/>
      <c r="N108" s="82"/>
      <c r="O108" s="82"/>
      <c r="P108" s="82"/>
      <c r="Q108" s="82"/>
      <c r="R108" s="82"/>
      <c r="S108" s="309"/>
    </row>
    <row r="109" spans="1:23" hidden="1" outlineLevel="1" x14ac:dyDescent="0.3">
      <c r="A109" s="287"/>
      <c r="B109" s="428"/>
      <c r="C109" s="82"/>
      <c r="D109" s="82"/>
      <c r="E109" s="82"/>
      <c r="F109" s="82"/>
      <c r="G109" s="82"/>
      <c r="H109" s="82"/>
      <c r="I109" s="82"/>
      <c r="J109" s="82"/>
      <c r="K109" s="82"/>
      <c r="L109" s="82"/>
      <c r="M109" s="82"/>
      <c r="N109" s="82"/>
      <c r="O109" s="82"/>
      <c r="P109" s="82"/>
      <c r="Q109" s="82"/>
      <c r="R109" s="82"/>
      <c r="S109" s="309"/>
    </row>
    <row r="110" spans="1:23" hidden="1" outlineLevel="1" x14ac:dyDescent="0.3">
      <c r="A110" s="287"/>
      <c r="B110" s="428"/>
      <c r="C110" s="82"/>
      <c r="D110" s="82"/>
      <c r="E110" s="82"/>
      <c r="F110" s="82"/>
      <c r="G110" s="82"/>
      <c r="H110" s="82"/>
      <c r="I110" s="82"/>
      <c r="J110" s="82"/>
      <c r="K110" s="82"/>
      <c r="L110" s="82"/>
      <c r="M110" s="82"/>
      <c r="N110" s="82"/>
      <c r="O110" s="82"/>
      <c r="P110" s="82"/>
      <c r="Q110" s="82"/>
      <c r="R110" s="82"/>
      <c r="S110" s="309"/>
    </row>
    <row r="111" spans="1:23" hidden="1" outlineLevel="1" x14ac:dyDescent="0.3">
      <c r="A111" s="287"/>
      <c r="B111" s="428"/>
      <c r="C111" s="82"/>
      <c r="D111" s="82"/>
      <c r="E111" s="82"/>
      <c r="F111" s="82"/>
      <c r="G111" s="82"/>
      <c r="H111" s="82"/>
      <c r="I111" s="82"/>
      <c r="J111" s="82"/>
      <c r="K111" s="82"/>
      <c r="L111" s="82"/>
      <c r="M111" s="82"/>
      <c r="N111" s="82"/>
      <c r="O111" s="82"/>
      <c r="P111" s="82"/>
      <c r="Q111" s="82"/>
      <c r="R111" s="82"/>
      <c r="S111" s="309"/>
    </row>
    <row r="112" spans="1:23" hidden="1" outlineLevel="1" x14ac:dyDescent="0.3">
      <c r="A112" s="287"/>
      <c r="B112" s="428"/>
      <c r="C112" s="82"/>
      <c r="D112" s="82"/>
      <c r="E112" s="82"/>
      <c r="F112" s="82"/>
      <c r="G112" s="82"/>
      <c r="H112" s="82"/>
      <c r="I112" s="82"/>
      <c r="J112" s="82"/>
      <c r="K112" s="121"/>
      <c r="L112" s="296"/>
      <c r="M112" s="296"/>
      <c r="N112" s="296"/>
      <c r="O112" s="296"/>
      <c r="P112" s="296"/>
      <c r="Q112" s="82"/>
      <c r="R112" s="82"/>
      <c r="S112" s="309"/>
    </row>
    <row r="113" spans="1:20" hidden="1" outlineLevel="1" x14ac:dyDescent="0.3">
      <c r="A113" s="287"/>
      <c r="B113" s="428"/>
      <c r="C113" s="82"/>
      <c r="D113" s="82"/>
      <c r="E113" s="82"/>
      <c r="F113" s="82"/>
      <c r="G113" s="82"/>
      <c r="H113" s="82"/>
      <c r="I113" s="82"/>
      <c r="J113" s="82"/>
      <c r="K113" s="121"/>
      <c r="L113" s="121"/>
      <c r="M113" s="121"/>
      <c r="N113" s="121"/>
      <c r="O113" s="121"/>
      <c r="P113" s="121"/>
      <c r="Q113" s="82"/>
      <c r="R113" s="82"/>
      <c r="S113" s="309"/>
    </row>
    <row r="114" spans="1:20" hidden="1" outlineLevel="1" x14ac:dyDescent="0.3">
      <c r="A114" s="287"/>
      <c r="B114" s="428"/>
      <c r="C114" s="82"/>
      <c r="D114" s="82"/>
      <c r="E114" s="82"/>
      <c r="F114" s="82"/>
      <c r="G114" s="82"/>
      <c r="H114" s="315"/>
      <c r="I114" s="315"/>
      <c r="J114" s="315"/>
      <c r="K114" s="296"/>
      <c r="L114" s="296"/>
      <c r="M114" s="296"/>
      <c r="N114" s="296"/>
      <c r="O114" s="296"/>
      <c r="P114" s="296"/>
      <c r="Q114" s="82"/>
      <c r="R114" s="82"/>
      <c r="S114" s="309"/>
    </row>
    <row r="115" spans="1:20" hidden="1" outlineLevel="1" x14ac:dyDescent="0.3">
      <c r="A115" s="287"/>
      <c r="B115" s="428"/>
      <c r="C115" s="122"/>
      <c r="D115" s="122"/>
      <c r="E115" s="315"/>
      <c r="F115" s="315"/>
      <c r="G115" s="315"/>
      <c r="H115" s="82"/>
      <c r="I115" s="82"/>
      <c r="J115" s="82"/>
      <c r="K115" s="296"/>
      <c r="L115" s="296"/>
      <c r="M115" s="296"/>
      <c r="N115" s="296"/>
      <c r="O115" s="296"/>
      <c r="P115" s="296"/>
      <c r="Q115" s="133"/>
      <c r="R115" s="133"/>
      <c r="S115" s="309"/>
      <c r="T115" s="244">
        <f>+IF($H$70=$B115,MAX(C115:H115),0)</f>
        <v>0</v>
      </c>
    </row>
    <row r="116" spans="1:20" hidden="1" outlineLevel="1" x14ac:dyDescent="0.3">
      <c r="A116" s="287"/>
      <c r="B116" s="428"/>
      <c r="C116" s="122"/>
      <c r="D116" s="122"/>
      <c r="E116" s="315"/>
      <c r="F116" s="315"/>
      <c r="G116" s="315"/>
      <c r="H116" s="315"/>
      <c r="I116" s="315"/>
      <c r="J116" s="315"/>
      <c r="K116" s="296"/>
      <c r="L116" s="296"/>
      <c r="M116" s="296"/>
      <c r="N116" s="296"/>
      <c r="O116" s="296"/>
      <c r="P116" s="296"/>
      <c r="Q116" s="133"/>
      <c r="R116" s="133"/>
      <c r="S116" s="309"/>
      <c r="T116" s="244">
        <f>+IF($H$70=$B116,MAX(C116:H116),0)</f>
        <v>0</v>
      </c>
    </row>
    <row r="117" spans="1:20" hidden="1" outlineLevel="1" x14ac:dyDescent="0.3">
      <c r="A117" s="287"/>
      <c r="B117" s="428"/>
      <c r="C117" s="122"/>
      <c r="D117" s="122"/>
      <c r="E117" s="315"/>
      <c r="F117" s="315"/>
      <c r="G117" s="315"/>
      <c r="H117" s="315"/>
      <c r="I117" s="315"/>
      <c r="J117" s="315"/>
      <c r="K117" s="296"/>
      <c r="L117" s="296"/>
      <c r="M117" s="296"/>
      <c r="N117" s="296"/>
      <c r="O117" s="296"/>
      <c r="P117" s="296"/>
      <c r="Q117" s="133"/>
      <c r="R117" s="133"/>
      <c r="S117" s="309"/>
      <c r="T117" s="244">
        <f>+IF($H$70=$B117,MAX(C117:H117),0)</f>
        <v>0</v>
      </c>
    </row>
    <row r="118" spans="1:20" hidden="1" outlineLevel="1" x14ac:dyDescent="0.3">
      <c r="A118" s="287"/>
      <c r="B118" s="428"/>
      <c r="C118" s="122"/>
      <c r="D118" s="122"/>
      <c r="E118" s="315"/>
      <c r="F118" s="315"/>
      <c r="G118" s="315"/>
      <c r="H118" s="315"/>
      <c r="I118" s="315"/>
      <c r="J118" s="315"/>
      <c r="K118" s="315"/>
      <c r="L118" s="315"/>
      <c r="M118" s="315"/>
      <c r="N118" s="315"/>
      <c r="O118" s="315"/>
      <c r="P118" s="133"/>
      <c r="Q118" s="133"/>
      <c r="R118" s="133"/>
      <c r="S118" s="309"/>
      <c r="T118" s="244">
        <f>+IF($H$70=$B118,MAX(C118:N118),0)</f>
        <v>0</v>
      </c>
    </row>
    <row r="119" spans="1:20" hidden="1" outlineLevel="1" x14ac:dyDescent="0.3">
      <c r="A119" s="287"/>
      <c r="B119" s="428"/>
      <c r="C119" s="122"/>
      <c r="D119" s="122"/>
      <c r="E119" s="315"/>
      <c r="F119" s="315"/>
      <c r="G119" s="315"/>
      <c r="H119" s="315"/>
      <c r="I119" s="315"/>
      <c r="J119" s="315"/>
      <c r="K119" s="315"/>
      <c r="L119" s="315"/>
      <c r="M119" s="315"/>
      <c r="N119" s="315"/>
      <c r="O119" s="315"/>
      <c r="P119" s="133">
        <f ca="1">+IF($D$70=$B119,MAX(C119:N119),0)</f>
        <v>0</v>
      </c>
      <c r="Q119" s="133">
        <f ca="1">+IF($G$70=$B119,MAX(C119:N119),0)</f>
        <v>0</v>
      </c>
      <c r="R119" s="133"/>
      <c r="S119" s="309"/>
      <c r="T119" s="244">
        <f>+IF($H$70=$B119,MAX(C119:N119),0)</f>
        <v>0</v>
      </c>
    </row>
    <row r="120" spans="1:20" hidden="1" outlineLevel="1" x14ac:dyDescent="0.3">
      <c r="A120" s="287"/>
      <c r="B120" s="428"/>
      <c r="C120" s="122"/>
      <c r="D120" s="122"/>
      <c r="E120" s="315"/>
      <c r="F120" s="315"/>
      <c r="G120" s="315"/>
      <c r="H120" s="315"/>
      <c r="I120" s="315"/>
      <c r="J120" s="315"/>
      <c r="K120" s="315"/>
      <c r="L120" s="315"/>
      <c r="M120" s="315"/>
      <c r="N120" s="315"/>
      <c r="O120" s="315"/>
      <c r="P120" s="133"/>
      <c r="Q120" s="133"/>
      <c r="R120" s="133"/>
      <c r="S120" s="309"/>
      <c r="T120" s="244"/>
    </row>
    <row r="121" spans="1:20" hidden="1" outlineLevel="1" x14ac:dyDescent="0.3">
      <c r="A121" s="287"/>
      <c r="B121" s="428"/>
      <c r="C121" s="122"/>
      <c r="D121" s="122"/>
      <c r="E121" s="315"/>
      <c r="F121" s="315"/>
      <c r="G121" s="315"/>
      <c r="H121" s="315"/>
      <c r="I121" s="315"/>
      <c r="J121" s="315"/>
      <c r="K121" s="315"/>
      <c r="L121" s="315"/>
      <c r="M121" s="315"/>
      <c r="N121" s="315"/>
      <c r="O121" s="315"/>
      <c r="P121" s="133"/>
      <c r="Q121" s="133"/>
      <c r="R121" s="133"/>
      <c r="S121" s="309"/>
      <c r="T121" s="244"/>
    </row>
    <row r="122" spans="1:20" hidden="1" outlineLevel="1" x14ac:dyDescent="0.3">
      <c r="A122" s="287"/>
      <c r="B122" s="428"/>
      <c r="C122" s="122"/>
      <c r="D122" s="122"/>
      <c r="E122" s="315"/>
      <c r="F122" s="315"/>
      <c r="G122" s="315"/>
      <c r="H122" s="315"/>
      <c r="I122" s="315"/>
      <c r="J122" s="315"/>
      <c r="K122" s="315"/>
      <c r="L122" s="315"/>
      <c r="M122" s="315"/>
      <c r="N122" s="315"/>
      <c r="O122" s="315"/>
      <c r="P122" s="133"/>
      <c r="Q122" s="133"/>
      <c r="R122" s="133"/>
      <c r="S122" s="309"/>
      <c r="T122" s="244"/>
    </row>
    <row r="123" spans="1:20" hidden="1" outlineLevel="1" x14ac:dyDescent="0.3">
      <c r="A123" s="287"/>
      <c r="B123" s="428"/>
      <c r="C123" s="122"/>
      <c r="D123" s="122"/>
      <c r="E123" s="315"/>
      <c r="F123" s="315"/>
      <c r="G123" s="315"/>
      <c r="H123" s="315"/>
      <c r="I123" s="315"/>
      <c r="J123" s="315"/>
      <c r="K123" s="315"/>
      <c r="L123" s="315"/>
      <c r="M123" s="315"/>
      <c r="N123" s="315"/>
      <c r="O123" s="315"/>
      <c r="P123" s="133"/>
      <c r="Q123" s="133"/>
      <c r="R123" s="133"/>
      <c r="S123" s="309"/>
      <c r="T123" s="244"/>
    </row>
    <row r="124" spans="1:20" hidden="1" outlineLevel="1" x14ac:dyDescent="0.3">
      <c r="A124" s="287"/>
      <c r="B124" s="428"/>
      <c r="C124" s="122"/>
      <c r="D124" s="122"/>
      <c r="E124" s="315"/>
      <c r="F124" s="315"/>
      <c r="G124" s="315"/>
      <c r="H124" s="315"/>
      <c r="I124" s="315"/>
      <c r="J124" s="315"/>
      <c r="K124" s="315"/>
      <c r="L124" s="315"/>
      <c r="M124" s="315"/>
      <c r="N124" s="315"/>
      <c r="O124" s="315"/>
      <c r="P124" s="133"/>
      <c r="Q124" s="133"/>
      <c r="R124" s="133"/>
      <c r="S124" s="309"/>
      <c r="T124" s="244"/>
    </row>
    <row r="125" spans="1:20" hidden="1" outlineLevel="1" x14ac:dyDescent="0.3">
      <c r="A125" s="287"/>
      <c r="B125" s="428"/>
      <c r="C125" s="122"/>
      <c r="D125" s="122"/>
      <c r="E125" s="315"/>
      <c r="F125" s="315"/>
      <c r="G125" s="315"/>
      <c r="H125" s="315"/>
      <c r="I125" s="315"/>
      <c r="J125" s="315"/>
      <c r="K125" s="315"/>
      <c r="L125" s="315"/>
      <c r="M125" s="315"/>
      <c r="N125" s="315"/>
      <c r="O125" s="315"/>
      <c r="P125" s="133"/>
      <c r="Q125" s="133"/>
      <c r="R125" s="133"/>
      <c r="S125" s="309"/>
      <c r="T125" s="244"/>
    </row>
    <row r="126" spans="1:20" hidden="1" outlineLevel="1" x14ac:dyDescent="0.3">
      <c r="A126" s="287"/>
      <c r="B126" s="428"/>
      <c r="C126" s="122"/>
      <c r="D126" s="122"/>
      <c r="E126" s="315"/>
      <c r="F126" s="315"/>
      <c r="G126" s="315"/>
      <c r="H126" s="315"/>
      <c r="I126" s="315"/>
      <c r="J126" s="315"/>
      <c r="K126" s="315"/>
      <c r="L126" s="315"/>
      <c r="M126" s="315"/>
      <c r="N126" s="315"/>
      <c r="O126" s="315"/>
      <c r="P126" s="133"/>
      <c r="Q126" s="133"/>
      <c r="R126" s="133"/>
      <c r="S126" s="309"/>
      <c r="T126" s="244"/>
    </row>
    <row r="127" spans="1:20" hidden="1" outlineLevel="1" x14ac:dyDescent="0.3">
      <c r="A127" s="287"/>
      <c r="B127" s="428"/>
      <c r="C127" s="122"/>
      <c r="D127" s="122"/>
      <c r="E127" s="315"/>
      <c r="F127" s="315"/>
      <c r="G127" s="315"/>
      <c r="H127" s="315"/>
      <c r="I127" s="315"/>
      <c r="J127" s="315"/>
      <c r="K127" s="315"/>
      <c r="L127" s="315"/>
      <c r="M127" s="315"/>
      <c r="N127" s="315"/>
      <c r="O127" s="315"/>
      <c r="P127" s="133"/>
      <c r="Q127" s="133"/>
      <c r="R127" s="133"/>
      <c r="S127" s="309"/>
      <c r="T127" s="244"/>
    </row>
    <row r="128" spans="1:20" hidden="1" outlineLevel="1" x14ac:dyDescent="0.3">
      <c r="A128" s="287"/>
      <c r="B128" s="428"/>
      <c r="C128" s="122"/>
      <c r="D128" s="122"/>
      <c r="E128" s="315"/>
      <c r="F128" s="315"/>
      <c r="G128" s="315"/>
      <c r="H128" s="315"/>
      <c r="I128" s="315"/>
      <c r="J128" s="315"/>
      <c r="K128" s="315"/>
      <c r="L128" s="315"/>
      <c r="M128" s="315"/>
      <c r="N128" s="315"/>
      <c r="O128" s="315"/>
      <c r="P128" s="133"/>
      <c r="Q128" s="133"/>
      <c r="R128" s="133"/>
      <c r="S128" s="309"/>
      <c r="T128" s="244"/>
    </row>
    <row r="129" spans="1:25" hidden="1" outlineLevel="1" x14ac:dyDescent="0.3">
      <c r="A129" s="287"/>
      <c r="B129" s="428"/>
      <c r="C129" s="122"/>
      <c r="D129" s="122"/>
      <c r="E129" s="315"/>
      <c r="F129" s="315"/>
      <c r="G129" s="315"/>
      <c r="H129" s="315"/>
      <c r="I129" s="315"/>
      <c r="J129" s="315"/>
      <c r="K129" s="315"/>
      <c r="L129" s="315"/>
      <c r="M129" s="315"/>
      <c r="N129" s="315"/>
      <c r="O129" s="315"/>
      <c r="P129" s="133"/>
      <c r="Q129" s="133"/>
      <c r="R129" s="133"/>
      <c r="S129" s="309"/>
      <c r="T129" s="244"/>
    </row>
    <row r="130" spans="1:25" hidden="1" outlineLevel="1" x14ac:dyDescent="0.3">
      <c r="A130" s="287"/>
      <c r="B130" s="428"/>
      <c r="C130" s="122"/>
      <c r="D130" s="122"/>
      <c r="E130" s="315"/>
      <c r="F130" s="315"/>
      <c r="G130" s="315"/>
      <c r="H130" s="315"/>
      <c r="I130" s="315"/>
      <c r="J130" s="315"/>
      <c r="K130" s="315"/>
      <c r="L130" s="315"/>
      <c r="M130" s="315"/>
      <c r="N130" s="315"/>
      <c r="O130" s="315"/>
      <c r="P130" s="133"/>
      <c r="Q130" s="133"/>
      <c r="R130" s="133"/>
      <c r="S130" s="309"/>
      <c r="T130" s="244"/>
    </row>
    <row r="131" spans="1:25" ht="19.2" hidden="1" customHeight="1" outlineLevel="1" x14ac:dyDescent="0.3">
      <c r="A131" s="287"/>
      <c r="B131" s="428"/>
      <c r="C131" s="119"/>
      <c r="D131" s="119"/>
      <c r="E131" s="126" t="s">
        <v>176</v>
      </c>
      <c r="F131" s="124"/>
      <c r="G131" s="124"/>
      <c r="H131" s="126" t="s">
        <v>112</v>
      </c>
      <c r="I131" s="124"/>
      <c r="J131" s="124"/>
      <c r="K131" s="126" t="s">
        <v>177</v>
      </c>
      <c r="L131" s="315"/>
      <c r="M131" s="315"/>
      <c r="N131" s="315"/>
      <c r="O131" s="315"/>
      <c r="P131" s="133"/>
      <c r="Q131" s="133"/>
      <c r="R131" s="133"/>
      <c r="S131" s="309"/>
      <c r="T131" s="244"/>
    </row>
    <row r="132" spans="1:25" ht="3" hidden="1" customHeight="1" outlineLevel="1" x14ac:dyDescent="0.3">
      <c r="A132" s="287"/>
      <c r="B132" s="428"/>
      <c r="C132" s="119"/>
      <c r="D132" s="119"/>
      <c r="E132" s="124"/>
      <c r="F132" s="124"/>
      <c r="G132" s="124"/>
      <c r="H132" s="124"/>
      <c r="I132" s="124"/>
      <c r="J132" s="124"/>
      <c r="K132" s="124"/>
      <c r="L132" s="315"/>
      <c r="M132" s="315"/>
      <c r="N132" s="315"/>
      <c r="O132" s="315"/>
      <c r="P132" s="133"/>
      <c r="Q132" s="133"/>
      <c r="R132" s="133"/>
      <c r="S132" s="309"/>
      <c r="T132" s="244"/>
    </row>
    <row r="133" spans="1:25" hidden="1" outlineLevel="1" x14ac:dyDescent="0.3">
      <c r="A133" s="287"/>
      <c r="B133" s="428"/>
      <c r="C133" s="130" t="s">
        <v>178</v>
      </c>
      <c r="D133" s="124"/>
      <c r="E133" s="132" t="str" cm="1">
        <f t="array" aca="1" ref="E133" ca="1">IFERROR(E107/INDIRECT("'Introducció dades Grals'!G"&amp;T133),"-")</f>
        <v>-</v>
      </c>
      <c r="F133" s="125"/>
      <c r="G133" s="125"/>
      <c r="H133" s="132">
        <f ca="1">IFERROR(SUM(INDIRECT("'Introducció dades'!S"&amp;U133),INDIRECT("'Introducció dades'!S"&amp;V133),INDIRECT("'Introducció dades'!S"&amp;W133),INDIRECT("'Introducció dades'!S"&amp;X133),INDIRECT("'Introducció dades'!S"&amp;Y133)),"-")</f>
        <v>0</v>
      </c>
      <c r="I133" s="125"/>
      <c r="J133" s="125"/>
      <c r="K133" s="132" t="str" cm="1">
        <f t="array" aca="1" ref="K133" ca="1">IFERROR(K107/INDIRECT("'Introducció dades Grals'!G"&amp;T133),"-")</f>
        <v>-</v>
      </c>
      <c r="L133" s="315"/>
      <c r="M133" s="315"/>
      <c r="N133" s="315"/>
      <c r="O133" s="315"/>
      <c r="P133" s="133"/>
      <c r="Q133" s="133"/>
      <c r="R133" s="133"/>
      <c r="S133" s="309"/>
      <c r="T133" s="245">
        <f>+T79+T58</f>
        <v>14</v>
      </c>
      <c r="U133" s="245">
        <f>+T92+U58</f>
        <v>153</v>
      </c>
      <c r="V133" s="245">
        <f>+T92+V58</f>
        <v>184</v>
      </c>
      <c r="W133" s="245">
        <f>+T92+W58</f>
        <v>212</v>
      </c>
      <c r="X133" s="245">
        <f>+T92+X58</f>
        <v>240</v>
      </c>
      <c r="Y133" s="245">
        <f>+T92+Y58</f>
        <v>268</v>
      </c>
    </row>
    <row r="134" spans="1:25" hidden="1" outlineLevel="1" x14ac:dyDescent="0.3">
      <c r="A134" s="287"/>
      <c r="B134" s="104"/>
      <c r="C134" s="316"/>
      <c r="D134" s="124"/>
      <c r="E134" s="125"/>
      <c r="F134" s="125"/>
      <c r="G134" s="125"/>
      <c r="H134" s="125"/>
      <c r="I134" s="125"/>
      <c r="J134" s="125"/>
      <c r="K134" s="125"/>
      <c r="L134" s="315"/>
      <c r="M134" s="315"/>
      <c r="N134" s="315"/>
      <c r="O134" s="315"/>
      <c r="P134" s="133"/>
      <c r="Q134" s="133"/>
      <c r="R134" s="133"/>
      <c r="S134" s="309"/>
      <c r="T134" s="244"/>
    </row>
    <row r="135" spans="1:25" ht="29.4" hidden="1" customHeight="1" outlineLevel="1" x14ac:dyDescent="0.3">
      <c r="A135" s="287"/>
      <c r="B135" s="207"/>
      <c r="C135" s="231" t="s">
        <v>179</v>
      </c>
      <c r="D135" s="207"/>
      <c r="E135" s="207"/>
      <c r="F135" s="207"/>
      <c r="G135" s="207"/>
      <c r="H135" s="207"/>
      <c r="I135" s="207"/>
      <c r="J135" s="207"/>
      <c r="K135" s="207"/>
      <c r="L135" s="207"/>
      <c r="M135" s="207"/>
      <c r="N135" s="207"/>
      <c r="O135" s="207"/>
      <c r="P135" s="296"/>
      <c r="Q135" s="296"/>
      <c r="R135" s="296"/>
      <c r="S135" s="309"/>
      <c r="T135" s="244">
        <v>144</v>
      </c>
    </row>
    <row r="136" spans="1:25" ht="2.4" hidden="1" customHeight="1" outlineLevel="1" x14ac:dyDescent="0.3">
      <c r="A136" s="287"/>
      <c r="B136" s="230"/>
      <c r="C136" s="230"/>
      <c r="D136" s="230"/>
      <c r="E136" s="230"/>
      <c r="F136" s="230"/>
      <c r="G136" s="230"/>
      <c r="H136" s="230"/>
      <c r="I136" s="230"/>
      <c r="J136" s="230"/>
      <c r="K136" s="230"/>
      <c r="L136" s="230"/>
      <c r="M136" s="230"/>
      <c r="N136" s="230"/>
      <c r="O136" s="230"/>
      <c r="P136" s="310"/>
      <c r="Q136" s="310"/>
      <c r="R136" s="310"/>
      <c r="S136" s="309"/>
      <c r="T136" s="244"/>
    </row>
    <row r="137" spans="1:25" hidden="1" outlineLevel="1" x14ac:dyDescent="0.3">
      <c r="A137" s="287"/>
      <c r="B137" s="104"/>
      <c r="C137" s="316"/>
      <c r="D137" s="124"/>
      <c r="E137" s="125"/>
      <c r="F137" s="125"/>
      <c r="G137" s="125"/>
      <c r="H137" s="125"/>
      <c r="I137" s="125"/>
      <c r="J137" s="125"/>
      <c r="K137" s="125"/>
      <c r="L137" s="315"/>
      <c r="M137" s="315"/>
      <c r="N137" s="315"/>
      <c r="O137" s="315"/>
      <c r="P137" s="133"/>
      <c r="Q137" s="133"/>
      <c r="R137" s="133"/>
      <c r="S137" s="309"/>
      <c r="T137" s="244"/>
    </row>
    <row r="138" spans="1:25" ht="35.4" hidden="1" customHeight="1" outlineLevel="1" x14ac:dyDescent="0.3">
      <c r="A138" s="287"/>
      <c r="B138" s="104"/>
      <c r="C138" s="104"/>
      <c r="D138" s="254" t="s">
        <v>180</v>
      </c>
      <c r="E138" s="254" t="s">
        <v>181</v>
      </c>
      <c r="F138" s="240" t="s">
        <v>182</v>
      </c>
      <c r="G138" s="241"/>
      <c r="H138" s="241"/>
      <c r="I138" s="241"/>
      <c r="J138" s="241"/>
      <c r="K138" s="241"/>
      <c r="L138" s="242"/>
      <c r="M138" s="242"/>
      <c r="N138" s="242"/>
      <c r="O138" s="242" t="s">
        <v>183</v>
      </c>
      <c r="P138" s="243"/>
      <c r="Q138" s="239"/>
      <c r="R138" s="133"/>
      <c r="S138" s="309"/>
      <c r="T138" s="244"/>
    </row>
    <row r="139" spans="1:25" ht="6" hidden="1" customHeight="1" outlineLevel="1" x14ac:dyDescent="0.3">
      <c r="A139" s="287"/>
      <c r="B139" s="104"/>
      <c r="C139" s="237"/>
      <c r="D139" s="296"/>
      <c r="E139" s="296"/>
      <c r="F139" s="237"/>
      <c r="G139" s="238"/>
      <c r="H139" s="238"/>
      <c r="I139" s="238"/>
      <c r="J139" s="238"/>
      <c r="K139" s="238"/>
      <c r="L139" s="122"/>
      <c r="M139" s="122"/>
      <c r="N139" s="122"/>
      <c r="O139" s="122"/>
      <c r="P139" s="239"/>
      <c r="Q139" s="239"/>
      <c r="R139" s="133"/>
      <c r="S139" s="309"/>
      <c r="T139" s="244"/>
    </row>
    <row r="140" spans="1:25" ht="15.6" hidden="1" customHeight="1" outlineLevel="1" x14ac:dyDescent="0.3">
      <c r="A140" s="287"/>
      <c r="B140" s="104"/>
      <c r="C140" s="233" t="s">
        <v>110</v>
      </c>
      <c r="D140" s="317" cm="1">
        <f t="array" aca="1" ref="D140" ca="1">INDIRECT("'Introducció dades'!K"&amp;T140)</f>
        <v>0</v>
      </c>
      <c r="E140" s="317" cm="1">
        <f t="array" aca="1" ref="E140" ca="1">INDIRECT("'Introducció dades'!L"&amp;T140)</f>
        <v>0</v>
      </c>
      <c r="F140" s="236" cm="1">
        <f t="array" aca="1" ref="F140" ca="1">INDIRECT("'Introducció dades'!M"&amp;T140)</f>
        <v>1</v>
      </c>
      <c r="G140" s="234" t="str" cm="1">
        <f t="array" aca="1" ref="G140" ca="1">IF(INDIRECT("'Introducció dades'!M"&amp;T140)&lt;0.8,"Hi ha marge per reduir la potència contractada",IF(INDIRECT("'Introducció dades'!M"&amp;T140)&lt;1.2,"La potència contractada sembla ser adequada",IF(INDIRECT("'Introducció dades'!M"&amp;T140)&gt;=1.2,"Es recomana estudiar ampliar la potència contractada per evitar penalitzacions","ERROR")))</f>
        <v>La potència contractada sembla ser adequada</v>
      </c>
      <c r="H140" s="235"/>
      <c r="I140" s="125"/>
      <c r="J140" s="125"/>
      <c r="K140" s="232"/>
      <c r="L140" s="315"/>
      <c r="M140" s="315"/>
      <c r="N140" s="318" cm="1">
        <f t="array" aca="1" ref="N140" ca="1">INDIRECT("'Introducció dades'!L"&amp;T140)/1.2</f>
        <v>0</v>
      </c>
      <c r="O140" s="319" t="s">
        <v>101</v>
      </c>
      <c r="P140" s="321" cm="1">
        <f t="array" aca="1" ref="P140" ca="1">INDIRECT("'Introducció dades'!L"&amp;T140)/0.8</f>
        <v>0</v>
      </c>
      <c r="Q140" s="320" t="s">
        <v>184</v>
      </c>
      <c r="R140" s="320"/>
      <c r="S140" s="309"/>
      <c r="T140" s="244">
        <f t="shared" ref="T140:T145" si="6">+$T$135+T65</f>
        <v>153</v>
      </c>
    </row>
    <row r="141" spans="1:25" hidden="1" outlineLevel="1" x14ac:dyDescent="0.3">
      <c r="A141" s="287"/>
      <c r="B141" s="104"/>
      <c r="C141" s="233" t="s">
        <v>115</v>
      </c>
      <c r="D141" s="317" cm="1">
        <f t="array" aca="1" ref="D141" ca="1">INDIRECT("'Introducció dades'!K"&amp;T141)</f>
        <v>0</v>
      </c>
      <c r="E141" s="317" cm="1">
        <f t="array" aca="1" ref="E141" ca="1">INDIRECT("'Introducció dades'!L"&amp;T141)</f>
        <v>0</v>
      </c>
      <c r="F141" s="236" cm="1">
        <f t="array" aca="1" ref="F141" ca="1">INDIRECT("'Introducció dades'!M"&amp;T141)</f>
        <v>1</v>
      </c>
      <c r="G141" s="234" t="str" cm="1">
        <f t="array" aca="1" ref="G141" ca="1">IF(INDIRECT("'Introducció dades'!M"&amp;T141)&lt;0.8,"Hi ha marge per reduir la potència contractada",IF(INDIRECT("'Introducció dades'!M"&amp;T141)&lt;1.2,"La potència contractada sembla ser adequada",IF(INDIRECT("'Introducció dades'!M"&amp;T141)&gt;=1.2,"Es recomana estudiar ampliar la potència contractada per evitar penalitzacions","ERROR")))</f>
        <v>La potència contractada sembla ser adequada</v>
      </c>
      <c r="H141" s="235"/>
      <c r="I141" s="125"/>
      <c r="J141" s="125"/>
      <c r="K141" s="125"/>
      <c r="L141" s="315"/>
      <c r="M141" s="315"/>
      <c r="N141" s="318" cm="1">
        <f t="array" aca="1" ref="N141" ca="1">INDIRECT("'Introducció dades'!L"&amp;T141)/1.2</f>
        <v>0</v>
      </c>
      <c r="O141" s="319" t="s">
        <v>101</v>
      </c>
      <c r="P141" s="321" cm="1">
        <f t="array" aca="1" ref="P141" ca="1">INDIRECT("'Introducció dades'!L"&amp;T141)/0.8</f>
        <v>0</v>
      </c>
      <c r="Q141" s="320" t="s">
        <v>184</v>
      </c>
      <c r="R141" s="320"/>
      <c r="S141" s="309"/>
      <c r="T141" s="244">
        <f t="shared" si="6"/>
        <v>154</v>
      </c>
    </row>
    <row r="142" spans="1:25" ht="15" hidden="1" customHeight="1" outlineLevel="1" x14ac:dyDescent="0.3">
      <c r="A142" s="287"/>
      <c r="B142" s="311"/>
      <c r="C142" s="233" t="s">
        <v>120</v>
      </c>
      <c r="D142" s="317" cm="1">
        <f t="array" aca="1" ref="D142" ca="1">INDIRECT("'Introducció dades'!K"&amp;T142)</f>
        <v>0</v>
      </c>
      <c r="E142" s="317" cm="1">
        <f t="array" aca="1" ref="E142" ca="1">INDIRECT("'Introducció dades'!L"&amp;T142)</f>
        <v>0</v>
      </c>
      <c r="F142" s="236" cm="1">
        <f t="array" aca="1" ref="F142" ca="1">INDIRECT("'Introducció dades'!M"&amp;T142)</f>
        <v>1</v>
      </c>
      <c r="G142" s="234" t="str" cm="1">
        <f t="array" aca="1" ref="G142" ca="1">IF(INDIRECT("'Introducció dades'!M"&amp;T142)&lt;0.8,"Hi ha marge per reduir la potència contractada",IF(INDIRECT("'Introducció dades'!M"&amp;T142)&lt;1.2,"La potència contractada sembla ser adequada",IF(INDIRECT("'Introducció dades'!M"&amp;T142)&gt;=1.2,"Es recomana estudiar ampliar la potència contractada per evitar penalitzacions","ERROR")))</f>
        <v>La potència contractada sembla ser adequada</v>
      </c>
      <c r="H142" s="235"/>
      <c r="I142" s="315"/>
      <c r="J142" s="315"/>
      <c r="K142" s="315"/>
      <c r="L142" s="315"/>
      <c r="M142" s="315"/>
      <c r="N142" s="318" cm="1">
        <f t="array" aca="1" ref="N142" ca="1">INDIRECT("'Introducció dades'!L"&amp;T142)/1.2</f>
        <v>0</v>
      </c>
      <c r="O142" s="319" t="s">
        <v>101</v>
      </c>
      <c r="P142" s="321" cm="1">
        <f t="array" aca="1" ref="P142" ca="1">INDIRECT("'Introducció dades'!L"&amp;T142)/0.8</f>
        <v>0</v>
      </c>
      <c r="Q142" s="320" t="s">
        <v>184</v>
      </c>
      <c r="R142" s="320"/>
      <c r="S142" s="309"/>
      <c r="T142" s="244">
        <f t="shared" si="6"/>
        <v>155</v>
      </c>
    </row>
    <row r="143" spans="1:25" hidden="1" outlineLevel="1" x14ac:dyDescent="0.3">
      <c r="A143" s="287"/>
      <c r="B143" s="311"/>
      <c r="C143" s="233" t="s">
        <v>123</v>
      </c>
      <c r="D143" s="317" cm="1">
        <f t="array" aca="1" ref="D143" ca="1">INDIRECT("'Introducció dades'!K"&amp;T143)</f>
        <v>0</v>
      </c>
      <c r="E143" s="317" cm="1">
        <f t="array" aca="1" ref="E143" ca="1">INDIRECT("'Introducció dades'!L"&amp;T143)</f>
        <v>0</v>
      </c>
      <c r="F143" s="236" cm="1">
        <f t="array" aca="1" ref="F143" ca="1">INDIRECT("'Introducció dades'!M"&amp;T143)</f>
        <v>1</v>
      </c>
      <c r="G143" s="234" t="str" cm="1">
        <f t="array" aca="1" ref="G143" ca="1">IF(INDIRECT("'Introducció dades'!M"&amp;T143)&lt;0.8,"Hi ha marge per reduir la potència contractada",IF(INDIRECT("'Introducció dades'!M"&amp;T143)&lt;1.2,"La potència contractada sembla ser adequada",IF(INDIRECT("'Introducció dades'!M"&amp;T143)&gt;=1.2,"Es recomana estudiar ampliar la potència contractada per evitar penalitzacions","ERROR")))</f>
        <v>La potència contractada sembla ser adequada</v>
      </c>
      <c r="H143" s="235"/>
      <c r="I143" s="315"/>
      <c r="J143" s="315"/>
      <c r="K143" s="315"/>
      <c r="L143" s="315"/>
      <c r="M143" s="315"/>
      <c r="N143" s="318" cm="1">
        <f t="array" aca="1" ref="N143" ca="1">INDIRECT("'Introducció dades'!L"&amp;T143)/1.2</f>
        <v>0</v>
      </c>
      <c r="O143" s="319" t="s">
        <v>101</v>
      </c>
      <c r="P143" s="321" cm="1">
        <f t="array" aca="1" ref="P143" ca="1">INDIRECT("'Introducció dades'!L"&amp;T143)/0.8</f>
        <v>0</v>
      </c>
      <c r="Q143" s="320" t="s">
        <v>184</v>
      </c>
      <c r="R143" s="320"/>
      <c r="S143" s="309"/>
      <c r="T143" s="244">
        <f t="shared" si="6"/>
        <v>156</v>
      </c>
    </row>
    <row r="144" spans="1:25" ht="15" hidden="1" customHeight="1" outlineLevel="1" x14ac:dyDescent="0.3">
      <c r="A144" s="287"/>
      <c r="B144" s="311"/>
      <c r="C144" s="233" t="s">
        <v>124</v>
      </c>
      <c r="D144" s="317" cm="1">
        <f t="array" aca="1" ref="D144" ca="1">INDIRECT("'Introducció dades'!K"&amp;T144)</f>
        <v>0</v>
      </c>
      <c r="E144" s="317" cm="1">
        <f t="array" aca="1" ref="E144" ca="1">INDIRECT("'Introducció dades'!L"&amp;T144)</f>
        <v>0</v>
      </c>
      <c r="F144" s="236" cm="1">
        <f t="array" aca="1" ref="F144" ca="1">INDIRECT("'Introducció dades'!M"&amp;T144)</f>
        <v>1</v>
      </c>
      <c r="G144" s="234" t="str" cm="1">
        <f t="array" aca="1" ref="G144" ca="1">IF(INDIRECT("'Introducció dades'!M"&amp;T144)&lt;0.8,"Hi ha marge per reduir la potència contractada",IF(INDIRECT("'Introducció dades'!M"&amp;T144)&lt;1.2,"La potència contractada sembla ser adequada",IF(INDIRECT("'Introducció dades'!M"&amp;T144)&gt;=1.2,"Es recomana estudiar ampliar la potència contractada per evitar penalitzacions","ERROR")))</f>
        <v>La potència contractada sembla ser adequada</v>
      </c>
      <c r="H144" s="235"/>
      <c r="I144" s="315"/>
      <c r="J144" s="315"/>
      <c r="K144" s="315"/>
      <c r="L144" s="315"/>
      <c r="M144" s="315"/>
      <c r="N144" s="318" cm="1">
        <f t="array" aca="1" ref="N144" ca="1">INDIRECT("'Introducció dades'!L"&amp;T144)/1.2</f>
        <v>0</v>
      </c>
      <c r="O144" s="319" t="s">
        <v>101</v>
      </c>
      <c r="P144" s="321" cm="1">
        <f t="array" aca="1" ref="P144" ca="1">INDIRECT("'Introducció dades'!L"&amp;T144)/0.8</f>
        <v>0</v>
      </c>
      <c r="Q144" s="320" t="s">
        <v>184</v>
      </c>
      <c r="R144" s="320"/>
      <c r="S144" s="309"/>
      <c r="T144" s="244">
        <f t="shared" si="6"/>
        <v>157</v>
      </c>
    </row>
    <row r="145" spans="1:27" hidden="1" outlineLevel="1" x14ac:dyDescent="0.3">
      <c r="A145" s="287"/>
      <c r="B145" s="311"/>
      <c r="C145" s="233" t="s">
        <v>125</v>
      </c>
      <c r="D145" s="317" cm="1">
        <f t="array" aca="1" ref="D145" ca="1">INDIRECT("'Introducció dades'!K"&amp;T145)</f>
        <v>0</v>
      </c>
      <c r="E145" s="317" cm="1">
        <f t="array" aca="1" ref="E145" ca="1">INDIRECT("'Introducció dades'!L"&amp;T145)</f>
        <v>0</v>
      </c>
      <c r="F145" s="236" cm="1">
        <f t="array" aca="1" ref="F145" ca="1">INDIRECT("'Introducció dades'!M"&amp;T145)</f>
        <v>1</v>
      </c>
      <c r="G145" s="234" t="str" cm="1">
        <f t="array" aca="1" ref="G145" ca="1">IF(INDIRECT("'Introducció dades'!M"&amp;T145)&lt;0.8,"Hi ha marge per reduir la potència contractada",IF(INDIRECT("'Introducció dades'!M"&amp;T145)&lt;1.2,"La potència contractada sembla ser adequada",IF(INDIRECT("'Introducció dades'!M"&amp;T145)&gt;=1.2,"Es recomana estudiar ampliar la potència contractada per evitar penalitzacions","ERROR")))</f>
        <v>La potència contractada sembla ser adequada</v>
      </c>
      <c r="H145" s="235"/>
      <c r="I145" s="315"/>
      <c r="J145" s="315"/>
      <c r="K145" s="315"/>
      <c r="L145" s="315"/>
      <c r="M145" s="315"/>
      <c r="N145" s="318" cm="1">
        <f t="array" aca="1" ref="N145" ca="1">INDIRECT("'Introducció dades'!L"&amp;T145)/1.2</f>
        <v>0</v>
      </c>
      <c r="O145" s="319" t="s">
        <v>101</v>
      </c>
      <c r="P145" s="321" cm="1">
        <f t="array" aca="1" ref="P145" ca="1">INDIRECT("'Introducció dades'!L"&amp;T145)/0.8</f>
        <v>0</v>
      </c>
      <c r="Q145" s="320" t="s">
        <v>184</v>
      </c>
      <c r="R145" s="320"/>
      <c r="S145" s="309"/>
      <c r="T145" s="244">
        <f t="shared" si="6"/>
        <v>158</v>
      </c>
    </row>
    <row r="146" spans="1:27" ht="7.2" hidden="1" customHeight="1" outlineLevel="1" x14ac:dyDescent="0.3">
      <c r="A146" s="287"/>
      <c r="B146" s="311"/>
      <c r="C146" s="122"/>
      <c r="D146" s="122"/>
      <c r="E146" s="315"/>
      <c r="F146" s="315"/>
      <c r="G146" s="315"/>
      <c r="H146" s="315"/>
      <c r="I146" s="315"/>
      <c r="J146" s="315"/>
      <c r="K146" s="315"/>
      <c r="L146" s="315"/>
      <c r="M146" s="315"/>
      <c r="N146" s="315"/>
      <c r="O146" s="315"/>
      <c r="P146" s="133"/>
      <c r="Q146" s="133"/>
      <c r="R146" s="133"/>
      <c r="S146" s="309"/>
      <c r="T146" s="244"/>
    </row>
    <row r="147" spans="1:27" ht="13.95" hidden="1" customHeight="1" outlineLevel="1" x14ac:dyDescent="0.3">
      <c r="A147" s="287"/>
      <c r="B147" s="311"/>
      <c r="C147" s="122"/>
      <c r="D147" s="122"/>
      <c r="E147" s="315"/>
      <c r="F147" s="315"/>
      <c r="G147" s="315"/>
      <c r="H147" s="315"/>
      <c r="I147" s="315"/>
      <c r="J147" s="315"/>
      <c r="K147" s="315"/>
      <c r="L147" s="315"/>
      <c r="M147" s="315"/>
      <c r="N147" s="315"/>
      <c r="O147" s="315"/>
      <c r="P147" s="133"/>
      <c r="Q147" s="133"/>
      <c r="R147" s="133"/>
      <c r="S147" s="309"/>
    </row>
    <row r="148" spans="1:27" hidden="1" outlineLevel="1" x14ac:dyDescent="0.3">
      <c r="A148" s="287"/>
      <c r="B148" s="311"/>
      <c r="C148" s="122"/>
      <c r="D148" s="122"/>
      <c r="E148" s="315"/>
      <c r="F148" s="315"/>
      <c r="G148" s="315"/>
      <c r="H148" s="315"/>
      <c r="I148" s="315"/>
      <c r="J148" s="315"/>
      <c r="K148" s="315"/>
      <c r="L148" s="315"/>
      <c r="M148" s="315"/>
      <c r="N148" s="315"/>
      <c r="O148" s="315"/>
      <c r="P148" s="133"/>
      <c r="Q148" s="133"/>
      <c r="R148" s="133"/>
      <c r="S148" s="309"/>
    </row>
    <row r="149" spans="1:27" ht="3" hidden="1" customHeight="1" outlineLevel="1" x14ac:dyDescent="0.3">
      <c r="A149" s="287"/>
      <c r="B149" s="296"/>
      <c r="C149" s="296"/>
      <c r="D149" s="296"/>
      <c r="E149" s="296"/>
      <c r="F149" s="296"/>
      <c r="G149" s="296"/>
      <c r="H149" s="296"/>
      <c r="I149" s="296"/>
      <c r="J149" s="296"/>
      <c r="K149" s="296"/>
      <c r="L149" s="296"/>
      <c r="M149" s="296"/>
      <c r="N149" s="296"/>
      <c r="O149" s="296"/>
      <c r="P149" s="296"/>
      <c r="Q149" s="296"/>
      <c r="R149" s="296"/>
      <c r="S149" s="309"/>
    </row>
    <row r="150" spans="1:27" hidden="1" outlineLevel="1" x14ac:dyDescent="0.3">
      <c r="A150" s="287"/>
      <c r="B150" s="296"/>
      <c r="C150" s="296"/>
      <c r="D150" s="296"/>
      <c r="E150" s="296"/>
      <c r="F150" s="296"/>
      <c r="G150" s="296"/>
      <c r="H150" s="296"/>
      <c r="I150" s="296"/>
      <c r="J150" s="296"/>
      <c r="K150" s="296"/>
      <c r="L150" s="296"/>
      <c r="M150" s="296"/>
      <c r="N150" s="296"/>
      <c r="O150" s="296"/>
      <c r="P150" s="296"/>
      <c r="Q150" s="296"/>
      <c r="R150" s="296"/>
      <c r="S150" s="309"/>
    </row>
    <row r="151" spans="1:27" hidden="1" outlineLevel="1" x14ac:dyDescent="0.3">
      <c r="A151" s="287"/>
      <c r="B151" s="296"/>
      <c r="C151" s="296"/>
      <c r="D151" s="296"/>
      <c r="E151" s="296"/>
      <c r="F151" s="296"/>
      <c r="G151" s="296"/>
      <c r="H151" s="296"/>
      <c r="I151" s="296"/>
      <c r="J151" s="296"/>
      <c r="K151" s="296"/>
      <c r="L151" s="296"/>
      <c r="M151" s="296"/>
      <c r="N151" s="296"/>
      <c r="O151" s="296"/>
      <c r="P151" s="296"/>
      <c r="Q151" s="296"/>
      <c r="R151" s="296"/>
      <c r="S151" s="309"/>
    </row>
    <row r="152" spans="1:27" hidden="1" outlineLevel="1" x14ac:dyDescent="0.3">
      <c r="A152" s="287"/>
      <c r="B152" s="296"/>
      <c r="C152" s="296"/>
      <c r="D152" s="296"/>
      <c r="E152" s="296"/>
      <c r="F152" s="296"/>
      <c r="G152" s="296"/>
      <c r="H152" s="296"/>
      <c r="I152" s="296"/>
      <c r="J152" s="296"/>
      <c r="K152" s="296"/>
      <c r="L152" s="296"/>
      <c r="M152" s="296"/>
      <c r="N152" s="296"/>
      <c r="O152" s="296"/>
      <c r="P152" s="296"/>
      <c r="Q152" s="296"/>
      <c r="R152" s="296"/>
      <c r="S152" s="309"/>
    </row>
    <row r="153" spans="1:27" ht="3" customHeight="1" collapsed="1" x14ac:dyDescent="0.45">
      <c r="A153" s="287"/>
      <c r="B153" s="117"/>
      <c r="C153" s="117"/>
      <c r="D153" s="117"/>
      <c r="E153" s="117"/>
      <c r="F153" s="117"/>
      <c r="G153" s="117"/>
      <c r="H153" s="117"/>
      <c r="I153" s="117"/>
      <c r="J153" s="117"/>
      <c r="K153" s="117"/>
      <c r="L153" s="117"/>
      <c r="M153" s="117"/>
      <c r="N153" s="117"/>
      <c r="O153" s="117"/>
      <c r="P153" s="117"/>
      <c r="Q153" s="117"/>
      <c r="R153" s="117"/>
      <c r="S153" s="309"/>
    </row>
    <row r="154" spans="1:27" ht="24.6" customHeight="1" x14ac:dyDescent="0.3">
      <c r="A154" s="287"/>
      <c r="B154" s="429" t="str" cm="1">
        <f t="array" aca="1" ref="B154" ca="1">CONCATENATE(INDIRECT("'Introducció dades Grals'!B"&amp;T159),": ",INDIRECT("'Introducció dades Grals'!C"&amp;T159))</f>
        <v xml:space="preserve">Equipament 03: </v>
      </c>
      <c r="C154" s="429"/>
      <c r="D154" s="429"/>
      <c r="E154" s="429"/>
      <c r="F154" s="429"/>
      <c r="G154" s="429"/>
      <c r="H154" s="429"/>
      <c r="I154" s="429"/>
      <c r="J154" s="429"/>
      <c r="K154" s="429"/>
      <c r="L154" s="429"/>
      <c r="M154" s="429"/>
      <c r="N154" s="429"/>
      <c r="O154" s="429"/>
      <c r="P154" s="429"/>
      <c r="Q154" s="429"/>
      <c r="R154" s="224"/>
      <c r="S154" s="309"/>
      <c r="T154" s="245">
        <v>2</v>
      </c>
    </row>
    <row r="155" spans="1:27" ht="3.6" hidden="1" customHeight="1" outlineLevel="1" x14ac:dyDescent="0.3">
      <c r="A155" s="287"/>
      <c r="B155" s="207"/>
      <c r="C155" s="207"/>
      <c r="D155" s="207"/>
      <c r="E155" s="207"/>
      <c r="F155" s="207"/>
      <c r="G155" s="207"/>
      <c r="H155" s="207"/>
      <c r="I155" s="207"/>
      <c r="J155" s="207"/>
      <c r="K155" s="207"/>
      <c r="L155" s="207"/>
      <c r="M155" s="207"/>
      <c r="N155" s="207"/>
      <c r="O155" s="207"/>
      <c r="P155" s="296"/>
      <c r="Q155" s="296"/>
      <c r="R155" s="296"/>
      <c r="S155" s="309"/>
    </row>
    <row r="156" spans="1:27" ht="20.399999999999999" hidden="1" customHeight="1" outlineLevel="1" x14ac:dyDescent="0.3">
      <c r="A156" s="287"/>
      <c r="B156" s="207"/>
      <c r="C156" s="231" t="s">
        <v>170</v>
      </c>
      <c r="D156" s="207"/>
      <c r="E156" s="207"/>
      <c r="F156" s="207"/>
      <c r="G156" s="207"/>
      <c r="H156" s="207"/>
      <c r="I156" s="207"/>
      <c r="J156" s="207"/>
      <c r="K156" s="207"/>
      <c r="L156" s="207"/>
      <c r="M156" s="207"/>
      <c r="N156" s="207"/>
      <c r="O156" s="207"/>
      <c r="P156" s="296"/>
      <c r="Q156" s="296"/>
      <c r="R156" s="296"/>
      <c r="S156" s="309"/>
    </row>
    <row r="157" spans="1:27" ht="2.4" hidden="1" customHeight="1" outlineLevel="1" x14ac:dyDescent="0.3">
      <c r="A157" s="287"/>
      <c r="B157" s="230"/>
      <c r="C157" s="230"/>
      <c r="D157" s="230"/>
      <c r="E157" s="230"/>
      <c r="F157" s="230"/>
      <c r="G157" s="230"/>
      <c r="H157" s="230"/>
      <c r="I157" s="230"/>
      <c r="J157" s="230"/>
      <c r="K157" s="230"/>
      <c r="L157" s="230"/>
      <c r="M157" s="230"/>
      <c r="N157" s="230"/>
      <c r="O157" s="230"/>
      <c r="P157" s="310"/>
      <c r="Q157" s="310"/>
      <c r="R157" s="310"/>
      <c r="S157" s="309"/>
    </row>
    <row r="158" spans="1:27" ht="8.4" hidden="1" customHeight="1" outlineLevel="1" x14ac:dyDescent="0.3">
      <c r="A158" s="287"/>
      <c r="B158" s="207"/>
      <c r="C158" s="207"/>
      <c r="D158" s="207"/>
      <c r="E158" s="207"/>
      <c r="F158" s="207"/>
      <c r="G158" s="207"/>
      <c r="H158" s="207"/>
      <c r="I158" s="207"/>
      <c r="J158" s="207"/>
      <c r="K158" s="207"/>
      <c r="L158" s="207"/>
      <c r="M158" s="207"/>
      <c r="N158" s="207"/>
      <c r="O158" s="207"/>
      <c r="P158" s="296"/>
      <c r="Q158" s="296"/>
      <c r="R158" s="296"/>
      <c r="S158" s="309"/>
    </row>
    <row r="159" spans="1:27" s="214" customFormat="1" ht="18" hidden="1" customHeight="1" outlineLevel="1" x14ac:dyDescent="0.3">
      <c r="A159" s="209"/>
      <c r="B159" s="210"/>
      <c r="C159" s="211" t="s">
        <v>88</v>
      </c>
      <c r="D159" s="215"/>
      <c r="E159" s="225" cm="1">
        <f t="array" aca="1" ref="E159" ca="1">INDIRECT("'Introducció dades Grals'!E"&amp;T159)</f>
        <v>0</v>
      </c>
      <c r="F159" s="210"/>
      <c r="G159" s="210"/>
      <c r="H159" s="211" t="s">
        <v>93</v>
      </c>
      <c r="I159" s="210"/>
      <c r="J159" s="210"/>
      <c r="K159" s="225" t="str" cm="1">
        <f t="array" aca="1" ref="K159" ca="1">IF(INDIRECT("'Introducció dades Grals'!O"&amp;T159)=0,"",INDIRECT("'Introducció dades Grals'!O"&amp;T159))</f>
        <v/>
      </c>
      <c r="L159" s="212"/>
      <c r="M159" s="212"/>
      <c r="N159" s="212"/>
      <c r="O159" s="212"/>
      <c r="P159" s="212"/>
      <c r="Q159" s="212"/>
      <c r="R159" s="212"/>
      <c r="S159" s="213"/>
      <c r="T159" s="245">
        <f>T84+T154</f>
        <v>16</v>
      </c>
      <c r="U159" s="246"/>
      <c r="V159" s="246"/>
      <c r="W159" s="246"/>
      <c r="X159" s="246"/>
      <c r="Y159" s="246"/>
      <c r="Z159" s="246"/>
      <c r="AA159" s="246"/>
    </row>
    <row r="160" spans="1:27" s="214" customFormat="1" ht="6" hidden="1" customHeight="1" outlineLevel="1" x14ac:dyDescent="0.25">
      <c r="A160" s="209"/>
      <c r="B160" s="210"/>
      <c r="C160" s="212"/>
      <c r="D160" s="216"/>
      <c r="E160" s="227"/>
      <c r="F160" s="210"/>
      <c r="G160" s="210"/>
      <c r="H160" s="210"/>
      <c r="I160" s="210"/>
      <c r="J160" s="210"/>
      <c r="K160" s="226"/>
      <c r="L160" s="212"/>
      <c r="M160" s="212"/>
      <c r="N160" s="212"/>
      <c r="O160" s="212"/>
      <c r="P160" s="212"/>
      <c r="Q160" s="212"/>
      <c r="R160" s="212"/>
      <c r="S160" s="213"/>
      <c r="T160" s="246"/>
      <c r="U160" s="246"/>
      <c r="V160" s="246"/>
      <c r="W160" s="246"/>
      <c r="X160" s="246"/>
      <c r="Y160" s="246"/>
      <c r="Z160" s="246"/>
      <c r="AA160" s="246"/>
    </row>
    <row r="161" spans="1:27" s="214" customFormat="1" ht="18" hidden="1" customHeight="1" outlineLevel="1" x14ac:dyDescent="0.25">
      <c r="A161" s="209"/>
      <c r="B161" s="210"/>
      <c r="C161" s="217" t="s">
        <v>171</v>
      </c>
      <c r="D161" s="218"/>
      <c r="E161" s="229" cm="1">
        <f t="array" aca="1" ref="E161" ca="1">INDIRECT("'Introducció dades Grals'!G"&amp;T159)</f>
        <v>0</v>
      </c>
      <c r="F161" s="210"/>
      <c r="G161" s="210"/>
      <c r="H161" s="211" t="s">
        <v>94</v>
      </c>
      <c r="I161" s="210"/>
      <c r="J161" s="210"/>
      <c r="K161" s="225" t="str" cm="1">
        <f t="array" aca="1" ref="K161" ca="1">IF(INDIRECT("'Introducció dades Grals'!Q"&amp;T159)=0,"",INDIRECT("'Introducció dades Grals'!Q"&amp;T159))</f>
        <v/>
      </c>
      <c r="L161" s="212"/>
      <c r="M161" s="212"/>
      <c r="N161" s="212"/>
      <c r="O161" s="212"/>
      <c r="P161" s="212"/>
      <c r="Q161" s="212"/>
      <c r="R161" s="212"/>
      <c r="S161" s="213"/>
      <c r="T161" s="246"/>
      <c r="U161" s="246"/>
      <c r="V161" s="246"/>
      <c r="W161" s="246"/>
      <c r="X161" s="246"/>
      <c r="Y161" s="246"/>
      <c r="Z161" s="246"/>
      <c r="AA161" s="246"/>
    </row>
    <row r="162" spans="1:27" s="214" customFormat="1" ht="6" hidden="1" customHeight="1" outlineLevel="1" x14ac:dyDescent="0.25">
      <c r="A162" s="209"/>
      <c r="B162" s="210"/>
      <c r="C162" s="212"/>
      <c r="D162" s="212"/>
      <c r="E162" s="227"/>
      <c r="F162" s="212"/>
      <c r="G162" s="212"/>
      <c r="H162" s="212"/>
      <c r="I162" s="212"/>
      <c r="J162" s="212"/>
      <c r="K162" s="227"/>
      <c r="L162" s="212"/>
      <c r="M162" s="212"/>
      <c r="N162" s="212"/>
      <c r="O162" s="212"/>
      <c r="P162" s="212"/>
      <c r="Q162" s="212"/>
      <c r="R162" s="212"/>
      <c r="S162" s="213"/>
      <c r="T162" s="246"/>
      <c r="U162" s="246"/>
      <c r="V162" s="246"/>
      <c r="W162" s="246"/>
      <c r="X162" s="246"/>
      <c r="Y162" s="246"/>
      <c r="Z162" s="246"/>
      <c r="AA162" s="246"/>
    </row>
    <row r="163" spans="1:27" s="214" customFormat="1" ht="18" hidden="1" customHeight="1" outlineLevel="1" x14ac:dyDescent="0.25">
      <c r="A163" s="209"/>
      <c r="B163" s="210"/>
      <c r="C163" s="219" t="s">
        <v>90</v>
      </c>
      <c r="D163" s="220"/>
      <c r="E163" s="228" cm="1">
        <f t="array" aca="1" ref="E163" ca="1">INDIRECT("'Introducció dades Grals'!I"&amp;T159)</f>
        <v>0</v>
      </c>
      <c r="F163" s="212"/>
      <c r="G163" s="212"/>
      <c r="H163" s="212"/>
      <c r="I163" s="212"/>
      <c r="J163" s="210"/>
      <c r="K163" s="226"/>
      <c r="L163" s="210"/>
      <c r="M163" s="210"/>
      <c r="N163" s="210"/>
      <c r="O163" s="210"/>
      <c r="P163" s="212"/>
      <c r="Q163" s="212"/>
      <c r="R163" s="212"/>
      <c r="S163" s="213"/>
      <c r="T163" s="246"/>
      <c r="U163" s="246"/>
      <c r="V163" s="246"/>
      <c r="W163" s="246"/>
      <c r="X163" s="246"/>
      <c r="Y163" s="246"/>
      <c r="Z163" s="246"/>
      <c r="AA163" s="246"/>
    </row>
    <row r="164" spans="1:27" s="214" customFormat="1" ht="6" hidden="1" customHeight="1" outlineLevel="1" x14ac:dyDescent="0.25">
      <c r="A164" s="209"/>
      <c r="B164" s="210"/>
      <c r="C164" s="212"/>
      <c r="D164" s="221"/>
      <c r="E164" s="227"/>
      <c r="F164" s="212"/>
      <c r="G164" s="212"/>
      <c r="H164" s="212"/>
      <c r="I164" s="212"/>
      <c r="J164" s="210"/>
      <c r="K164" s="226"/>
      <c r="L164" s="210"/>
      <c r="M164" s="210"/>
      <c r="N164" s="210"/>
      <c r="O164" s="210"/>
      <c r="P164" s="212"/>
      <c r="Q164" s="212"/>
      <c r="R164" s="212"/>
      <c r="S164" s="213"/>
      <c r="T164" s="246"/>
      <c r="U164" s="246"/>
      <c r="V164" s="246"/>
      <c r="W164" s="246"/>
      <c r="X164" s="246"/>
      <c r="Y164" s="246"/>
      <c r="Z164" s="246"/>
      <c r="AA164" s="246"/>
    </row>
    <row r="165" spans="1:27" s="214" customFormat="1" ht="18" hidden="1" customHeight="1" outlineLevel="1" x14ac:dyDescent="0.25">
      <c r="A165" s="209"/>
      <c r="B165" s="210"/>
      <c r="C165" s="219" t="s">
        <v>91</v>
      </c>
      <c r="D165" s="220"/>
      <c r="E165" s="223" cm="1">
        <f t="array" aca="1" ref="E165" ca="1">INDIRECT("'Introducció dades Grals'!K"&amp;T159)</f>
        <v>0</v>
      </c>
      <c r="F165" s="212"/>
      <c r="G165" s="222"/>
      <c r="H165" s="219" t="s">
        <v>92</v>
      </c>
      <c r="I165" s="212"/>
      <c r="J165" s="212"/>
      <c r="K165" s="223" cm="1">
        <f t="array" aca="1" ref="K165" ca="1">INDIRECT("'Introducció dades Grals'!M"&amp;T159)</f>
        <v>0</v>
      </c>
      <c r="L165" s="210"/>
      <c r="M165" s="210"/>
      <c r="N165" s="210"/>
      <c r="O165" s="210"/>
      <c r="P165" s="212"/>
      <c r="Q165" s="212"/>
      <c r="R165" s="212"/>
      <c r="S165" s="213"/>
      <c r="T165" s="246"/>
      <c r="U165" s="246"/>
      <c r="V165" s="246"/>
      <c r="W165" s="246"/>
      <c r="X165" s="246"/>
      <c r="Y165" s="246"/>
      <c r="Z165" s="246"/>
      <c r="AA165" s="246"/>
    </row>
    <row r="166" spans="1:27" ht="6" hidden="1" customHeight="1" outlineLevel="1" x14ac:dyDescent="0.3">
      <c r="A166" s="287"/>
      <c r="B166" s="207"/>
      <c r="C166" s="296"/>
      <c r="D166" s="138"/>
      <c r="E166" s="296"/>
      <c r="F166" s="296"/>
      <c r="G166" s="102"/>
      <c r="H166" s="102"/>
      <c r="I166" s="207"/>
      <c r="J166" s="207"/>
      <c r="K166" s="207"/>
      <c r="L166" s="207"/>
      <c r="M166" s="207"/>
      <c r="N166" s="207"/>
      <c r="O166" s="207"/>
      <c r="P166" s="296"/>
      <c r="Q166" s="296"/>
      <c r="R166" s="296"/>
      <c r="S166" s="309"/>
    </row>
    <row r="167" spans="1:27" ht="27.6" hidden="1" customHeight="1" outlineLevel="1" x14ac:dyDescent="0.3">
      <c r="A167" s="287"/>
      <c r="B167" s="207"/>
      <c r="C167" s="231" t="s">
        <v>172</v>
      </c>
      <c r="D167" s="207"/>
      <c r="E167" s="207"/>
      <c r="F167" s="207"/>
      <c r="G167" s="207"/>
      <c r="H167" s="207"/>
      <c r="I167" s="207"/>
      <c r="J167" s="207"/>
      <c r="K167" s="207"/>
      <c r="L167" s="207"/>
      <c r="M167" s="207"/>
      <c r="N167" s="207"/>
      <c r="O167" s="207"/>
      <c r="P167" s="296"/>
      <c r="Q167" s="296"/>
      <c r="R167" s="296"/>
      <c r="S167" s="309"/>
      <c r="T167" s="245">
        <v>144</v>
      </c>
    </row>
    <row r="168" spans="1:27" ht="2.4" hidden="1" customHeight="1" outlineLevel="1" x14ac:dyDescent="0.3">
      <c r="A168" s="287"/>
      <c r="B168" s="230"/>
      <c r="C168" s="230"/>
      <c r="D168" s="230"/>
      <c r="E168" s="230"/>
      <c r="F168" s="230"/>
      <c r="G168" s="230"/>
      <c r="H168" s="230"/>
      <c r="I168" s="230"/>
      <c r="J168" s="230"/>
      <c r="K168" s="230"/>
      <c r="L168" s="230"/>
      <c r="M168" s="230"/>
      <c r="N168" s="230"/>
      <c r="O168" s="230"/>
      <c r="P168" s="310"/>
      <c r="Q168" s="310"/>
      <c r="R168" s="310"/>
      <c r="S168" s="309"/>
      <c r="V168" s="247"/>
      <c r="Z168" s="247"/>
    </row>
    <row r="169" spans="1:27" ht="9" hidden="1" customHeight="1" outlineLevel="1" x14ac:dyDescent="0.3">
      <c r="A169" s="287"/>
      <c r="B169" s="207"/>
      <c r="C169" s="207"/>
      <c r="D169" s="207"/>
      <c r="E169" s="207"/>
      <c r="F169" s="207"/>
      <c r="G169" s="207"/>
      <c r="H169" s="207"/>
      <c r="I169" s="207"/>
      <c r="J169" s="207"/>
      <c r="K169" s="207"/>
      <c r="L169" s="207"/>
      <c r="M169" s="207"/>
      <c r="N169" s="207"/>
      <c r="O169" s="207"/>
      <c r="P169" s="296"/>
      <c r="Q169" s="296"/>
      <c r="R169" s="296"/>
      <c r="S169" s="309"/>
      <c r="V169" s="247"/>
      <c r="Z169" s="247"/>
    </row>
    <row r="170" spans="1:27" ht="18" hidden="1" customHeight="1" outlineLevel="1" x14ac:dyDescent="0.3">
      <c r="A170" s="287"/>
      <c r="B170" s="311"/>
      <c r="C170" s="296"/>
      <c r="D170" s="296"/>
      <c r="E170" s="126" t="s">
        <v>173</v>
      </c>
      <c r="F170" s="118"/>
      <c r="G170" s="118"/>
      <c r="H170" s="126" t="s">
        <v>174</v>
      </c>
      <c r="I170" s="118"/>
      <c r="J170" s="118"/>
      <c r="K170" s="126" t="s">
        <v>175</v>
      </c>
      <c r="L170" s="296"/>
      <c r="M170" s="296"/>
      <c r="N170" s="296"/>
      <c r="O170" s="296"/>
      <c r="P170" s="296"/>
      <c r="Q170" s="82"/>
      <c r="R170" s="82"/>
      <c r="S170" s="309"/>
    </row>
    <row r="171" spans="1:27" ht="3" hidden="1" customHeight="1" outlineLevel="1" x14ac:dyDescent="0.3">
      <c r="A171" s="287"/>
      <c r="B171" s="311"/>
      <c r="C171" s="296"/>
      <c r="D171" s="296"/>
      <c r="E171" s="127"/>
      <c r="F171" s="118"/>
      <c r="G171" s="118"/>
      <c r="H171" s="127"/>
      <c r="I171" s="118"/>
      <c r="J171" s="118"/>
      <c r="K171" s="127"/>
      <c r="L171" s="296"/>
      <c r="M171" s="296"/>
      <c r="N171" s="296"/>
      <c r="O171" s="296"/>
      <c r="P171" s="296"/>
      <c r="Q171" s="82"/>
      <c r="R171" s="82"/>
      <c r="S171" s="309"/>
    </row>
    <row r="172" spans="1:27" hidden="1" outlineLevel="1" x14ac:dyDescent="0.3">
      <c r="A172" s="287"/>
      <c r="B172" s="428"/>
      <c r="C172" s="130" t="str" cm="1">
        <f t="array" aca="1" ref="C172" ca="1">IF(INDIRECT("'Introducció dades'!C"&amp;T172)="No n'hi ha","",INDIRECT("'Introducció dades'!C"&amp;T172))</f>
        <v>ELECTRICITAT</v>
      </c>
      <c r="D172" s="119"/>
      <c r="E172" s="128" cm="1">
        <f t="array" aca="1" ref="E172" ca="1">INDIRECT("'Introducció dades'!R"&amp;U172)</f>
        <v>0</v>
      </c>
      <c r="F172" s="123"/>
      <c r="G172" s="123"/>
      <c r="H172" s="128" cm="1">
        <f t="array" aca="1" ref="H172" ca="1">INDIRECT("'Introducció dades'!T"&amp;V172)</f>
        <v>0</v>
      </c>
      <c r="I172" s="123"/>
      <c r="J172" s="123"/>
      <c r="K172" s="128" cm="1">
        <f t="array" aca="1" ref="K172" ca="1">INDIRECT("'Introducció dades'!W"&amp;W172)</f>
        <v>0</v>
      </c>
      <c r="L172" s="123"/>
      <c r="M172" s="296"/>
      <c r="N172" s="296"/>
      <c r="O172" s="296"/>
      <c r="P172" s="296"/>
      <c r="Q172" s="82"/>
      <c r="R172" s="82"/>
      <c r="S172" s="309"/>
      <c r="T172" s="245">
        <f>T97+$T$92</f>
        <v>293</v>
      </c>
      <c r="U172" s="245">
        <f>U97+$T$92</f>
        <v>321</v>
      </c>
      <c r="V172" s="245">
        <f t="shared" ref="V172:W172" si="7">V97+$T$92</f>
        <v>321</v>
      </c>
      <c r="W172" s="245">
        <f t="shared" si="7"/>
        <v>297</v>
      </c>
    </row>
    <row r="173" spans="1:27" ht="3" hidden="1" customHeight="1" outlineLevel="1" x14ac:dyDescent="0.3">
      <c r="A173" s="287"/>
      <c r="B173" s="428"/>
      <c r="C173" s="131"/>
      <c r="D173" s="119"/>
      <c r="E173" s="123"/>
      <c r="F173" s="123"/>
      <c r="G173" s="123"/>
      <c r="H173" s="123"/>
      <c r="I173" s="123"/>
      <c r="J173" s="123"/>
      <c r="K173" s="123"/>
      <c r="L173" s="123"/>
      <c r="M173" s="296"/>
      <c r="N173" s="296"/>
      <c r="O173" s="296"/>
      <c r="P173" s="296"/>
      <c r="Q173" s="82"/>
      <c r="R173" s="82"/>
      <c r="S173" s="309"/>
    </row>
    <row r="174" spans="1:27" ht="14.4" hidden="1" customHeight="1" outlineLevel="1" x14ac:dyDescent="0.3">
      <c r="A174" s="287"/>
      <c r="B174" s="428"/>
      <c r="C174" s="130" t="str" cm="1">
        <f t="array" aca="1" ref="C174" ca="1">IF(INDIRECT("'Introducció dades'!E"&amp;T174)="No n'hi ha","",INDIRECT("'Introducció dades'!E"&amp;T174))</f>
        <v>Gasoil C</v>
      </c>
      <c r="D174" s="119"/>
      <c r="E174" s="128" cm="1">
        <f t="array" aca="1" ref="E174" ca="1">INDIRECT("'Introducció dades'!Q"&amp;U174)</f>
        <v>0</v>
      </c>
      <c r="F174" s="123"/>
      <c r="G174" s="123"/>
      <c r="H174" s="128" cm="1">
        <f t="array" aca="1" ref="H174" ca="1">INDIRECT("'Introducció dades'!S"&amp;V174)</f>
        <v>0</v>
      </c>
      <c r="I174" s="123"/>
      <c r="J174" s="123"/>
      <c r="K174" s="128" cm="1">
        <f t="array" aca="1" ref="K174" ca="1">INDIRECT("'Introducció dades'!W"&amp;W174)</f>
        <v>0</v>
      </c>
      <c r="L174" s="123"/>
      <c r="M174" s="296"/>
      <c r="N174" s="296"/>
      <c r="O174" s="296"/>
      <c r="P174" s="296"/>
      <c r="Q174" s="82"/>
      <c r="R174" s="82"/>
      <c r="S174" s="309"/>
      <c r="T174" s="245">
        <f t="shared" ref="T174:W174" si="8">T99+$T$92</f>
        <v>327</v>
      </c>
      <c r="U174" s="245">
        <f t="shared" si="8"/>
        <v>349</v>
      </c>
      <c r="V174" s="245">
        <f t="shared" si="8"/>
        <v>349</v>
      </c>
      <c r="W174" s="245">
        <f t="shared" si="8"/>
        <v>328</v>
      </c>
    </row>
    <row r="175" spans="1:27" ht="3" hidden="1" customHeight="1" outlineLevel="1" x14ac:dyDescent="0.3">
      <c r="A175" s="287"/>
      <c r="B175" s="428"/>
      <c r="C175" s="131"/>
      <c r="D175" s="119"/>
      <c r="E175" s="123"/>
      <c r="F175" s="123"/>
      <c r="G175" s="123"/>
      <c r="H175" s="123"/>
      <c r="I175" s="123"/>
      <c r="J175" s="123"/>
      <c r="K175" s="123"/>
      <c r="L175" s="123"/>
      <c r="M175" s="296"/>
      <c r="N175" s="296"/>
      <c r="O175" s="296"/>
      <c r="P175" s="296"/>
      <c r="Q175" s="82"/>
      <c r="R175" s="82"/>
      <c r="S175" s="309"/>
    </row>
    <row r="176" spans="1:27" hidden="1" outlineLevel="1" x14ac:dyDescent="0.3">
      <c r="A176" s="287"/>
      <c r="B176" s="428"/>
      <c r="C176" s="130" t="str" cm="1">
        <f t="array" aca="1" ref="C176" ca="1">IF(INDIRECT("'Introducció dades'!E"&amp;T176)="No n'hi ha","",INDIRECT("'Introducció dades'!E"&amp;T176))</f>
        <v/>
      </c>
      <c r="D176" s="119"/>
      <c r="E176" s="128" cm="1">
        <f t="array" aca="1" ref="E176" ca="1">INDIRECT("'Introducció dades'!Q"&amp;U176)</f>
        <v>0</v>
      </c>
      <c r="F176" s="123"/>
      <c r="G176" s="123"/>
      <c r="H176" s="128" cm="1">
        <f t="array" aca="1" ref="H176" ca="1">INDIRECT("'Introducció dades'!S"&amp;V176)</f>
        <v>0</v>
      </c>
      <c r="I176" s="123"/>
      <c r="J176" s="123"/>
      <c r="K176" s="128" cm="1">
        <f t="array" aca="1" ref="K176" ca="1">INDIRECT("'Introducció dades'!W"&amp;W176)</f>
        <v>0</v>
      </c>
      <c r="L176" s="123"/>
      <c r="M176" s="296"/>
      <c r="N176" s="296"/>
      <c r="O176" s="296"/>
      <c r="P176" s="296"/>
      <c r="Q176" s="82"/>
      <c r="R176" s="82"/>
      <c r="S176" s="309"/>
      <c r="T176" s="245">
        <f t="shared" ref="T176:W176" si="9">T101+$T$92</f>
        <v>355</v>
      </c>
      <c r="U176" s="245">
        <f t="shared" si="9"/>
        <v>377</v>
      </c>
      <c r="V176" s="245">
        <f t="shared" si="9"/>
        <v>377</v>
      </c>
      <c r="W176" s="245">
        <f t="shared" si="9"/>
        <v>356</v>
      </c>
    </row>
    <row r="177" spans="1:23" ht="3" hidden="1" customHeight="1" outlineLevel="1" x14ac:dyDescent="0.3">
      <c r="A177" s="287"/>
      <c r="B177" s="428"/>
      <c r="C177" s="131"/>
      <c r="D177" s="119"/>
      <c r="E177" s="123"/>
      <c r="F177" s="123"/>
      <c r="G177" s="123"/>
      <c r="H177" s="123"/>
      <c r="I177" s="123"/>
      <c r="J177" s="123"/>
      <c r="K177" s="123"/>
      <c r="L177" s="296"/>
      <c r="M177" s="296"/>
      <c r="N177" s="296"/>
      <c r="O177" s="296"/>
      <c r="P177" s="296"/>
      <c r="Q177" s="82"/>
      <c r="R177" s="82"/>
      <c r="S177" s="309"/>
    </row>
    <row r="178" spans="1:23" ht="14.4" hidden="1" customHeight="1" outlineLevel="1" x14ac:dyDescent="0.3">
      <c r="A178" s="287"/>
      <c r="B178" s="428"/>
      <c r="C178" s="130" t="str" cm="1">
        <f t="array" aca="1" ref="C178" ca="1">IF(INDIRECT("'Introducció dades'!E"&amp;T178)="No n'hi ha","",INDIRECT("'Introducció dades'!E"&amp;T178))</f>
        <v/>
      </c>
      <c r="D178" s="119"/>
      <c r="E178" s="128" cm="1">
        <f t="array" aca="1" ref="E178" ca="1">INDIRECT("'Introducció dades'!Q"&amp;U178)</f>
        <v>0</v>
      </c>
      <c r="F178" s="123"/>
      <c r="G178" s="123"/>
      <c r="H178" s="128" cm="1">
        <f t="array" aca="1" ref="H178" ca="1">INDIRECT("'Introducció dades'!S"&amp;V178)</f>
        <v>0</v>
      </c>
      <c r="I178" s="123"/>
      <c r="J178" s="123"/>
      <c r="K178" s="128" cm="1">
        <f t="array" aca="1" ref="K178" ca="1">INDIRECT("'Introducció dades'!W"&amp;W178)</f>
        <v>0</v>
      </c>
      <c r="L178" s="123"/>
      <c r="M178" s="296"/>
      <c r="N178" s="296"/>
      <c r="O178" s="296"/>
      <c r="P178" s="296"/>
      <c r="Q178" s="82"/>
      <c r="R178" s="82"/>
      <c r="S178" s="309"/>
      <c r="T178" s="245">
        <f t="shared" ref="T178:W178" si="10">T103+$T$92</f>
        <v>383</v>
      </c>
      <c r="U178" s="245">
        <f t="shared" si="10"/>
        <v>405</v>
      </c>
      <c r="V178" s="245">
        <f t="shared" si="10"/>
        <v>405</v>
      </c>
      <c r="W178" s="245">
        <f t="shared" si="10"/>
        <v>384</v>
      </c>
    </row>
    <row r="179" spans="1:23" ht="3" hidden="1" customHeight="1" outlineLevel="1" x14ac:dyDescent="0.3">
      <c r="A179" s="287"/>
      <c r="B179" s="428"/>
      <c r="C179" s="131"/>
      <c r="D179" s="119"/>
      <c r="E179" s="123"/>
      <c r="F179" s="123"/>
      <c r="G179" s="123"/>
      <c r="H179" s="123"/>
      <c r="I179" s="123"/>
      <c r="J179" s="123"/>
      <c r="K179" s="123"/>
      <c r="L179" s="123"/>
      <c r="M179" s="296"/>
      <c r="N179" s="296"/>
      <c r="O179" s="296"/>
      <c r="P179" s="296"/>
      <c r="Q179" s="82"/>
      <c r="R179" s="82"/>
      <c r="S179" s="309"/>
    </row>
    <row r="180" spans="1:23" hidden="1" outlineLevel="1" x14ac:dyDescent="0.3">
      <c r="A180" s="287"/>
      <c r="B180" s="428"/>
      <c r="C180" s="130" t="str" cm="1">
        <f t="array" aca="1" ref="C180" ca="1">IF(INDIRECT("'Introducció dades'!E"&amp;T180)="No n'hi ha","",INDIRECT("'Introducció dades'!E"&amp;T180))</f>
        <v/>
      </c>
      <c r="D180" s="119"/>
      <c r="E180" s="128" cm="1">
        <f t="array" aca="1" ref="E180" ca="1">INDIRECT("'Introducció dades'!Q"&amp;U180)</f>
        <v>0</v>
      </c>
      <c r="F180" s="123"/>
      <c r="G180" s="123"/>
      <c r="H180" s="128" cm="1">
        <f t="array" aca="1" ref="H180" ca="1">INDIRECT("'Introducció dades'!S"&amp;V180)</f>
        <v>0</v>
      </c>
      <c r="I180" s="123"/>
      <c r="J180" s="123"/>
      <c r="K180" s="128" cm="1">
        <f t="array" aca="1" ref="K180" ca="1">INDIRECT("'Introducció dades'!W"&amp;W180)</f>
        <v>0</v>
      </c>
      <c r="L180" s="123"/>
      <c r="M180" s="296"/>
      <c r="N180" s="296"/>
      <c r="O180" s="296"/>
      <c r="P180" s="296"/>
      <c r="Q180" s="82"/>
      <c r="R180" s="82"/>
      <c r="S180" s="309"/>
      <c r="T180" s="245">
        <f t="shared" ref="T180:W180" si="11">T105+$T$92</f>
        <v>411</v>
      </c>
      <c r="U180" s="245">
        <f t="shared" si="11"/>
        <v>433</v>
      </c>
      <c r="V180" s="245">
        <f t="shared" si="11"/>
        <v>433</v>
      </c>
      <c r="W180" s="245">
        <f t="shared" si="11"/>
        <v>508</v>
      </c>
    </row>
    <row r="181" spans="1:23" ht="3" hidden="1" customHeight="1" outlineLevel="1" x14ac:dyDescent="0.3">
      <c r="A181" s="287"/>
      <c r="B181" s="428"/>
      <c r="C181" s="131"/>
      <c r="D181" s="119"/>
      <c r="E181" s="123"/>
      <c r="F181" s="123"/>
      <c r="G181" s="123"/>
      <c r="H181" s="123"/>
      <c r="I181" s="123"/>
      <c r="J181" s="123"/>
      <c r="K181" s="123"/>
      <c r="L181" s="296"/>
      <c r="M181" s="296"/>
      <c r="N181" s="296"/>
      <c r="O181" s="296"/>
      <c r="P181" s="296"/>
      <c r="Q181" s="82"/>
      <c r="R181" s="82"/>
      <c r="S181" s="309"/>
      <c r="U181" s="245">
        <f t="shared" ref="U181" si="12">U106+$T$92</f>
        <v>288</v>
      </c>
    </row>
    <row r="182" spans="1:23" ht="13.95" hidden="1" customHeight="1" outlineLevel="1" x14ac:dyDescent="0.3">
      <c r="A182" s="287"/>
      <c r="B182" s="428"/>
      <c r="C182" s="312" t="s">
        <v>149</v>
      </c>
      <c r="D182" s="119"/>
      <c r="E182" s="313">
        <f ca="1">SUM(E172:E176)</f>
        <v>0</v>
      </c>
      <c r="F182" s="314"/>
      <c r="G182" s="314"/>
      <c r="H182" s="313">
        <f t="shared" ref="H182" ca="1" si="13">SUM(H172:H176)</f>
        <v>0</v>
      </c>
      <c r="I182" s="314"/>
      <c r="J182" s="314"/>
      <c r="K182" s="313">
        <f t="shared" ref="K182" ca="1" si="14">SUM(K172:K176)</f>
        <v>0</v>
      </c>
      <c r="L182" s="296"/>
      <c r="M182" s="296"/>
      <c r="N182" s="296"/>
      <c r="O182" s="296"/>
      <c r="P182" s="296"/>
      <c r="Q182" s="82"/>
      <c r="R182" s="82"/>
      <c r="S182" s="309"/>
    </row>
    <row r="183" spans="1:23" ht="3" hidden="1" customHeight="1" outlineLevel="1" x14ac:dyDescent="0.3">
      <c r="A183" s="287"/>
      <c r="B183" s="428"/>
      <c r="C183" s="82"/>
      <c r="D183" s="82"/>
      <c r="E183" s="120"/>
      <c r="F183" s="120"/>
      <c r="G183" s="120"/>
      <c r="H183" s="120"/>
      <c r="I183" s="120"/>
      <c r="J183" s="120"/>
      <c r="K183" s="120"/>
      <c r="L183" s="82"/>
      <c r="M183" s="82"/>
      <c r="N183" s="82"/>
      <c r="O183" s="82"/>
      <c r="P183" s="82"/>
      <c r="Q183" s="82"/>
      <c r="R183" s="82"/>
      <c r="S183" s="309"/>
    </row>
    <row r="184" spans="1:23" hidden="1" outlineLevel="1" x14ac:dyDescent="0.3">
      <c r="A184" s="287"/>
      <c r="B184" s="428"/>
      <c r="C184" s="82"/>
      <c r="D184" s="82"/>
      <c r="E184" s="82"/>
      <c r="F184" s="82"/>
      <c r="G184" s="82"/>
      <c r="H184" s="82"/>
      <c r="I184" s="82"/>
      <c r="J184" s="82"/>
      <c r="K184" s="82"/>
      <c r="L184" s="82"/>
      <c r="M184" s="82"/>
      <c r="N184" s="82"/>
      <c r="O184" s="82"/>
      <c r="P184" s="82"/>
      <c r="Q184" s="82"/>
      <c r="R184" s="82"/>
      <c r="S184" s="309"/>
    </row>
    <row r="185" spans="1:23" hidden="1" outlineLevel="1" x14ac:dyDescent="0.3">
      <c r="A185" s="287"/>
      <c r="B185" s="428"/>
      <c r="C185" s="82"/>
      <c r="D185" s="82"/>
      <c r="E185" s="82"/>
      <c r="F185" s="82"/>
      <c r="G185" s="82"/>
      <c r="H185" s="82"/>
      <c r="I185" s="82"/>
      <c r="J185" s="82"/>
      <c r="K185" s="82"/>
      <c r="L185" s="82"/>
      <c r="M185" s="82"/>
      <c r="N185" s="82"/>
      <c r="O185" s="82"/>
      <c r="P185" s="82"/>
      <c r="Q185" s="82"/>
      <c r="R185" s="82"/>
      <c r="S185" s="309"/>
    </row>
    <row r="186" spans="1:23" hidden="1" outlineLevel="1" x14ac:dyDescent="0.3">
      <c r="A186" s="287"/>
      <c r="B186" s="428"/>
      <c r="C186" s="82"/>
      <c r="D186" s="82"/>
      <c r="E186" s="82"/>
      <c r="F186" s="82"/>
      <c r="G186" s="82"/>
      <c r="H186" s="82"/>
      <c r="I186" s="82"/>
      <c r="J186" s="82"/>
      <c r="K186" s="82"/>
      <c r="L186" s="82"/>
      <c r="M186" s="82"/>
      <c r="N186" s="82"/>
      <c r="O186" s="82"/>
      <c r="P186" s="82"/>
      <c r="Q186" s="82"/>
      <c r="R186" s="82"/>
      <c r="S186" s="309"/>
    </row>
    <row r="187" spans="1:23" hidden="1" outlineLevel="1" x14ac:dyDescent="0.3">
      <c r="A187" s="287"/>
      <c r="B187" s="428"/>
      <c r="C187" s="82"/>
      <c r="D187" s="82"/>
      <c r="E187" s="82"/>
      <c r="F187" s="82"/>
      <c r="G187" s="82"/>
      <c r="H187" s="82"/>
      <c r="I187" s="82"/>
      <c r="J187" s="82"/>
      <c r="K187" s="121"/>
      <c r="L187" s="296"/>
      <c r="M187" s="296"/>
      <c r="N187" s="296"/>
      <c r="O187" s="296"/>
      <c r="P187" s="296"/>
      <c r="Q187" s="82"/>
      <c r="R187" s="82"/>
      <c r="S187" s="309"/>
    </row>
    <row r="188" spans="1:23" hidden="1" outlineLevel="1" x14ac:dyDescent="0.3">
      <c r="A188" s="287"/>
      <c r="B188" s="428"/>
      <c r="C188" s="82"/>
      <c r="D188" s="82"/>
      <c r="E188" s="82"/>
      <c r="F188" s="82"/>
      <c r="G188" s="82"/>
      <c r="H188" s="82"/>
      <c r="I188" s="82"/>
      <c r="J188" s="82"/>
      <c r="K188" s="121"/>
      <c r="L188" s="121"/>
      <c r="M188" s="121"/>
      <c r="N188" s="121"/>
      <c r="O188" s="121"/>
      <c r="P188" s="121"/>
      <c r="Q188" s="82"/>
      <c r="R188" s="82"/>
      <c r="S188" s="309"/>
    </row>
    <row r="189" spans="1:23" hidden="1" outlineLevel="1" x14ac:dyDescent="0.3">
      <c r="A189" s="287"/>
      <c r="B189" s="428"/>
      <c r="C189" s="82"/>
      <c r="D189" s="82"/>
      <c r="E189" s="82"/>
      <c r="F189" s="82"/>
      <c r="G189" s="82"/>
      <c r="H189" s="315"/>
      <c r="I189" s="315"/>
      <c r="J189" s="315"/>
      <c r="K189" s="296"/>
      <c r="L189" s="296"/>
      <c r="M189" s="296"/>
      <c r="N189" s="296"/>
      <c r="O189" s="296"/>
      <c r="P189" s="296"/>
      <c r="Q189" s="82"/>
      <c r="R189" s="82"/>
      <c r="S189" s="309"/>
    </row>
    <row r="190" spans="1:23" hidden="1" outlineLevel="1" x14ac:dyDescent="0.3">
      <c r="A190" s="287"/>
      <c r="B190" s="428"/>
      <c r="C190" s="122"/>
      <c r="D190" s="122"/>
      <c r="E190" s="315"/>
      <c r="F190" s="315"/>
      <c r="G190" s="315"/>
      <c r="H190" s="82"/>
      <c r="I190" s="82"/>
      <c r="J190" s="82"/>
      <c r="K190" s="296"/>
      <c r="L190" s="296"/>
      <c r="M190" s="296"/>
      <c r="N190" s="296"/>
      <c r="O190" s="296"/>
      <c r="P190" s="296"/>
      <c r="Q190" s="133"/>
      <c r="R190" s="133"/>
      <c r="S190" s="309"/>
      <c r="T190" s="244">
        <f>+IF($H$70=$B190,MAX(C190:H190),0)</f>
        <v>0</v>
      </c>
    </row>
    <row r="191" spans="1:23" hidden="1" outlineLevel="1" x14ac:dyDescent="0.3">
      <c r="A191" s="287"/>
      <c r="B191" s="428"/>
      <c r="C191" s="122"/>
      <c r="D191" s="122"/>
      <c r="E191" s="315"/>
      <c r="F191" s="315"/>
      <c r="G191" s="315"/>
      <c r="H191" s="315"/>
      <c r="I191" s="315"/>
      <c r="J191" s="315"/>
      <c r="K191" s="296"/>
      <c r="L191" s="296"/>
      <c r="M191" s="296"/>
      <c r="N191" s="296"/>
      <c r="O191" s="296"/>
      <c r="P191" s="296"/>
      <c r="Q191" s="133"/>
      <c r="R191" s="133"/>
      <c r="S191" s="309"/>
      <c r="T191" s="244">
        <f>+IF($H$70=$B191,MAX(C191:H191),0)</f>
        <v>0</v>
      </c>
    </row>
    <row r="192" spans="1:23" hidden="1" outlineLevel="1" x14ac:dyDescent="0.3">
      <c r="A192" s="287"/>
      <c r="B192" s="428"/>
      <c r="C192" s="122"/>
      <c r="D192" s="122"/>
      <c r="E192" s="315"/>
      <c r="F192" s="315"/>
      <c r="G192" s="315"/>
      <c r="H192" s="315"/>
      <c r="I192" s="315"/>
      <c r="J192" s="315"/>
      <c r="K192" s="296"/>
      <c r="L192" s="296"/>
      <c r="M192" s="296"/>
      <c r="N192" s="296"/>
      <c r="O192" s="296"/>
      <c r="P192" s="296"/>
      <c r="Q192" s="133"/>
      <c r="R192" s="133"/>
      <c r="S192" s="309"/>
      <c r="T192" s="244">
        <f>+IF($H$70=$B192,MAX(C192:H192),0)</f>
        <v>0</v>
      </c>
    </row>
    <row r="193" spans="1:25" hidden="1" outlineLevel="1" x14ac:dyDescent="0.3">
      <c r="A193" s="287"/>
      <c r="B193" s="428"/>
      <c r="C193" s="122"/>
      <c r="D193" s="122"/>
      <c r="E193" s="315"/>
      <c r="F193" s="315"/>
      <c r="G193" s="315"/>
      <c r="H193" s="315"/>
      <c r="I193" s="315"/>
      <c r="J193" s="315"/>
      <c r="K193" s="315"/>
      <c r="L193" s="315"/>
      <c r="M193" s="315"/>
      <c r="N193" s="315"/>
      <c r="O193" s="315"/>
      <c r="P193" s="133"/>
      <c r="Q193" s="133"/>
      <c r="R193" s="133"/>
      <c r="S193" s="309"/>
      <c r="T193" s="244">
        <f>+IF($H$70=$B193,MAX(C193:N193),0)</f>
        <v>0</v>
      </c>
    </row>
    <row r="194" spans="1:25" hidden="1" outlineLevel="1" x14ac:dyDescent="0.3">
      <c r="A194" s="287"/>
      <c r="B194" s="428"/>
      <c r="C194" s="122"/>
      <c r="D194" s="122"/>
      <c r="E194" s="315"/>
      <c r="F194" s="315"/>
      <c r="G194" s="315"/>
      <c r="H194" s="315"/>
      <c r="I194" s="315"/>
      <c r="J194" s="315"/>
      <c r="K194" s="315"/>
      <c r="L194" s="315"/>
      <c r="M194" s="315"/>
      <c r="N194" s="315"/>
      <c r="O194" s="315"/>
      <c r="P194" s="133">
        <f ca="1">+IF($D$70=$B194,MAX(C194:N194),0)</f>
        <v>0</v>
      </c>
      <c r="Q194" s="133">
        <f ca="1">+IF($G$70=$B194,MAX(C194:N194),0)</f>
        <v>0</v>
      </c>
      <c r="R194" s="133"/>
      <c r="S194" s="309"/>
      <c r="T194" s="244">
        <f>+IF($H$70=$B194,MAX(C194:N194),0)</f>
        <v>0</v>
      </c>
    </row>
    <row r="195" spans="1:25" hidden="1" outlineLevel="1" x14ac:dyDescent="0.3">
      <c r="A195" s="287"/>
      <c r="B195" s="428"/>
      <c r="C195" s="122"/>
      <c r="D195" s="122"/>
      <c r="E195" s="315"/>
      <c r="F195" s="315"/>
      <c r="G195" s="315"/>
      <c r="H195" s="315"/>
      <c r="I195" s="315"/>
      <c r="J195" s="315"/>
      <c r="K195" s="315"/>
      <c r="L195" s="315"/>
      <c r="M195" s="315"/>
      <c r="N195" s="315"/>
      <c r="O195" s="315"/>
      <c r="P195" s="133"/>
      <c r="Q195" s="133"/>
      <c r="R195" s="133"/>
      <c r="S195" s="309"/>
      <c r="T195" s="244"/>
    </row>
    <row r="196" spans="1:25" hidden="1" outlineLevel="1" x14ac:dyDescent="0.3">
      <c r="A196" s="287"/>
      <c r="B196" s="428"/>
      <c r="C196" s="122"/>
      <c r="D196" s="122"/>
      <c r="E196" s="315"/>
      <c r="F196" s="315"/>
      <c r="G196" s="315"/>
      <c r="H196" s="315"/>
      <c r="I196" s="315"/>
      <c r="J196" s="315"/>
      <c r="K196" s="315"/>
      <c r="L196" s="315"/>
      <c r="M196" s="315"/>
      <c r="N196" s="315"/>
      <c r="O196" s="315"/>
      <c r="P196" s="133"/>
      <c r="Q196" s="133"/>
      <c r="R196" s="133"/>
      <c r="S196" s="309"/>
      <c r="T196" s="244"/>
    </row>
    <row r="197" spans="1:25" hidden="1" outlineLevel="1" x14ac:dyDescent="0.3">
      <c r="A197" s="287"/>
      <c r="B197" s="428"/>
      <c r="C197" s="122"/>
      <c r="D197" s="122"/>
      <c r="E197" s="315"/>
      <c r="F197" s="315"/>
      <c r="G197" s="315"/>
      <c r="H197" s="315"/>
      <c r="I197" s="315"/>
      <c r="J197" s="315"/>
      <c r="K197" s="315"/>
      <c r="L197" s="315"/>
      <c r="M197" s="315"/>
      <c r="N197" s="315"/>
      <c r="O197" s="315"/>
      <c r="P197" s="133"/>
      <c r="Q197" s="133"/>
      <c r="R197" s="133"/>
      <c r="S197" s="309"/>
      <c r="T197" s="244"/>
    </row>
    <row r="198" spans="1:25" hidden="1" outlineLevel="1" x14ac:dyDescent="0.3">
      <c r="A198" s="287"/>
      <c r="B198" s="428"/>
      <c r="C198" s="122"/>
      <c r="D198" s="122"/>
      <c r="E198" s="315"/>
      <c r="F198" s="315"/>
      <c r="G198" s="315"/>
      <c r="H198" s="315"/>
      <c r="I198" s="315"/>
      <c r="J198" s="315"/>
      <c r="K198" s="315"/>
      <c r="L198" s="315"/>
      <c r="M198" s="315"/>
      <c r="N198" s="315"/>
      <c r="O198" s="315"/>
      <c r="P198" s="133"/>
      <c r="Q198" s="133"/>
      <c r="R198" s="133"/>
      <c r="S198" s="309"/>
      <c r="T198" s="244"/>
    </row>
    <row r="199" spans="1:25" hidden="1" outlineLevel="1" x14ac:dyDescent="0.3">
      <c r="A199" s="287"/>
      <c r="B199" s="428"/>
      <c r="C199" s="122"/>
      <c r="D199" s="122"/>
      <c r="E199" s="315"/>
      <c r="F199" s="315"/>
      <c r="G199" s="315"/>
      <c r="H199" s="315"/>
      <c r="I199" s="315"/>
      <c r="J199" s="315"/>
      <c r="K199" s="315"/>
      <c r="L199" s="315"/>
      <c r="M199" s="315"/>
      <c r="N199" s="315"/>
      <c r="O199" s="315"/>
      <c r="P199" s="133"/>
      <c r="Q199" s="133"/>
      <c r="R199" s="133"/>
      <c r="S199" s="309"/>
      <c r="T199" s="244"/>
    </row>
    <row r="200" spans="1:25" hidden="1" outlineLevel="1" x14ac:dyDescent="0.3">
      <c r="A200" s="287"/>
      <c r="B200" s="428"/>
      <c r="C200" s="122"/>
      <c r="D200" s="122"/>
      <c r="E200" s="315"/>
      <c r="F200" s="315"/>
      <c r="G200" s="315"/>
      <c r="H200" s="315"/>
      <c r="I200" s="315"/>
      <c r="J200" s="315"/>
      <c r="K200" s="315"/>
      <c r="L200" s="315"/>
      <c r="M200" s="315"/>
      <c r="N200" s="315"/>
      <c r="O200" s="315"/>
      <c r="P200" s="133"/>
      <c r="Q200" s="133"/>
      <c r="R200" s="133"/>
      <c r="S200" s="309"/>
      <c r="T200" s="244"/>
    </row>
    <row r="201" spans="1:25" hidden="1" outlineLevel="1" x14ac:dyDescent="0.3">
      <c r="A201" s="287"/>
      <c r="B201" s="428"/>
      <c r="C201" s="122"/>
      <c r="D201" s="122"/>
      <c r="E201" s="315"/>
      <c r="F201" s="315"/>
      <c r="G201" s="315"/>
      <c r="H201" s="315"/>
      <c r="I201" s="315"/>
      <c r="J201" s="315"/>
      <c r="K201" s="315"/>
      <c r="L201" s="315"/>
      <c r="M201" s="315"/>
      <c r="N201" s="315"/>
      <c r="O201" s="315"/>
      <c r="P201" s="133"/>
      <c r="Q201" s="133"/>
      <c r="R201" s="133"/>
      <c r="S201" s="309"/>
      <c r="T201" s="244"/>
    </row>
    <row r="202" spans="1:25" hidden="1" outlineLevel="1" x14ac:dyDescent="0.3">
      <c r="A202" s="287"/>
      <c r="B202" s="428"/>
      <c r="C202" s="122"/>
      <c r="D202" s="122"/>
      <c r="E202" s="315"/>
      <c r="F202" s="315"/>
      <c r="G202" s="315"/>
      <c r="H202" s="315"/>
      <c r="I202" s="315"/>
      <c r="J202" s="315"/>
      <c r="K202" s="315"/>
      <c r="L202" s="315"/>
      <c r="M202" s="315"/>
      <c r="N202" s="315"/>
      <c r="O202" s="315"/>
      <c r="P202" s="133"/>
      <c r="Q202" s="133"/>
      <c r="R202" s="133"/>
      <c r="S202" s="309"/>
      <c r="T202" s="244"/>
    </row>
    <row r="203" spans="1:25" hidden="1" outlineLevel="1" x14ac:dyDescent="0.3">
      <c r="A203" s="287"/>
      <c r="B203" s="428"/>
      <c r="C203" s="122"/>
      <c r="D203" s="122"/>
      <c r="E203" s="315"/>
      <c r="F203" s="315"/>
      <c r="G203" s="315"/>
      <c r="H203" s="315"/>
      <c r="I203" s="315"/>
      <c r="J203" s="315"/>
      <c r="K203" s="315"/>
      <c r="L203" s="315"/>
      <c r="M203" s="315"/>
      <c r="N203" s="315"/>
      <c r="O203" s="315"/>
      <c r="P203" s="133"/>
      <c r="Q203" s="133"/>
      <c r="R203" s="133"/>
      <c r="S203" s="309"/>
      <c r="T203" s="244"/>
    </row>
    <row r="204" spans="1:25" hidden="1" outlineLevel="1" x14ac:dyDescent="0.3">
      <c r="A204" s="287"/>
      <c r="B204" s="428"/>
      <c r="C204" s="122"/>
      <c r="D204" s="122"/>
      <c r="E204" s="315"/>
      <c r="F204" s="315"/>
      <c r="G204" s="315"/>
      <c r="H204" s="315"/>
      <c r="I204" s="315"/>
      <c r="J204" s="315"/>
      <c r="K204" s="315"/>
      <c r="L204" s="315"/>
      <c r="M204" s="315"/>
      <c r="N204" s="315"/>
      <c r="O204" s="315"/>
      <c r="P204" s="133"/>
      <c r="Q204" s="133"/>
      <c r="R204" s="133"/>
      <c r="S204" s="309"/>
      <c r="T204" s="244"/>
    </row>
    <row r="205" spans="1:25" hidden="1" outlineLevel="1" x14ac:dyDescent="0.3">
      <c r="A205" s="287"/>
      <c r="B205" s="428"/>
      <c r="C205" s="122"/>
      <c r="D205" s="122"/>
      <c r="E205" s="315"/>
      <c r="F205" s="315"/>
      <c r="G205" s="315"/>
      <c r="H205" s="315"/>
      <c r="I205" s="315"/>
      <c r="J205" s="315"/>
      <c r="K205" s="315"/>
      <c r="L205" s="315"/>
      <c r="M205" s="315"/>
      <c r="N205" s="315"/>
      <c r="O205" s="315"/>
      <c r="P205" s="133"/>
      <c r="Q205" s="133"/>
      <c r="R205" s="133"/>
      <c r="S205" s="309"/>
      <c r="T205" s="244"/>
    </row>
    <row r="206" spans="1:25" ht="19.2" hidden="1" customHeight="1" outlineLevel="1" x14ac:dyDescent="0.3">
      <c r="A206" s="287"/>
      <c r="B206" s="428"/>
      <c r="C206" s="119"/>
      <c r="D206" s="119"/>
      <c r="E206" s="126" t="s">
        <v>176</v>
      </c>
      <c r="F206" s="124"/>
      <c r="G206" s="124"/>
      <c r="H206" s="126" t="s">
        <v>112</v>
      </c>
      <c r="I206" s="124"/>
      <c r="J206" s="124"/>
      <c r="K206" s="126" t="s">
        <v>177</v>
      </c>
      <c r="L206" s="315"/>
      <c r="M206" s="315"/>
      <c r="N206" s="315"/>
      <c r="O206" s="315"/>
      <c r="P206" s="133"/>
      <c r="Q206" s="133"/>
      <c r="R206" s="133"/>
      <c r="S206" s="309"/>
      <c r="T206" s="244"/>
    </row>
    <row r="207" spans="1:25" ht="3" hidden="1" customHeight="1" outlineLevel="1" x14ac:dyDescent="0.3">
      <c r="A207" s="287"/>
      <c r="B207" s="428"/>
      <c r="C207" s="119"/>
      <c r="D207" s="119"/>
      <c r="E207" s="124"/>
      <c r="F207" s="124"/>
      <c r="G207" s="124"/>
      <c r="H207" s="124"/>
      <c r="I207" s="124"/>
      <c r="J207" s="124"/>
      <c r="K207" s="124"/>
      <c r="L207" s="315"/>
      <c r="M207" s="315"/>
      <c r="N207" s="315"/>
      <c r="O207" s="315"/>
      <c r="P207" s="133"/>
      <c r="Q207" s="133"/>
      <c r="R207" s="133"/>
      <c r="S207" s="309"/>
      <c r="T207" s="244"/>
    </row>
    <row r="208" spans="1:25" hidden="1" outlineLevel="1" x14ac:dyDescent="0.3">
      <c r="A208" s="287"/>
      <c r="B208" s="428"/>
      <c r="C208" s="130" t="s">
        <v>178</v>
      </c>
      <c r="D208" s="124"/>
      <c r="E208" s="132" t="str" cm="1">
        <f t="array" aca="1" ref="E208" ca="1">IFERROR(E182/INDIRECT("'Introducció dades Grals'!G"&amp;T208),"-")</f>
        <v>-</v>
      </c>
      <c r="F208" s="125"/>
      <c r="G208" s="125"/>
      <c r="H208" s="132">
        <f ca="1">IFERROR(SUM(INDIRECT("'Introducció dades'!S"&amp;U208),INDIRECT("'Introducció dades'!S"&amp;V208),INDIRECT("'Introducció dades'!S"&amp;W208),INDIRECT("'Introducció dades'!S"&amp;X208),INDIRECT("'Introducció dades'!S"&amp;Y208)),"-")</f>
        <v>0</v>
      </c>
      <c r="I208" s="125"/>
      <c r="J208" s="125"/>
      <c r="K208" s="132" t="str" cm="1">
        <f t="array" aca="1" ref="K208" ca="1">IFERROR(K182/INDIRECT("'Introducció dades Grals'!G"&amp;T208),"-")</f>
        <v>-</v>
      </c>
      <c r="L208" s="315"/>
      <c r="M208" s="315"/>
      <c r="N208" s="315"/>
      <c r="O208" s="315"/>
      <c r="P208" s="133"/>
      <c r="Q208" s="133"/>
      <c r="R208" s="133"/>
      <c r="S208" s="309"/>
      <c r="T208" s="245">
        <f>+T154+T133</f>
        <v>16</v>
      </c>
      <c r="U208" s="245">
        <f>+T167+U133</f>
        <v>297</v>
      </c>
      <c r="V208" s="245">
        <f>+T167+V133</f>
        <v>328</v>
      </c>
      <c r="W208" s="245">
        <f>+T167+W133</f>
        <v>356</v>
      </c>
      <c r="X208" s="245">
        <f>+T167+X133</f>
        <v>384</v>
      </c>
      <c r="Y208" s="245">
        <f>+T167+Y133</f>
        <v>412</v>
      </c>
    </row>
    <row r="209" spans="1:20" hidden="1" outlineLevel="1" x14ac:dyDescent="0.3">
      <c r="A209" s="287"/>
      <c r="B209" s="104"/>
      <c r="C209" s="316"/>
      <c r="D209" s="124"/>
      <c r="E209" s="125"/>
      <c r="F209" s="125"/>
      <c r="G209" s="125"/>
      <c r="H209" s="125"/>
      <c r="I209" s="125"/>
      <c r="J209" s="125"/>
      <c r="K209" s="125"/>
      <c r="L209" s="315"/>
      <c r="M209" s="315"/>
      <c r="N209" s="315"/>
      <c r="O209" s="315"/>
      <c r="P209" s="133"/>
      <c r="Q209" s="133"/>
      <c r="R209" s="133"/>
      <c r="S209" s="309"/>
      <c r="T209" s="244"/>
    </row>
    <row r="210" spans="1:20" ht="29.4" hidden="1" customHeight="1" outlineLevel="1" x14ac:dyDescent="0.3">
      <c r="A210" s="287"/>
      <c r="B210" s="207"/>
      <c r="C210" s="231" t="s">
        <v>179</v>
      </c>
      <c r="D210" s="207"/>
      <c r="E210" s="207"/>
      <c r="F210" s="207"/>
      <c r="G210" s="207"/>
      <c r="H210" s="207"/>
      <c r="I210" s="207"/>
      <c r="J210" s="207"/>
      <c r="K210" s="207"/>
      <c r="L210" s="207"/>
      <c r="M210" s="207"/>
      <c r="N210" s="207"/>
      <c r="O210" s="207"/>
      <c r="P210" s="296"/>
      <c r="Q210" s="296"/>
      <c r="R210" s="296"/>
      <c r="S210" s="309"/>
      <c r="T210" s="244">
        <v>144</v>
      </c>
    </row>
    <row r="211" spans="1:20" ht="2.4" hidden="1" customHeight="1" outlineLevel="1" x14ac:dyDescent="0.3">
      <c r="A211" s="287"/>
      <c r="B211" s="230"/>
      <c r="C211" s="230"/>
      <c r="D211" s="230"/>
      <c r="E211" s="230"/>
      <c r="F211" s="230"/>
      <c r="G211" s="230"/>
      <c r="H211" s="230"/>
      <c r="I211" s="230"/>
      <c r="J211" s="230"/>
      <c r="K211" s="230"/>
      <c r="L211" s="230"/>
      <c r="M211" s="230"/>
      <c r="N211" s="230"/>
      <c r="O211" s="230"/>
      <c r="P211" s="310"/>
      <c r="Q211" s="310"/>
      <c r="R211" s="310"/>
      <c r="S211" s="309"/>
      <c r="T211" s="244"/>
    </row>
    <row r="212" spans="1:20" hidden="1" outlineLevel="1" x14ac:dyDescent="0.3">
      <c r="A212" s="287"/>
      <c r="B212" s="104"/>
      <c r="C212" s="316"/>
      <c r="D212" s="124"/>
      <c r="E212" s="125"/>
      <c r="F212" s="125"/>
      <c r="G212" s="125"/>
      <c r="H212" s="125"/>
      <c r="I212" s="125"/>
      <c r="J212" s="125"/>
      <c r="K212" s="125"/>
      <c r="L212" s="315"/>
      <c r="M212" s="315"/>
      <c r="N212" s="315"/>
      <c r="O212" s="315"/>
      <c r="P212" s="133"/>
      <c r="Q212" s="133"/>
      <c r="R212" s="133"/>
      <c r="S212" s="309"/>
      <c r="T212" s="244"/>
    </row>
    <row r="213" spans="1:20" ht="35.4" hidden="1" customHeight="1" outlineLevel="1" x14ac:dyDescent="0.3">
      <c r="A213" s="287"/>
      <c r="B213" s="104"/>
      <c r="C213" s="104"/>
      <c r="D213" s="254" t="s">
        <v>180</v>
      </c>
      <c r="E213" s="254" t="s">
        <v>181</v>
      </c>
      <c r="F213" s="240" t="s">
        <v>182</v>
      </c>
      <c r="G213" s="241"/>
      <c r="H213" s="241"/>
      <c r="I213" s="241"/>
      <c r="J213" s="241"/>
      <c r="K213" s="241"/>
      <c r="L213" s="242"/>
      <c r="M213" s="242"/>
      <c r="N213" s="242"/>
      <c r="O213" s="242" t="s">
        <v>183</v>
      </c>
      <c r="P213" s="243"/>
      <c r="Q213" s="239"/>
      <c r="R213" s="133"/>
      <c r="S213" s="309"/>
      <c r="T213" s="244"/>
    </row>
    <row r="214" spans="1:20" ht="6" hidden="1" customHeight="1" outlineLevel="1" x14ac:dyDescent="0.3">
      <c r="A214" s="287"/>
      <c r="B214" s="104"/>
      <c r="C214" s="237"/>
      <c r="D214" s="296"/>
      <c r="E214" s="296"/>
      <c r="F214" s="237"/>
      <c r="G214" s="238"/>
      <c r="H214" s="238"/>
      <c r="I214" s="238"/>
      <c r="J214" s="238"/>
      <c r="K214" s="238"/>
      <c r="L214" s="122"/>
      <c r="M214" s="122"/>
      <c r="N214" s="122"/>
      <c r="O214" s="122"/>
      <c r="P214" s="239"/>
      <c r="Q214" s="239"/>
      <c r="R214" s="133"/>
      <c r="S214" s="309"/>
      <c r="T214" s="244"/>
    </row>
    <row r="215" spans="1:20" ht="15.6" hidden="1" customHeight="1" outlineLevel="1" x14ac:dyDescent="0.3">
      <c r="A215" s="287"/>
      <c r="B215" s="104"/>
      <c r="C215" s="233" t="s">
        <v>110</v>
      </c>
      <c r="D215" s="317" cm="1">
        <f t="array" aca="1" ref="D215" ca="1">INDIRECT("'Introducció dades'!K"&amp;T215)</f>
        <v>0</v>
      </c>
      <c r="E215" s="317" cm="1">
        <f t="array" aca="1" ref="E215" ca="1">INDIRECT("'Introducció dades'!L"&amp;T215)</f>
        <v>0</v>
      </c>
      <c r="F215" s="236" cm="1">
        <f t="array" aca="1" ref="F215" ca="1">INDIRECT("'Introducció dades'!M"&amp;T215)</f>
        <v>1</v>
      </c>
      <c r="G215" s="234" t="str" cm="1">
        <f t="array" aca="1" ref="G215" ca="1">IF(INDIRECT("'Introducció dades'!M"&amp;T215)&lt;0.8,"Hi ha marge per reduir la potència contractada",IF(INDIRECT("'Introducció dades'!M"&amp;T215)&lt;1.2,"La potència contractada sembla ser adequada",IF(INDIRECT("'Introducció dades'!M"&amp;T215)&gt;=1.2,"Es recomana estudiar ampliar la potència contractada per evitar penalitzacions","ERROR")))</f>
        <v>La potència contractada sembla ser adequada</v>
      </c>
      <c r="H215" s="235"/>
      <c r="I215" s="125"/>
      <c r="J215" s="125"/>
      <c r="K215" s="232"/>
      <c r="L215" s="315"/>
      <c r="M215" s="315"/>
      <c r="N215" s="318" cm="1">
        <f t="array" aca="1" ref="N215" ca="1">INDIRECT("'Introducció dades'!L"&amp;T215)/1.2</f>
        <v>0</v>
      </c>
      <c r="O215" s="319" t="s">
        <v>101</v>
      </c>
      <c r="P215" s="321" cm="1">
        <f t="array" aca="1" ref="P215" ca="1">INDIRECT("'Introducció dades'!L"&amp;T215)/0.8</f>
        <v>0</v>
      </c>
      <c r="Q215" s="320" t="s">
        <v>184</v>
      </c>
      <c r="R215" s="320"/>
      <c r="S215" s="309"/>
      <c r="T215" s="244">
        <f t="shared" ref="T215:T220" si="15">+$T$135+T140</f>
        <v>297</v>
      </c>
    </row>
    <row r="216" spans="1:20" hidden="1" outlineLevel="1" x14ac:dyDescent="0.3">
      <c r="A216" s="287"/>
      <c r="B216" s="104"/>
      <c r="C216" s="233" t="s">
        <v>115</v>
      </c>
      <c r="D216" s="317" cm="1">
        <f t="array" aca="1" ref="D216" ca="1">INDIRECT("'Introducció dades'!K"&amp;T216)</f>
        <v>0</v>
      </c>
      <c r="E216" s="317" cm="1">
        <f t="array" aca="1" ref="E216" ca="1">INDIRECT("'Introducció dades'!L"&amp;T216)</f>
        <v>0</v>
      </c>
      <c r="F216" s="236" cm="1">
        <f t="array" aca="1" ref="F216" ca="1">INDIRECT("'Introducció dades'!M"&amp;T216)</f>
        <v>1</v>
      </c>
      <c r="G216" s="234" t="str" cm="1">
        <f t="array" aca="1" ref="G216" ca="1">IF(INDIRECT("'Introducció dades'!M"&amp;T216)&lt;0.8,"Hi ha marge per reduir la potència contractada",IF(INDIRECT("'Introducció dades'!M"&amp;T216)&lt;1.2,"La potència contractada sembla ser adequada",IF(INDIRECT("'Introducció dades'!M"&amp;T216)&gt;=1.2,"Es recomana estudiar ampliar la potència contractada per evitar penalitzacions","ERROR")))</f>
        <v>La potència contractada sembla ser adequada</v>
      </c>
      <c r="H216" s="235"/>
      <c r="I216" s="125"/>
      <c r="J216" s="125"/>
      <c r="K216" s="125"/>
      <c r="L216" s="315"/>
      <c r="M216" s="315"/>
      <c r="N216" s="318" cm="1">
        <f t="array" aca="1" ref="N216" ca="1">INDIRECT("'Introducció dades'!L"&amp;T216)/1.2</f>
        <v>0</v>
      </c>
      <c r="O216" s="319" t="s">
        <v>101</v>
      </c>
      <c r="P216" s="321" cm="1">
        <f t="array" aca="1" ref="P216" ca="1">INDIRECT("'Introducció dades'!L"&amp;T216)/0.8</f>
        <v>0</v>
      </c>
      <c r="Q216" s="320" t="s">
        <v>184</v>
      </c>
      <c r="R216" s="320"/>
      <c r="S216" s="309"/>
      <c r="T216" s="244">
        <f t="shared" si="15"/>
        <v>298</v>
      </c>
    </row>
    <row r="217" spans="1:20" ht="15" hidden="1" customHeight="1" outlineLevel="1" x14ac:dyDescent="0.3">
      <c r="A217" s="287"/>
      <c r="B217" s="311"/>
      <c r="C217" s="233" t="s">
        <v>120</v>
      </c>
      <c r="D217" s="317" cm="1">
        <f t="array" aca="1" ref="D217" ca="1">INDIRECT("'Introducció dades'!K"&amp;T217)</f>
        <v>0</v>
      </c>
      <c r="E217" s="317" cm="1">
        <f t="array" aca="1" ref="E217" ca="1">INDIRECT("'Introducció dades'!L"&amp;T217)</f>
        <v>0</v>
      </c>
      <c r="F217" s="236" cm="1">
        <f t="array" aca="1" ref="F217" ca="1">INDIRECT("'Introducció dades'!M"&amp;T217)</f>
        <v>1</v>
      </c>
      <c r="G217" s="234" t="str" cm="1">
        <f t="array" aca="1" ref="G217" ca="1">IF(INDIRECT("'Introducció dades'!M"&amp;T217)&lt;0.8,"Hi ha marge per reduir la potència contractada",IF(INDIRECT("'Introducció dades'!M"&amp;T217)&lt;1.2,"La potència contractada sembla ser adequada",IF(INDIRECT("'Introducció dades'!M"&amp;T217)&gt;=1.2,"Es recomana estudiar ampliar la potència contractada per evitar penalitzacions","ERROR")))</f>
        <v>La potència contractada sembla ser adequada</v>
      </c>
      <c r="H217" s="235"/>
      <c r="I217" s="315"/>
      <c r="J217" s="315"/>
      <c r="K217" s="315"/>
      <c r="L217" s="315"/>
      <c r="M217" s="315"/>
      <c r="N217" s="318" cm="1">
        <f t="array" aca="1" ref="N217" ca="1">INDIRECT("'Introducció dades'!L"&amp;T217)/1.2</f>
        <v>0</v>
      </c>
      <c r="O217" s="319" t="s">
        <v>101</v>
      </c>
      <c r="P217" s="321" cm="1">
        <f t="array" aca="1" ref="P217" ca="1">INDIRECT("'Introducció dades'!L"&amp;T217)/0.8</f>
        <v>0</v>
      </c>
      <c r="Q217" s="320" t="s">
        <v>184</v>
      </c>
      <c r="R217" s="320"/>
      <c r="S217" s="309"/>
      <c r="T217" s="244">
        <f t="shared" si="15"/>
        <v>299</v>
      </c>
    </row>
    <row r="218" spans="1:20" hidden="1" outlineLevel="1" x14ac:dyDescent="0.3">
      <c r="A218" s="287"/>
      <c r="B218" s="311"/>
      <c r="C218" s="233" t="s">
        <v>123</v>
      </c>
      <c r="D218" s="317" cm="1">
        <f t="array" aca="1" ref="D218" ca="1">INDIRECT("'Introducció dades'!K"&amp;T218)</f>
        <v>0</v>
      </c>
      <c r="E218" s="317" cm="1">
        <f t="array" aca="1" ref="E218" ca="1">INDIRECT("'Introducció dades'!L"&amp;T218)</f>
        <v>0</v>
      </c>
      <c r="F218" s="236" cm="1">
        <f t="array" aca="1" ref="F218" ca="1">INDIRECT("'Introducció dades'!M"&amp;T218)</f>
        <v>1</v>
      </c>
      <c r="G218" s="234" t="str" cm="1">
        <f t="array" aca="1" ref="G218" ca="1">IF(INDIRECT("'Introducció dades'!M"&amp;T218)&lt;0.8,"Hi ha marge per reduir la potència contractada",IF(INDIRECT("'Introducció dades'!M"&amp;T218)&lt;1.2,"La potència contractada sembla ser adequada",IF(INDIRECT("'Introducció dades'!M"&amp;T218)&gt;=1.2,"Es recomana estudiar ampliar la potència contractada per evitar penalitzacions","ERROR")))</f>
        <v>La potència contractada sembla ser adequada</v>
      </c>
      <c r="H218" s="235"/>
      <c r="I218" s="315"/>
      <c r="J218" s="315"/>
      <c r="K218" s="315"/>
      <c r="L218" s="315"/>
      <c r="M218" s="315"/>
      <c r="N218" s="318" cm="1">
        <f t="array" aca="1" ref="N218" ca="1">INDIRECT("'Introducció dades'!L"&amp;T218)/1.2</f>
        <v>0</v>
      </c>
      <c r="O218" s="319" t="s">
        <v>101</v>
      </c>
      <c r="P218" s="321" cm="1">
        <f t="array" aca="1" ref="P218" ca="1">INDIRECT("'Introducció dades'!L"&amp;T218)/0.8</f>
        <v>0</v>
      </c>
      <c r="Q218" s="320" t="s">
        <v>184</v>
      </c>
      <c r="R218" s="320"/>
      <c r="S218" s="309"/>
      <c r="T218" s="244">
        <f t="shared" si="15"/>
        <v>300</v>
      </c>
    </row>
    <row r="219" spans="1:20" ht="15" hidden="1" customHeight="1" outlineLevel="1" x14ac:dyDescent="0.3">
      <c r="A219" s="287"/>
      <c r="B219" s="311"/>
      <c r="C219" s="233" t="s">
        <v>124</v>
      </c>
      <c r="D219" s="317" cm="1">
        <f t="array" aca="1" ref="D219" ca="1">INDIRECT("'Introducció dades'!K"&amp;T219)</f>
        <v>0</v>
      </c>
      <c r="E219" s="317" cm="1">
        <f t="array" aca="1" ref="E219" ca="1">INDIRECT("'Introducció dades'!L"&amp;T219)</f>
        <v>0</v>
      </c>
      <c r="F219" s="236" cm="1">
        <f t="array" aca="1" ref="F219" ca="1">INDIRECT("'Introducció dades'!M"&amp;T219)</f>
        <v>1</v>
      </c>
      <c r="G219" s="234" t="str" cm="1">
        <f t="array" aca="1" ref="G219" ca="1">IF(INDIRECT("'Introducció dades'!M"&amp;T219)&lt;0.8,"Hi ha marge per reduir la potència contractada",IF(INDIRECT("'Introducció dades'!M"&amp;T219)&lt;1.2,"La potència contractada sembla ser adequada",IF(INDIRECT("'Introducció dades'!M"&amp;T219)&gt;=1.2,"Es recomana estudiar ampliar la potència contractada per evitar penalitzacions","ERROR")))</f>
        <v>La potència contractada sembla ser adequada</v>
      </c>
      <c r="H219" s="235"/>
      <c r="I219" s="315"/>
      <c r="J219" s="315"/>
      <c r="K219" s="315"/>
      <c r="L219" s="315"/>
      <c r="M219" s="315"/>
      <c r="N219" s="318" cm="1">
        <f t="array" aca="1" ref="N219" ca="1">INDIRECT("'Introducció dades'!L"&amp;T219)/1.2</f>
        <v>0</v>
      </c>
      <c r="O219" s="319" t="s">
        <v>101</v>
      </c>
      <c r="P219" s="321" cm="1">
        <f t="array" aca="1" ref="P219" ca="1">INDIRECT("'Introducció dades'!L"&amp;T219)/0.8</f>
        <v>0</v>
      </c>
      <c r="Q219" s="320" t="s">
        <v>184</v>
      </c>
      <c r="R219" s="320"/>
      <c r="S219" s="309"/>
      <c r="T219" s="244">
        <f t="shared" si="15"/>
        <v>301</v>
      </c>
    </row>
    <row r="220" spans="1:20" hidden="1" outlineLevel="1" x14ac:dyDescent="0.3">
      <c r="A220" s="287"/>
      <c r="B220" s="311"/>
      <c r="C220" s="233" t="s">
        <v>125</v>
      </c>
      <c r="D220" s="317" cm="1">
        <f t="array" aca="1" ref="D220" ca="1">INDIRECT("'Introducció dades'!K"&amp;T220)</f>
        <v>0</v>
      </c>
      <c r="E220" s="317" cm="1">
        <f t="array" aca="1" ref="E220" ca="1">INDIRECT("'Introducció dades'!L"&amp;T220)</f>
        <v>0</v>
      </c>
      <c r="F220" s="236" cm="1">
        <f t="array" aca="1" ref="F220" ca="1">INDIRECT("'Introducció dades'!M"&amp;T220)</f>
        <v>1</v>
      </c>
      <c r="G220" s="234" t="str" cm="1">
        <f t="array" aca="1" ref="G220" ca="1">IF(INDIRECT("'Introducció dades'!M"&amp;T220)&lt;0.8,"Hi ha marge per reduir la potència contractada",IF(INDIRECT("'Introducció dades'!M"&amp;T220)&lt;1.2,"La potència contractada sembla ser adequada",IF(INDIRECT("'Introducció dades'!M"&amp;T220)&gt;=1.2,"Es recomana estudiar ampliar la potència contractada per evitar penalitzacions","ERROR")))</f>
        <v>La potència contractada sembla ser adequada</v>
      </c>
      <c r="H220" s="235"/>
      <c r="I220" s="315"/>
      <c r="J220" s="315"/>
      <c r="K220" s="315"/>
      <c r="L220" s="315"/>
      <c r="M220" s="315"/>
      <c r="N220" s="318" cm="1">
        <f t="array" aca="1" ref="N220" ca="1">INDIRECT("'Introducció dades'!L"&amp;T220)/1.2</f>
        <v>0</v>
      </c>
      <c r="O220" s="319" t="s">
        <v>101</v>
      </c>
      <c r="P220" s="321" cm="1">
        <f t="array" aca="1" ref="P220" ca="1">INDIRECT("'Introducció dades'!L"&amp;T220)/0.8</f>
        <v>0</v>
      </c>
      <c r="Q220" s="320" t="s">
        <v>184</v>
      </c>
      <c r="R220" s="320"/>
      <c r="S220" s="309"/>
      <c r="T220" s="244">
        <f t="shared" si="15"/>
        <v>302</v>
      </c>
    </row>
    <row r="221" spans="1:20" ht="7.2" hidden="1" customHeight="1" outlineLevel="1" x14ac:dyDescent="0.3">
      <c r="A221" s="287"/>
      <c r="B221" s="311"/>
      <c r="C221" s="122"/>
      <c r="D221" s="122"/>
      <c r="E221" s="315"/>
      <c r="F221" s="315"/>
      <c r="G221" s="315"/>
      <c r="H221" s="315"/>
      <c r="I221" s="315"/>
      <c r="J221" s="315"/>
      <c r="K221" s="315"/>
      <c r="L221" s="315"/>
      <c r="M221" s="315"/>
      <c r="N221" s="315"/>
      <c r="O221" s="315"/>
      <c r="P221" s="133"/>
      <c r="Q221" s="133"/>
      <c r="R221" s="133"/>
      <c r="S221" s="309"/>
      <c r="T221" s="244"/>
    </row>
    <row r="222" spans="1:20" ht="13.95" hidden="1" customHeight="1" outlineLevel="1" x14ac:dyDescent="0.3">
      <c r="A222" s="287"/>
      <c r="B222" s="311"/>
      <c r="C222" s="122"/>
      <c r="D222" s="122"/>
      <c r="E222" s="315"/>
      <c r="F222" s="315"/>
      <c r="G222" s="315"/>
      <c r="H222" s="315"/>
      <c r="I222" s="315"/>
      <c r="J222" s="315"/>
      <c r="K222" s="315"/>
      <c r="L222" s="315"/>
      <c r="M222" s="315"/>
      <c r="N222" s="315"/>
      <c r="O222" s="315"/>
      <c r="P222" s="133"/>
      <c r="Q222" s="133"/>
      <c r="R222" s="133"/>
      <c r="S222" s="309"/>
    </row>
    <row r="223" spans="1:20" hidden="1" outlineLevel="1" x14ac:dyDescent="0.3">
      <c r="A223" s="287"/>
      <c r="B223" s="311"/>
      <c r="C223" s="122"/>
      <c r="D223" s="122"/>
      <c r="E223" s="315"/>
      <c r="F223" s="315"/>
      <c r="G223" s="315"/>
      <c r="H223" s="315"/>
      <c r="I223" s="315"/>
      <c r="J223" s="315"/>
      <c r="K223" s="315"/>
      <c r="L223" s="315"/>
      <c r="M223" s="315"/>
      <c r="N223" s="315"/>
      <c r="O223" s="315"/>
      <c r="P223" s="133"/>
      <c r="Q223" s="133"/>
      <c r="R223" s="133"/>
      <c r="S223" s="309"/>
    </row>
    <row r="224" spans="1:20" ht="3" hidden="1" customHeight="1" outlineLevel="1" x14ac:dyDescent="0.3">
      <c r="A224" s="287"/>
      <c r="B224" s="296"/>
      <c r="C224" s="296"/>
      <c r="D224" s="296"/>
      <c r="E224" s="296"/>
      <c r="F224" s="296"/>
      <c r="G224" s="296"/>
      <c r="H224" s="296"/>
      <c r="I224" s="296"/>
      <c r="J224" s="296"/>
      <c r="K224" s="296"/>
      <c r="L224" s="296"/>
      <c r="M224" s="296"/>
      <c r="N224" s="296"/>
      <c r="O224" s="296"/>
      <c r="P224" s="296"/>
      <c r="Q224" s="296"/>
      <c r="R224" s="296"/>
      <c r="S224" s="309"/>
    </row>
    <row r="225" spans="1:27" hidden="1" outlineLevel="1" x14ac:dyDescent="0.3">
      <c r="A225" s="287"/>
      <c r="B225" s="296"/>
      <c r="C225" s="296"/>
      <c r="D225" s="296"/>
      <c r="E225" s="296"/>
      <c r="F225" s="296"/>
      <c r="G225" s="296"/>
      <c r="H225" s="296"/>
      <c r="I225" s="296"/>
      <c r="J225" s="296"/>
      <c r="K225" s="296"/>
      <c r="L225" s="296"/>
      <c r="M225" s="296"/>
      <c r="N225" s="296"/>
      <c r="O225" s="296"/>
      <c r="P225" s="296"/>
      <c r="Q225" s="296"/>
      <c r="R225" s="296"/>
      <c r="S225" s="309"/>
    </row>
    <row r="226" spans="1:27" hidden="1" outlineLevel="1" x14ac:dyDescent="0.3">
      <c r="A226" s="287"/>
      <c r="B226" s="296"/>
      <c r="C226" s="296"/>
      <c r="D226" s="296"/>
      <c r="E226" s="296"/>
      <c r="F226" s="296"/>
      <c r="G226" s="296"/>
      <c r="H226" s="296"/>
      <c r="I226" s="296"/>
      <c r="J226" s="296"/>
      <c r="K226" s="296"/>
      <c r="L226" s="296"/>
      <c r="M226" s="296"/>
      <c r="N226" s="296"/>
      <c r="O226" s="296"/>
      <c r="P226" s="296"/>
      <c r="Q226" s="296"/>
      <c r="R226" s="296"/>
      <c r="S226" s="309"/>
    </row>
    <row r="227" spans="1:27" hidden="1" outlineLevel="1" x14ac:dyDescent="0.3">
      <c r="A227" s="287"/>
      <c r="B227" s="296"/>
      <c r="C227" s="296"/>
      <c r="D227" s="296"/>
      <c r="E227" s="296"/>
      <c r="F227" s="296"/>
      <c r="G227" s="296"/>
      <c r="H227" s="296"/>
      <c r="I227" s="296"/>
      <c r="J227" s="296"/>
      <c r="K227" s="296"/>
      <c r="L227" s="296"/>
      <c r="M227" s="296"/>
      <c r="N227" s="296"/>
      <c r="O227" s="296"/>
      <c r="P227" s="296"/>
      <c r="Q227" s="296"/>
      <c r="R227" s="296"/>
      <c r="S227" s="309"/>
    </row>
    <row r="228" spans="1:27" ht="3" customHeight="1" collapsed="1" x14ac:dyDescent="0.45">
      <c r="A228" s="287"/>
      <c r="B228" s="117"/>
      <c r="C228" s="117"/>
      <c r="D228" s="117"/>
      <c r="E228" s="117"/>
      <c r="F228" s="117"/>
      <c r="G228" s="117"/>
      <c r="H228" s="117"/>
      <c r="I228" s="117"/>
      <c r="J228" s="117"/>
      <c r="K228" s="117"/>
      <c r="L228" s="117"/>
      <c r="M228" s="117"/>
      <c r="N228" s="117"/>
      <c r="O228" s="117"/>
      <c r="P228" s="117"/>
      <c r="Q228" s="117"/>
      <c r="R228" s="117"/>
      <c r="S228" s="309"/>
    </row>
    <row r="229" spans="1:27" ht="24.6" customHeight="1" x14ac:dyDescent="0.3">
      <c r="A229" s="287"/>
      <c r="B229" s="429" t="str" cm="1">
        <f t="array" aca="1" ref="B229" ca="1">CONCATENATE(INDIRECT("'Introducció dades Grals'!B"&amp;T234),": ",INDIRECT("'Introducció dades Grals'!C"&amp;T234))</f>
        <v xml:space="preserve">Equipament 04: </v>
      </c>
      <c r="C229" s="429"/>
      <c r="D229" s="429"/>
      <c r="E229" s="429"/>
      <c r="F229" s="429"/>
      <c r="G229" s="429"/>
      <c r="H229" s="429"/>
      <c r="I229" s="429"/>
      <c r="J229" s="429"/>
      <c r="K229" s="429"/>
      <c r="L229" s="429"/>
      <c r="M229" s="429"/>
      <c r="N229" s="429"/>
      <c r="O229" s="429"/>
      <c r="P229" s="429"/>
      <c r="Q229" s="429"/>
      <c r="R229" s="224"/>
      <c r="S229" s="309"/>
      <c r="T229" s="245">
        <v>2</v>
      </c>
    </row>
    <row r="230" spans="1:27" ht="3.6" hidden="1" customHeight="1" outlineLevel="1" x14ac:dyDescent="0.3">
      <c r="A230" s="287"/>
      <c r="B230" s="207"/>
      <c r="C230" s="207"/>
      <c r="D230" s="207"/>
      <c r="E230" s="207"/>
      <c r="F230" s="207"/>
      <c r="G230" s="207"/>
      <c r="H230" s="207"/>
      <c r="I230" s="207"/>
      <c r="J230" s="207"/>
      <c r="K230" s="207"/>
      <c r="L230" s="207"/>
      <c r="M230" s="207"/>
      <c r="N230" s="207"/>
      <c r="O230" s="207"/>
      <c r="P230" s="296"/>
      <c r="Q230" s="296"/>
      <c r="R230" s="296"/>
      <c r="S230" s="309"/>
    </row>
    <row r="231" spans="1:27" ht="20.399999999999999" hidden="1" customHeight="1" outlineLevel="1" x14ac:dyDescent="0.3">
      <c r="A231" s="287"/>
      <c r="B231" s="207"/>
      <c r="C231" s="231" t="s">
        <v>170</v>
      </c>
      <c r="D231" s="207"/>
      <c r="E231" s="207"/>
      <c r="F231" s="207"/>
      <c r="G231" s="207"/>
      <c r="H231" s="207"/>
      <c r="I231" s="207"/>
      <c r="J231" s="207"/>
      <c r="K231" s="207"/>
      <c r="L231" s="207"/>
      <c r="M231" s="207"/>
      <c r="N231" s="207"/>
      <c r="O231" s="207"/>
      <c r="P231" s="296"/>
      <c r="Q231" s="296"/>
      <c r="R231" s="296"/>
      <c r="S231" s="309"/>
    </row>
    <row r="232" spans="1:27" ht="2.4" hidden="1" customHeight="1" outlineLevel="1" x14ac:dyDescent="0.3">
      <c r="A232" s="287"/>
      <c r="B232" s="230"/>
      <c r="C232" s="230"/>
      <c r="D232" s="230"/>
      <c r="E232" s="230"/>
      <c r="F232" s="230"/>
      <c r="G232" s="230"/>
      <c r="H232" s="230"/>
      <c r="I232" s="230"/>
      <c r="J232" s="230"/>
      <c r="K232" s="230"/>
      <c r="L232" s="230"/>
      <c r="M232" s="230"/>
      <c r="N232" s="230"/>
      <c r="O232" s="230"/>
      <c r="P232" s="310"/>
      <c r="Q232" s="310"/>
      <c r="R232" s="310"/>
      <c r="S232" s="309"/>
    </row>
    <row r="233" spans="1:27" ht="8.4" hidden="1" customHeight="1" outlineLevel="1" x14ac:dyDescent="0.3">
      <c r="A233" s="287"/>
      <c r="B233" s="207"/>
      <c r="C233" s="207"/>
      <c r="D233" s="207"/>
      <c r="E233" s="207"/>
      <c r="F233" s="207"/>
      <c r="G233" s="207"/>
      <c r="H233" s="207"/>
      <c r="I233" s="207"/>
      <c r="J233" s="207"/>
      <c r="K233" s="207"/>
      <c r="L233" s="207"/>
      <c r="M233" s="207"/>
      <c r="N233" s="207"/>
      <c r="O233" s="207"/>
      <c r="P233" s="296"/>
      <c r="Q233" s="296"/>
      <c r="R233" s="296"/>
      <c r="S233" s="309"/>
    </row>
    <row r="234" spans="1:27" s="214" customFormat="1" ht="26.4" hidden="1" customHeight="1" outlineLevel="1" x14ac:dyDescent="0.3">
      <c r="A234" s="209"/>
      <c r="B234" s="210"/>
      <c r="C234" s="211" t="s">
        <v>88</v>
      </c>
      <c r="D234" s="215"/>
      <c r="E234" s="225" cm="1">
        <f t="array" aca="1" ref="E234" ca="1">INDIRECT("'Introducció dades Grals'!E"&amp;T234)</f>
        <v>0</v>
      </c>
      <c r="F234" s="210"/>
      <c r="G234" s="210"/>
      <c r="H234" s="211" t="s">
        <v>93</v>
      </c>
      <c r="I234" s="210"/>
      <c r="J234" s="210"/>
      <c r="K234" s="225" t="str" cm="1">
        <f t="array" aca="1" ref="K234" ca="1">IF(INDIRECT("'Introducció dades Grals'!O"&amp;T234)=0,"",INDIRECT("'Introducció dades Grals'!O"&amp;T234))</f>
        <v/>
      </c>
      <c r="L234" s="212"/>
      <c r="M234" s="212"/>
      <c r="N234" s="212"/>
      <c r="O234" s="212"/>
      <c r="P234" s="212"/>
      <c r="Q234" s="212"/>
      <c r="R234" s="212"/>
      <c r="S234" s="213"/>
      <c r="T234" s="245">
        <f>T159+T229</f>
        <v>18</v>
      </c>
      <c r="U234" s="246"/>
      <c r="V234" s="246"/>
      <c r="W234" s="246"/>
      <c r="X234" s="246"/>
      <c r="Y234" s="246"/>
      <c r="Z234" s="246"/>
      <c r="AA234" s="246"/>
    </row>
    <row r="235" spans="1:27" s="214" customFormat="1" ht="6" hidden="1" customHeight="1" outlineLevel="1" x14ac:dyDescent="0.25">
      <c r="A235" s="209"/>
      <c r="B235" s="210"/>
      <c r="C235" s="212"/>
      <c r="D235" s="216"/>
      <c r="E235" s="227"/>
      <c r="F235" s="210"/>
      <c r="G235" s="210"/>
      <c r="H235" s="210"/>
      <c r="I235" s="210"/>
      <c r="J235" s="210"/>
      <c r="K235" s="226"/>
      <c r="L235" s="212"/>
      <c r="M235" s="212"/>
      <c r="N235" s="212"/>
      <c r="O235" s="212"/>
      <c r="P235" s="212"/>
      <c r="Q235" s="212"/>
      <c r="R235" s="212"/>
      <c r="S235" s="213"/>
      <c r="T235" s="246"/>
      <c r="U235" s="246"/>
      <c r="V235" s="246"/>
      <c r="W235" s="246"/>
      <c r="X235" s="246"/>
      <c r="Y235" s="246"/>
      <c r="Z235" s="246"/>
      <c r="AA235" s="246"/>
    </row>
    <row r="236" spans="1:27" s="214" customFormat="1" ht="18" hidden="1" customHeight="1" outlineLevel="1" x14ac:dyDescent="0.25">
      <c r="A236" s="209"/>
      <c r="B236" s="210"/>
      <c r="C236" s="217" t="s">
        <v>171</v>
      </c>
      <c r="D236" s="218"/>
      <c r="E236" s="229" cm="1">
        <f t="array" aca="1" ref="E236" ca="1">INDIRECT("'Introducció dades Grals'!G"&amp;T234)</f>
        <v>0</v>
      </c>
      <c r="F236" s="210"/>
      <c r="G236" s="210"/>
      <c r="H236" s="211" t="s">
        <v>94</v>
      </c>
      <c r="I236" s="210"/>
      <c r="J236" s="210"/>
      <c r="K236" s="225" t="str" cm="1">
        <f t="array" aca="1" ref="K236" ca="1">IF(INDIRECT("'Introducció dades Grals'!Q"&amp;T234)=0,"",INDIRECT("'Introducció dades Grals'!Q"&amp;T234))</f>
        <v/>
      </c>
      <c r="L236" s="212"/>
      <c r="M236" s="212"/>
      <c r="N236" s="212"/>
      <c r="O236" s="212"/>
      <c r="P236" s="212"/>
      <c r="Q236" s="212"/>
      <c r="R236" s="212"/>
      <c r="S236" s="213"/>
      <c r="T236" s="246"/>
      <c r="U236" s="246"/>
      <c r="V236" s="246"/>
      <c r="W236" s="246"/>
      <c r="X236" s="246"/>
      <c r="Y236" s="246"/>
      <c r="Z236" s="246"/>
      <c r="AA236" s="246"/>
    </row>
    <row r="237" spans="1:27" s="214" customFormat="1" ht="6" hidden="1" customHeight="1" outlineLevel="1" x14ac:dyDescent="0.25">
      <c r="A237" s="209"/>
      <c r="B237" s="210"/>
      <c r="C237" s="212"/>
      <c r="D237" s="212"/>
      <c r="E237" s="227"/>
      <c r="F237" s="212"/>
      <c r="G237" s="212"/>
      <c r="H237" s="212"/>
      <c r="I237" s="212"/>
      <c r="J237" s="212"/>
      <c r="K237" s="227"/>
      <c r="L237" s="212"/>
      <c r="M237" s="212"/>
      <c r="N237" s="212"/>
      <c r="O237" s="212"/>
      <c r="P237" s="212"/>
      <c r="Q237" s="212"/>
      <c r="R237" s="212"/>
      <c r="S237" s="213"/>
      <c r="T237" s="246"/>
      <c r="U237" s="246"/>
      <c r="V237" s="246"/>
      <c r="W237" s="246"/>
      <c r="X237" s="246"/>
      <c r="Y237" s="246"/>
      <c r="Z237" s="246"/>
      <c r="AA237" s="246"/>
    </row>
    <row r="238" spans="1:27" s="214" customFormat="1" ht="18" hidden="1" customHeight="1" outlineLevel="1" x14ac:dyDescent="0.25">
      <c r="A238" s="209"/>
      <c r="B238" s="210"/>
      <c r="C238" s="219" t="s">
        <v>90</v>
      </c>
      <c r="D238" s="220"/>
      <c r="E238" s="228" cm="1">
        <f t="array" aca="1" ref="E238" ca="1">INDIRECT("'Introducció dades Grals'!I"&amp;T234)</f>
        <v>0</v>
      </c>
      <c r="F238" s="212"/>
      <c r="G238" s="212"/>
      <c r="H238" s="212"/>
      <c r="I238" s="212"/>
      <c r="J238" s="210"/>
      <c r="K238" s="226"/>
      <c r="L238" s="210"/>
      <c r="M238" s="210"/>
      <c r="N238" s="210"/>
      <c r="O238" s="210"/>
      <c r="P238" s="212"/>
      <c r="Q238" s="212"/>
      <c r="R238" s="212"/>
      <c r="S238" s="213"/>
      <c r="T238" s="246"/>
      <c r="U238" s="246"/>
      <c r="V238" s="246"/>
      <c r="W238" s="246"/>
      <c r="X238" s="246"/>
      <c r="Y238" s="246"/>
      <c r="Z238" s="246"/>
      <c r="AA238" s="246"/>
    </row>
    <row r="239" spans="1:27" s="214" customFormat="1" ht="6" hidden="1" customHeight="1" outlineLevel="1" x14ac:dyDescent="0.25">
      <c r="A239" s="209"/>
      <c r="B239" s="210"/>
      <c r="C239" s="212"/>
      <c r="D239" s="221"/>
      <c r="E239" s="227"/>
      <c r="F239" s="212"/>
      <c r="G239" s="212"/>
      <c r="H239" s="212"/>
      <c r="I239" s="212"/>
      <c r="J239" s="210"/>
      <c r="K239" s="226"/>
      <c r="L239" s="210"/>
      <c r="M239" s="210"/>
      <c r="N239" s="210"/>
      <c r="O239" s="210"/>
      <c r="P239" s="212"/>
      <c r="Q239" s="212"/>
      <c r="R239" s="212"/>
      <c r="S239" s="213"/>
      <c r="T239" s="246"/>
      <c r="U239" s="246"/>
      <c r="V239" s="246"/>
      <c r="W239" s="246"/>
      <c r="X239" s="246"/>
      <c r="Y239" s="246"/>
      <c r="Z239" s="246"/>
      <c r="AA239" s="246"/>
    </row>
    <row r="240" spans="1:27" s="214" customFormat="1" ht="18" hidden="1" customHeight="1" outlineLevel="1" x14ac:dyDescent="0.25">
      <c r="A240" s="209"/>
      <c r="B240" s="210"/>
      <c r="C240" s="219" t="s">
        <v>91</v>
      </c>
      <c r="D240" s="220"/>
      <c r="E240" s="223" cm="1">
        <f t="array" aca="1" ref="E240" ca="1">INDIRECT("'Introducció dades Grals'!K"&amp;T234)</f>
        <v>0</v>
      </c>
      <c r="F240" s="212"/>
      <c r="G240" s="222"/>
      <c r="H240" s="219" t="s">
        <v>92</v>
      </c>
      <c r="I240" s="212"/>
      <c r="J240" s="212"/>
      <c r="K240" s="223" cm="1">
        <f t="array" aca="1" ref="K240" ca="1">INDIRECT("'Introducció dades Grals'!M"&amp;T234)</f>
        <v>0</v>
      </c>
      <c r="L240" s="210"/>
      <c r="M240" s="210"/>
      <c r="N240" s="210"/>
      <c r="O240" s="210"/>
      <c r="P240" s="212"/>
      <c r="Q240" s="212"/>
      <c r="R240" s="212"/>
      <c r="S240" s="213"/>
      <c r="T240" s="246"/>
      <c r="U240" s="246"/>
      <c r="V240" s="246"/>
      <c r="W240" s="246"/>
      <c r="X240" s="246"/>
      <c r="Y240" s="246"/>
      <c r="Z240" s="246"/>
      <c r="AA240" s="246"/>
    </row>
    <row r="241" spans="1:26" ht="6" hidden="1" customHeight="1" outlineLevel="1" x14ac:dyDescent="0.3">
      <c r="A241" s="287"/>
      <c r="B241" s="207"/>
      <c r="C241" s="296"/>
      <c r="D241" s="138"/>
      <c r="E241" s="296"/>
      <c r="F241" s="296"/>
      <c r="G241" s="102"/>
      <c r="H241" s="102"/>
      <c r="I241" s="207"/>
      <c r="J241" s="207"/>
      <c r="K241" s="207"/>
      <c r="L241" s="207"/>
      <c r="M241" s="207"/>
      <c r="N241" s="207"/>
      <c r="O241" s="207"/>
      <c r="P241" s="296"/>
      <c r="Q241" s="296"/>
      <c r="R241" s="296"/>
      <c r="S241" s="309"/>
    </row>
    <row r="242" spans="1:26" ht="27.6" hidden="1" customHeight="1" outlineLevel="1" x14ac:dyDescent="0.3">
      <c r="A242" s="287"/>
      <c r="B242" s="207"/>
      <c r="C242" s="231" t="s">
        <v>172</v>
      </c>
      <c r="D242" s="207"/>
      <c r="E242" s="207"/>
      <c r="F242" s="207"/>
      <c r="G242" s="207"/>
      <c r="H242" s="207"/>
      <c r="I242" s="207"/>
      <c r="J242" s="207"/>
      <c r="K242" s="207"/>
      <c r="L242" s="207"/>
      <c r="M242" s="207"/>
      <c r="N242" s="207"/>
      <c r="O242" s="207"/>
      <c r="P242" s="296"/>
      <c r="Q242" s="296"/>
      <c r="R242" s="296"/>
      <c r="S242" s="309"/>
      <c r="T242" s="245">
        <v>144</v>
      </c>
    </row>
    <row r="243" spans="1:26" ht="2.4" hidden="1" customHeight="1" outlineLevel="1" x14ac:dyDescent="0.3">
      <c r="A243" s="287"/>
      <c r="B243" s="230"/>
      <c r="C243" s="230"/>
      <c r="D243" s="230"/>
      <c r="E243" s="230"/>
      <c r="F243" s="230"/>
      <c r="G243" s="230"/>
      <c r="H243" s="230"/>
      <c r="I243" s="230"/>
      <c r="J243" s="230"/>
      <c r="K243" s="230"/>
      <c r="L243" s="230"/>
      <c r="M243" s="230"/>
      <c r="N243" s="230"/>
      <c r="O243" s="230"/>
      <c r="P243" s="310"/>
      <c r="Q243" s="310"/>
      <c r="R243" s="310"/>
      <c r="S243" s="309"/>
      <c r="V243" s="247"/>
      <c r="Z243" s="247"/>
    </row>
    <row r="244" spans="1:26" ht="9" hidden="1" customHeight="1" outlineLevel="1" x14ac:dyDescent="0.3">
      <c r="A244" s="287"/>
      <c r="B244" s="207"/>
      <c r="C244" s="207"/>
      <c r="D244" s="207"/>
      <c r="E244" s="207"/>
      <c r="F244" s="207"/>
      <c r="G244" s="207"/>
      <c r="H244" s="207"/>
      <c r="I244" s="207"/>
      <c r="J244" s="207"/>
      <c r="K244" s="207"/>
      <c r="L244" s="207"/>
      <c r="M244" s="207"/>
      <c r="N244" s="207"/>
      <c r="O244" s="207"/>
      <c r="P244" s="296"/>
      <c r="Q244" s="296"/>
      <c r="R244" s="296"/>
      <c r="S244" s="309"/>
      <c r="V244" s="247"/>
      <c r="Z244" s="247"/>
    </row>
    <row r="245" spans="1:26" ht="18" hidden="1" customHeight="1" outlineLevel="1" x14ac:dyDescent="0.3">
      <c r="A245" s="287"/>
      <c r="B245" s="311"/>
      <c r="C245" s="296"/>
      <c r="D245" s="296"/>
      <c r="E245" s="126" t="s">
        <v>173</v>
      </c>
      <c r="F245" s="118"/>
      <c r="G245" s="118"/>
      <c r="H245" s="126" t="s">
        <v>174</v>
      </c>
      <c r="I245" s="118"/>
      <c r="J245" s="118"/>
      <c r="K245" s="126" t="s">
        <v>175</v>
      </c>
      <c r="L245" s="296"/>
      <c r="M245" s="296"/>
      <c r="N245" s="296"/>
      <c r="O245" s="296"/>
      <c r="P245" s="296"/>
      <c r="Q245" s="82"/>
      <c r="R245" s="82"/>
      <c r="S245" s="309"/>
    </row>
    <row r="246" spans="1:26" ht="3" hidden="1" customHeight="1" outlineLevel="1" x14ac:dyDescent="0.3">
      <c r="A246" s="287"/>
      <c r="B246" s="311"/>
      <c r="C246" s="296"/>
      <c r="D246" s="296"/>
      <c r="E246" s="127"/>
      <c r="F246" s="118"/>
      <c r="G246" s="118"/>
      <c r="H246" s="127"/>
      <c r="I246" s="118"/>
      <c r="J246" s="118"/>
      <c r="K246" s="127"/>
      <c r="L246" s="296"/>
      <c r="M246" s="296"/>
      <c r="N246" s="296"/>
      <c r="O246" s="296"/>
      <c r="P246" s="296"/>
      <c r="Q246" s="82"/>
      <c r="R246" s="82"/>
      <c r="S246" s="309"/>
    </row>
    <row r="247" spans="1:26" hidden="1" outlineLevel="1" x14ac:dyDescent="0.3">
      <c r="A247" s="287"/>
      <c r="B247" s="428"/>
      <c r="C247" s="130" t="str" cm="1">
        <f t="array" aca="1" ref="C247" ca="1">IF(INDIRECT("'Introducció dades'!C"&amp;T247)="No n'hi ha","",INDIRECT("'Introducció dades'!C"&amp;T247))</f>
        <v>ELECTRICITAT</v>
      </c>
      <c r="D247" s="119"/>
      <c r="E247" s="128" cm="1">
        <f t="array" aca="1" ref="E247" ca="1">INDIRECT("'Introducció dades'!R"&amp;U247)</f>
        <v>0</v>
      </c>
      <c r="F247" s="123"/>
      <c r="G247" s="123"/>
      <c r="H247" s="128" cm="1">
        <f t="array" aca="1" ref="H247" ca="1">INDIRECT("'Introducció dades'!T"&amp;V247)</f>
        <v>0</v>
      </c>
      <c r="I247" s="123"/>
      <c r="J247" s="123"/>
      <c r="K247" s="128" cm="1">
        <f t="array" aca="1" ref="K247" ca="1">INDIRECT("'Introducció dades'!W"&amp;W247)</f>
        <v>0</v>
      </c>
      <c r="L247" s="123"/>
      <c r="M247" s="296"/>
      <c r="N247" s="296"/>
      <c r="O247" s="296"/>
      <c r="P247" s="296"/>
      <c r="Q247" s="82"/>
      <c r="R247" s="82"/>
      <c r="S247" s="309"/>
      <c r="T247" s="245">
        <f>T172+$T$92</f>
        <v>437</v>
      </c>
      <c r="U247" s="245">
        <f>U172+$T$92</f>
        <v>465</v>
      </c>
      <c r="V247" s="245">
        <f t="shared" ref="V247:W247" si="16">V172+$T$92</f>
        <v>465</v>
      </c>
      <c r="W247" s="245">
        <f t="shared" si="16"/>
        <v>441</v>
      </c>
    </row>
    <row r="248" spans="1:26" ht="3" hidden="1" customHeight="1" outlineLevel="1" x14ac:dyDescent="0.3">
      <c r="A248" s="287"/>
      <c r="B248" s="428"/>
      <c r="C248" s="131"/>
      <c r="D248" s="119"/>
      <c r="E248" s="123"/>
      <c r="F248" s="123"/>
      <c r="G248" s="123"/>
      <c r="H248" s="123"/>
      <c r="I248" s="123"/>
      <c r="J248" s="123"/>
      <c r="K248" s="123"/>
      <c r="L248" s="123"/>
      <c r="M248" s="296"/>
      <c r="N248" s="296"/>
      <c r="O248" s="296"/>
      <c r="P248" s="296"/>
      <c r="Q248" s="82"/>
      <c r="R248" s="82"/>
      <c r="S248" s="309"/>
    </row>
    <row r="249" spans="1:26" ht="14.4" hidden="1" customHeight="1" outlineLevel="1" x14ac:dyDescent="0.3">
      <c r="A249" s="287"/>
      <c r="B249" s="428"/>
      <c r="C249" s="130" t="str" cm="1">
        <f t="array" aca="1" ref="C249" ca="1">IF(INDIRECT("'Introducció dades'!E"&amp;T249)="No n'hi ha","",INDIRECT("'Introducció dades'!E"&amp;T249))</f>
        <v>Gasoil C</v>
      </c>
      <c r="D249" s="119"/>
      <c r="E249" s="128" cm="1">
        <f t="array" aca="1" ref="E249" ca="1">INDIRECT("'Introducció dades'!Q"&amp;U249)</f>
        <v>0</v>
      </c>
      <c r="F249" s="123"/>
      <c r="G249" s="123"/>
      <c r="H249" s="128" cm="1">
        <f t="array" aca="1" ref="H249" ca="1">INDIRECT("'Introducció dades'!S"&amp;V249)</f>
        <v>0</v>
      </c>
      <c r="I249" s="123"/>
      <c r="J249" s="123"/>
      <c r="K249" s="128" cm="1">
        <f t="array" aca="1" ref="K249" ca="1">INDIRECT("'Introducció dades'!W"&amp;W249)</f>
        <v>0</v>
      </c>
      <c r="L249" s="123"/>
      <c r="M249" s="296"/>
      <c r="N249" s="296"/>
      <c r="O249" s="296"/>
      <c r="P249" s="296"/>
      <c r="Q249" s="82"/>
      <c r="R249" s="82"/>
      <c r="S249" s="309"/>
      <c r="T249" s="245">
        <f t="shared" ref="T249:W249" si="17">T174+$T$92</f>
        <v>471</v>
      </c>
      <c r="U249" s="245">
        <f t="shared" si="17"/>
        <v>493</v>
      </c>
      <c r="V249" s="245">
        <f t="shared" si="17"/>
        <v>493</v>
      </c>
      <c r="W249" s="245">
        <f t="shared" si="17"/>
        <v>472</v>
      </c>
    </row>
    <row r="250" spans="1:26" ht="3" hidden="1" customHeight="1" outlineLevel="1" x14ac:dyDescent="0.3">
      <c r="A250" s="287"/>
      <c r="B250" s="428"/>
      <c r="C250" s="131"/>
      <c r="D250" s="119"/>
      <c r="E250" s="123"/>
      <c r="F250" s="123"/>
      <c r="G250" s="123"/>
      <c r="H250" s="123"/>
      <c r="I250" s="123"/>
      <c r="J250" s="123"/>
      <c r="K250" s="123"/>
      <c r="L250" s="123"/>
      <c r="M250" s="296"/>
      <c r="N250" s="296"/>
      <c r="O250" s="296"/>
      <c r="P250" s="296"/>
      <c r="Q250" s="82"/>
      <c r="R250" s="82"/>
      <c r="S250" s="309"/>
    </row>
    <row r="251" spans="1:26" hidden="1" outlineLevel="1" x14ac:dyDescent="0.3">
      <c r="A251" s="287"/>
      <c r="B251" s="428"/>
      <c r="C251" s="130" t="str" cm="1">
        <f t="array" aca="1" ref="C251" ca="1">IF(INDIRECT("'Introducció dades'!E"&amp;T251)="No n'hi ha","",INDIRECT("'Introducció dades'!E"&amp;T251))</f>
        <v/>
      </c>
      <c r="D251" s="119"/>
      <c r="E251" s="128" cm="1">
        <f t="array" aca="1" ref="E251" ca="1">INDIRECT("'Introducció dades'!Q"&amp;U251)</f>
        <v>0</v>
      </c>
      <c r="F251" s="123"/>
      <c r="G251" s="123"/>
      <c r="H251" s="128" cm="1">
        <f t="array" aca="1" ref="H251" ca="1">INDIRECT("'Introducció dades'!S"&amp;V251)</f>
        <v>0</v>
      </c>
      <c r="I251" s="123"/>
      <c r="J251" s="123"/>
      <c r="K251" s="128" cm="1">
        <f t="array" aca="1" ref="K251" ca="1">INDIRECT("'Introducció dades'!W"&amp;W251)</f>
        <v>0</v>
      </c>
      <c r="L251" s="123"/>
      <c r="M251" s="296"/>
      <c r="N251" s="296"/>
      <c r="O251" s="296"/>
      <c r="P251" s="296"/>
      <c r="Q251" s="82"/>
      <c r="R251" s="82"/>
      <c r="S251" s="309"/>
      <c r="T251" s="245">
        <f t="shared" ref="T251:W251" si="18">T176+$T$92</f>
        <v>499</v>
      </c>
      <c r="U251" s="245">
        <f t="shared" si="18"/>
        <v>521</v>
      </c>
      <c r="V251" s="245">
        <f t="shared" si="18"/>
        <v>521</v>
      </c>
      <c r="W251" s="245">
        <f t="shared" si="18"/>
        <v>500</v>
      </c>
    </row>
    <row r="252" spans="1:26" ht="3" hidden="1" customHeight="1" outlineLevel="1" x14ac:dyDescent="0.3">
      <c r="A252" s="287"/>
      <c r="B252" s="428"/>
      <c r="C252" s="131"/>
      <c r="D252" s="119"/>
      <c r="E252" s="123"/>
      <c r="F252" s="123"/>
      <c r="G252" s="123"/>
      <c r="H252" s="123"/>
      <c r="I252" s="123"/>
      <c r="J252" s="123"/>
      <c r="K252" s="123"/>
      <c r="L252" s="296"/>
      <c r="M252" s="296"/>
      <c r="N252" s="296"/>
      <c r="O252" s="296"/>
      <c r="P252" s="296"/>
      <c r="Q252" s="82"/>
      <c r="R252" s="82"/>
      <c r="S252" s="309"/>
    </row>
    <row r="253" spans="1:26" ht="14.4" hidden="1" customHeight="1" outlineLevel="1" x14ac:dyDescent="0.3">
      <c r="A253" s="287"/>
      <c r="B253" s="428"/>
      <c r="C253" s="130" t="str" cm="1">
        <f t="array" aca="1" ref="C253" ca="1">IF(INDIRECT("'Introducció dades'!E"&amp;T253)="No n'hi ha","",INDIRECT("'Introducció dades'!E"&amp;T253))</f>
        <v/>
      </c>
      <c r="D253" s="119"/>
      <c r="E253" s="128" cm="1">
        <f t="array" aca="1" ref="E253" ca="1">INDIRECT("'Introducció dades'!Q"&amp;U253)</f>
        <v>0</v>
      </c>
      <c r="F253" s="123"/>
      <c r="G253" s="123"/>
      <c r="H253" s="128" cm="1">
        <f t="array" aca="1" ref="H253" ca="1">INDIRECT("'Introducció dades'!S"&amp;V253)</f>
        <v>0</v>
      </c>
      <c r="I253" s="123"/>
      <c r="J253" s="123"/>
      <c r="K253" s="128" cm="1">
        <f t="array" aca="1" ref="K253" ca="1">INDIRECT("'Introducció dades'!W"&amp;W253)</f>
        <v>0</v>
      </c>
      <c r="L253" s="123"/>
      <c r="M253" s="296"/>
      <c r="N253" s="296"/>
      <c r="O253" s="296"/>
      <c r="P253" s="296"/>
      <c r="Q253" s="82"/>
      <c r="R253" s="82"/>
      <c r="S253" s="309"/>
      <c r="T253" s="245">
        <f t="shared" ref="T253:W253" si="19">T178+$T$92</f>
        <v>527</v>
      </c>
      <c r="U253" s="245">
        <f t="shared" si="19"/>
        <v>549</v>
      </c>
      <c r="V253" s="245">
        <f t="shared" si="19"/>
        <v>549</v>
      </c>
      <c r="W253" s="245">
        <f t="shared" si="19"/>
        <v>528</v>
      </c>
    </row>
    <row r="254" spans="1:26" ht="3" hidden="1" customHeight="1" outlineLevel="1" x14ac:dyDescent="0.3">
      <c r="A254" s="287"/>
      <c r="B254" s="428"/>
      <c r="C254" s="131"/>
      <c r="D254" s="119"/>
      <c r="E254" s="123"/>
      <c r="F254" s="123"/>
      <c r="G254" s="123"/>
      <c r="H254" s="123"/>
      <c r="I254" s="123"/>
      <c r="J254" s="123"/>
      <c r="K254" s="123"/>
      <c r="L254" s="123"/>
      <c r="M254" s="296"/>
      <c r="N254" s="296"/>
      <c r="O254" s="296"/>
      <c r="P254" s="296"/>
      <c r="Q254" s="82"/>
      <c r="R254" s="82"/>
      <c r="S254" s="309"/>
    </row>
    <row r="255" spans="1:26" hidden="1" outlineLevel="1" x14ac:dyDescent="0.3">
      <c r="A255" s="287"/>
      <c r="B255" s="428"/>
      <c r="C255" s="130" t="str" cm="1">
        <f t="array" aca="1" ref="C255" ca="1">IF(INDIRECT("'Introducció dades'!E"&amp;T255)="No n'hi ha","",INDIRECT("'Introducció dades'!E"&amp;T255))</f>
        <v/>
      </c>
      <c r="D255" s="119"/>
      <c r="E255" s="128" cm="1">
        <f t="array" aca="1" ref="E255" ca="1">INDIRECT("'Introducció dades'!Q"&amp;U255)</f>
        <v>0</v>
      </c>
      <c r="F255" s="123"/>
      <c r="G255" s="123"/>
      <c r="H255" s="128" cm="1">
        <f t="array" aca="1" ref="H255" ca="1">INDIRECT("'Introducció dades'!S"&amp;V255)</f>
        <v>0</v>
      </c>
      <c r="I255" s="123"/>
      <c r="J255" s="123"/>
      <c r="K255" s="128" cm="1">
        <f t="array" aca="1" ref="K255" ca="1">INDIRECT("'Introducció dades'!W"&amp;W255)</f>
        <v>0</v>
      </c>
      <c r="L255" s="123"/>
      <c r="M255" s="296"/>
      <c r="N255" s="296"/>
      <c r="O255" s="296"/>
      <c r="P255" s="296"/>
      <c r="Q255" s="82"/>
      <c r="R255" s="82"/>
      <c r="S255" s="309"/>
      <c r="T255" s="245">
        <f t="shared" ref="T255:W255" si="20">T180+$T$92</f>
        <v>555</v>
      </c>
      <c r="U255" s="245">
        <f t="shared" si="20"/>
        <v>577</v>
      </c>
      <c r="V255" s="245">
        <f t="shared" si="20"/>
        <v>577</v>
      </c>
      <c r="W255" s="245">
        <f t="shared" si="20"/>
        <v>652</v>
      </c>
    </row>
    <row r="256" spans="1:26" ht="3" hidden="1" customHeight="1" outlineLevel="1" x14ac:dyDescent="0.3">
      <c r="A256" s="287"/>
      <c r="B256" s="428"/>
      <c r="C256" s="131"/>
      <c r="D256" s="119"/>
      <c r="E256" s="123"/>
      <c r="F256" s="123"/>
      <c r="G256" s="123"/>
      <c r="H256" s="123"/>
      <c r="I256" s="123"/>
      <c r="J256" s="123"/>
      <c r="K256" s="123"/>
      <c r="L256" s="296"/>
      <c r="M256" s="296"/>
      <c r="N256" s="296"/>
      <c r="O256" s="296"/>
      <c r="P256" s="296"/>
      <c r="Q256" s="82"/>
      <c r="R256" s="82"/>
      <c r="S256" s="309"/>
      <c r="U256" s="245">
        <f t="shared" ref="U256" si="21">U181+$T$92</f>
        <v>432</v>
      </c>
    </row>
    <row r="257" spans="1:20" ht="13.95" hidden="1" customHeight="1" outlineLevel="1" x14ac:dyDescent="0.3">
      <c r="A257" s="287"/>
      <c r="B257" s="428"/>
      <c r="C257" s="312" t="s">
        <v>149</v>
      </c>
      <c r="D257" s="119"/>
      <c r="E257" s="313">
        <f ca="1">SUM(E247:E251)</f>
        <v>0</v>
      </c>
      <c r="F257" s="314"/>
      <c r="G257" s="314"/>
      <c r="H257" s="313">
        <f t="shared" ref="H257" ca="1" si="22">SUM(H247:H251)</f>
        <v>0</v>
      </c>
      <c r="I257" s="314"/>
      <c r="J257" s="314"/>
      <c r="K257" s="313">
        <f t="shared" ref="K257" ca="1" si="23">SUM(K247:K251)</f>
        <v>0</v>
      </c>
      <c r="L257" s="296"/>
      <c r="M257" s="296"/>
      <c r="N257" s="296"/>
      <c r="O257" s="296"/>
      <c r="P257" s="296"/>
      <c r="Q257" s="82"/>
      <c r="R257" s="82"/>
      <c r="S257" s="309"/>
    </row>
    <row r="258" spans="1:20" ht="3" hidden="1" customHeight="1" outlineLevel="1" x14ac:dyDescent="0.3">
      <c r="A258" s="287"/>
      <c r="B258" s="428"/>
      <c r="C258" s="82"/>
      <c r="D258" s="82"/>
      <c r="E258" s="120"/>
      <c r="F258" s="120"/>
      <c r="G258" s="120"/>
      <c r="H258" s="120"/>
      <c r="I258" s="120"/>
      <c r="J258" s="120"/>
      <c r="K258" s="120"/>
      <c r="L258" s="82"/>
      <c r="M258" s="82"/>
      <c r="N258" s="82"/>
      <c r="O258" s="82"/>
      <c r="P258" s="82"/>
      <c r="Q258" s="82"/>
      <c r="R258" s="82"/>
      <c r="S258" s="309"/>
    </row>
    <row r="259" spans="1:20" hidden="1" outlineLevel="1" x14ac:dyDescent="0.3">
      <c r="A259" s="287"/>
      <c r="B259" s="428"/>
      <c r="C259" s="82"/>
      <c r="D259" s="82"/>
      <c r="E259" s="82"/>
      <c r="F259" s="82"/>
      <c r="G259" s="82"/>
      <c r="H259" s="82"/>
      <c r="I259" s="82"/>
      <c r="J259" s="82"/>
      <c r="K259" s="82"/>
      <c r="L259" s="82"/>
      <c r="M259" s="82"/>
      <c r="N259" s="82"/>
      <c r="O259" s="82"/>
      <c r="P259" s="82"/>
      <c r="Q259" s="82"/>
      <c r="R259" s="82"/>
      <c r="S259" s="309"/>
    </row>
    <row r="260" spans="1:20" hidden="1" outlineLevel="1" x14ac:dyDescent="0.3">
      <c r="A260" s="287"/>
      <c r="B260" s="428"/>
      <c r="C260" s="82"/>
      <c r="D260" s="82"/>
      <c r="E260" s="82"/>
      <c r="F260" s="82"/>
      <c r="G260" s="82"/>
      <c r="H260" s="82"/>
      <c r="I260" s="82"/>
      <c r="J260" s="82"/>
      <c r="K260" s="82"/>
      <c r="L260" s="82"/>
      <c r="M260" s="82"/>
      <c r="N260" s="82"/>
      <c r="O260" s="82"/>
      <c r="P260" s="82"/>
      <c r="Q260" s="82"/>
      <c r="R260" s="82"/>
      <c r="S260" s="309"/>
    </row>
    <row r="261" spans="1:20" hidden="1" outlineLevel="1" x14ac:dyDescent="0.3">
      <c r="A261" s="287"/>
      <c r="B261" s="428"/>
      <c r="C261" s="82"/>
      <c r="D261" s="82"/>
      <c r="E261" s="82"/>
      <c r="F261" s="82"/>
      <c r="G261" s="82"/>
      <c r="H261" s="82"/>
      <c r="I261" s="82"/>
      <c r="J261" s="82"/>
      <c r="K261" s="82"/>
      <c r="L261" s="82"/>
      <c r="M261" s="82"/>
      <c r="N261" s="82"/>
      <c r="O261" s="82"/>
      <c r="P261" s="82"/>
      <c r="Q261" s="82"/>
      <c r="R261" s="82"/>
      <c r="S261" s="309"/>
    </row>
    <row r="262" spans="1:20" hidden="1" outlineLevel="1" x14ac:dyDescent="0.3">
      <c r="A262" s="287"/>
      <c r="B262" s="428"/>
      <c r="C262" s="82"/>
      <c r="D262" s="82"/>
      <c r="E262" s="82"/>
      <c r="F262" s="82"/>
      <c r="G262" s="82"/>
      <c r="H262" s="82"/>
      <c r="I262" s="82"/>
      <c r="J262" s="82"/>
      <c r="K262" s="121"/>
      <c r="L262" s="296"/>
      <c r="M262" s="296"/>
      <c r="N262" s="296"/>
      <c r="O262" s="296"/>
      <c r="P262" s="296"/>
      <c r="Q262" s="82"/>
      <c r="R262" s="82"/>
      <c r="S262" s="309"/>
    </row>
    <row r="263" spans="1:20" hidden="1" outlineLevel="1" x14ac:dyDescent="0.3">
      <c r="A263" s="287"/>
      <c r="B263" s="428"/>
      <c r="C263" s="82"/>
      <c r="D263" s="82"/>
      <c r="E263" s="82"/>
      <c r="F263" s="82"/>
      <c r="G263" s="82"/>
      <c r="H263" s="82"/>
      <c r="I263" s="82"/>
      <c r="J263" s="82"/>
      <c r="K263" s="121"/>
      <c r="L263" s="121"/>
      <c r="M263" s="121"/>
      <c r="N263" s="121"/>
      <c r="O263" s="121"/>
      <c r="P263" s="121"/>
      <c r="Q263" s="82"/>
      <c r="R263" s="82"/>
      <c r="S263" s="309"/>
    </row>
    <row r="264" spans="1:20" hidden="1" outlineLevel="1" x14ac:dyDescent="0.3">
      <c r="A264" s="287"/>
      <c r="B264" s="428"/>
      <c r="C264" s="82"/>
      <c r="D264" s="82"/>
      <c r="E264" s="82"/>
      <c r="F264" s="82"/>
      <c r="G264" s="82"/>
      <c r="H264" s="315"/>
      <c r="I264" s="315"/>
      <c r="J264" s="315"/>
      <c r="K264" s="296"/>
      <c r="L264" s="296"/>
      <c r="M264" s="296"/>
      <c r="N264" s="296"/>
      <c r="O264" s="296"/>
      <c r="P264" s="296"/>
      <c r="Q264" s="82"/>
      <c r="R264" s="82"/>
      <c r="S264" s="309"/>
    </row>
    <row r="265" spans="1:20" hidden="1" outlineLevel="1" x14ac:dyDescent="0.3">
      <c r="A265" s="287"/>
      <c r="B265" s="428"/>
      <c r="C265" s="122"/>
      <c r="D265" s="122"/>
      <c r="E265" s="315"/>
      <c r="F265" s="315"/>
      <c r="G265" s="315"/>
      <c r="H265" s="82"/>
      <c r="I265" s="82"/>
      <c r="J265" s="82"/>
      <c r="K265" s="296"/>
      <c r="L265" s="296"/>
      <c r="M265" s="296"/>
      <c r="N265" s="296"/>
      <c r="O265" s="296"/>
      <c r="P265" s="296"/>
      <c r="Q265" s="133"/>
      <c r="R265" s="133"/>
      <c r="S265" s="309"/>
      <c r="T265" s="244">
        <f>+IF($H$70=$B265,MAX(C265:H265),0)</f>
        <v>0</v>
      </c>
    </row>
    <row r="266" spans="1:20" hidden="1" outlineLevel="1" x14ac:dyDescent="0.3">
      <c r="A266" s="287"/>
      <c r="B266" s="428"/>
      <c r="C266" s="122"/>
      <c r="D266" s="122"/>
      <c r="E266" s="315"/>
      <c r="F266" s="315"/>
      <c r="G266" s="315"/>
      <c r="H266" s="315"/>
      <c r="I266" s="315"/>
      <c r="J266" s="315"/>
      <c r="K266" s="296"/>
      <c r="L266" s="296"/>
      <c r="M266" s="296"/>
      <c r="N266" s="296"/>
      <c r="O266" s="296"/>
      <c r="P266" s="296"/>
      <c r="Q266" s="133"/>
      <c r="R266" s="133"/>
      <c r="S266" s="309"/>
      <c r="T266" s="244">
        <f>+IF($H$70=$B266,MAX(C266:H266),0)</f>
        <v>0</v>
      </c>
    </row>
    <row r="267" spans="1:20" hidden="1" outlineLevel="1" x14ac:dyDescent="0.3">
      <c r="A267" s="287"/>
      <c r="B267" s="428"/>
      <c r="C267" s="122"/>
      <c r="D267" s="122"/>
      <c r="E267" s="315"/>
      <c r="F267" s="315"/>
      <c r="G267" s="315"/>
      <c r="H267" s="315"/>
      <c r="I267" s="315"/>
      <c r="J267" s="315"/>
      <c r="K267" s="296"/>
      <c r="L267" s="296"/>
      <c r="M267" s="296"/>
      <c r="N267" s="296"/>
      <c r="O267" s="296"/>
      <c r="P267" s="296"/>
      <c r="Q267" s="133"/>
      <c r="R267" s="133"/>
      <c r="S267" s="309"/>
      <c r="T267" s="244">
        <f>+IF($H$70=$B267,MAX(C267:H267),0)</f>
        <v>0</v>
      </c>
    </row>
    <row r="268" spans="1:20" hidden="1" outlineLevel="1" x14ac:dyDescent="0.3">
      <c r="A268" s="287"/>
      <c r="B268" s="428"/>
      <c r="C268" s="122"/>
      <c r="D268" s="122"/>
      <c r="E268" s="315"/>
      <c r="F268" s="315"/>
      <c r="G268" s="315"/>
      <c r="H268" s="315"/>
      <c r="I268" s="315"/>
      <c r="J268" s="315"/>
      <c r="K268" s="315"/>
      <c r="L268" s="315"/>
      <c r="M268" s="315"/>
      <c r="N268" s="315"/>
      <c r="O268" s="315"/>
      <c r="P268" s="133"/>
      <c r="Q268" s="133"/>
      <c r="R268" s="133"/>
      <c r="S268" s="309"/>
      <c r="T268" s="244">
        <f>+IF($H$70=$B268,MAX(C268:N268),0)</f>
        <v>0</v>
      </c>
    </row>
    <row r="269" spans="1:20" hidden="1" outlineLevel="1" x14ac:dyDescent="0.3">
      <c r="A269" s="287"/>
      <c r="B269" s="428"/>
      <c r="C269" s="122"/>
      <c r="D269" s="122"/>
      <c r="E269" s="315"/>
      <c r="F269" s="315"/>
      <c r="G269" s="315"/>
      <c r="H269" s="315"/>
      <c r="I269" s="315"/>
      <c r="J269" s="315"/>
      <c r="K269" s="315"/>
      <c r="L269" s="315"/>
      <c r="M269" s="315"/>
      <c r="N269" s="315"/>
      <c r="O269" s="315"/>
      <c r="P269" s="133">
        <f ca="1">+IF($D$70=$B269,MAX(C269:N269),0)</f>
        <v>0</v>
      </c>
      <c r="Q269" s="133">
        <f ca="1">+IF($G$70=$B269,MAX(C269:N269),0)</f>
        <v>0</v>
      </c>
      <c r="R269" s="133"/>
      <c r="S269" s="309"/>
      <c r="T269" s="244">
        <f>+IF($H$70=$B269,MAX(C269:N269),0)</f>
        <v>0</v>
      </c>
    </row>
    <row r="270" spans="1:20" hidden="1" outlineLevel="1" x14ac:dyDescent="0.3">
      <c r="A270" s="287"/>
      <c r="B270" s="428"/>
      <c r="C270" s="122"/>
      <c r="D270" s="122"/>
      <c r="E270" s="315"/>
      <c r="F270" s="315"/>
      <c r="G270" s="315"/>
      <c r="H270" s="315"/>
      <c r="I270" s="315"/>
      <c r="J270" s="315"/>
      <c r="K270" s="315"/>
      <c r="L270" s="315"/>
      <c r="M270" s="315"/>
      <c r="N270" s="315"/>
      <c r="O270" s="315"/>
      <c r="P270" s="133"/>
      <c r="Q270" s="133"/>
      <c r="R270" s="133"/>
      <c r="S270" s="309"/>
      <c r="T270" s="244"/>
    </row>
    <row r="271" spans="1:20" hidden="1" outlineLevel="1" x14ac:dyDescent="0.3">
      <c r="A271" s="287"/>
      <c r="B271" s="428"/>
      <c r="C271" s="122"/>
      <c r="D271" s="122"/>
      <c r="E271" s="315"/>
      <c r="F271" s="315"/>
      <c r="G271" s="315"/>
      <c r="H271" s="315"/>
      <c r="I271" s="315"/>
      <c r="J271" s="315"/>
      <c r="K271" s="315"/>
      <c r="L271" s="315"/>
      <c r="M271" s="315"/>
      <c r="N271" s="315"/>
      <c r="O271" s="315"/>
      <c r="P271" s="133"/>
      <c r="Q271" s="133"/>
      <c r="R271" s="133"/>
      <c r="S271" s="309"/>
      <c r="T271" s="244"/>
    </row>
    <row r="272" spans="1:20" hidden="1" outlineLevel="1" x14ac:dyDescent="0.3">
      <c r="A272" s="287"/>
      <c r="B272" s="428"/>
      <c r="C272" s="122"/>
      <c r="D272" s="122"/>
      <c r="E272" s="315"/>
      <c r="F272" s="315"/>
      <c r="G272" s="315"/>
      <c r="H272" s="315"/>
      <c r="I272" s="315"/>
      <c r="J272" s="315"/>
      <c r="K272" s="315"/>
      <c r="L272" s="315"/>
      <c r="M272" s="315"/>
      <c r="N272" s="315"/>
      <c r="O272" s="315"/>
      <c r="P272" s="133"/>
      <c r="Q272" s="133"/>
      <c r="R272" s="133"/>
      <c r="S272" s="309"/>
      <c r="T272" s="244"/>
    </row>
    <row r="273" spans="1:25" hidden="1" outlineLevel="1" x14ac:dyDescent="0.3">
      <c r="A273" s="287"/>
      <c r="B273" s="428"/>
      <c r="C273" s="122"/>
      <c r="D273" s="122"/>
      <c r="E273" s="315"/>
      <c r="F273" s="315"/>
      <c r="G273" s="315"/>
      <c r="H273" s="315"/>
      <c r="I273" s="315"/>
      <c r="J273" s="315"/>
      <c r="K273" s="315"/>
      <c r="L273" s="315"/>
      <c r="M273" s="315"/>
      <c r="N273" s="315"/>
      <c r="O273" s="315"/>
      <c r="P273" s="133"/>
      <c r="Q273" s="133"/>
      <c r="R273" s="133"/>
      <c r="S273" s="309"/>
      <c r="T273" s="244"/>
    </row>
    <row r="274" spans="1:25" hidden="1" outlineLevel="1" x14ac:dyDescent="0.3">
      <c r="A274" s="287"/>
      <c r="B274" s="428"/>
      <c r="C274" s="122"/>
      <c r="D274" s="122"/>
      <c r="E274" s="315"/>
      <c r="F274" s="315"/>
      <c r="G274" s="315"/>
      <c r="H274" s="315"/>
      <c r="I274" s="315"/>
      <c r="J274" s="315"/>
      <c r="K274" s="315"/>
      <c r="L274" s="315"/>
      <c r="M274" s="315"/>
      <c r="N274" s="315"/>
      <c r="O274" s="315"/>
      <c r="P274" s="133"/>
      <c r="Q274" s="133"/>
      <c r="R274" s="133"/>
      <c r="S274" s="309"/>
      <c r="T274" s="244"/>
    </row>
    <row r="275" spans="1:25" hidden="1" outlineLevel="1" x14ac:dyDescent="0.3">
      <c r="A275" s="287"/>
      <c r="B275" s="428"/>
      <c r="C275" s="122"/>
      <c r="D275" s="122"/>
      <c r="E275" s="315"/>
      <c r="F275" s="315"/>
      <c r="G275" s="315"/>
      <c r="H275" s="315"/>
      <c r="I275" s="315"/>
      <c r="J275" s="315"/>
      <c r="K275" s="315"/>
      <c r="L275" s="315"/>
      <c r="M275" s="315"/>
      <c r="N275" s="315"/>
      <c r="O275" s="315"/>
      <c r="P275" s="133"/>
      <c r="Q275" s="133"/>
      <c r="R275" s="133"/>
      <c r="S275" s="309"/>
      <c r="T275" s="244"/>
    </row>
    <row r="276" spans="1:25" hidden="1" outlineLevel="1" x14ac:dyDescent="0.3">
      <c r="A276" s="287"/>
      <c r="B276" s="428"/>
      <c r="C276" s="122"/>
      <c r="D276" s="122"/>
      <c r="E276" s="315"/>
      <c r="F276" s="315"/>
      <c r="G276" s="315"/>
      <c r="H276" s="315"/>
      <c r="I276" s="315"/>
      <c r="J276" s="315"/>
      <c r="K276" s="315"/>
      <c r="L276" s="315"/>
      <c r="M276" s="315"/>
      <c r="N276" s="315"/>
      <c r="O276" s="315"/>
      <c r="P276" s="133"/>
      <c r="Q276" s="133"/>
      <c r="R276" s="133"/>
      <c r="S276" s="309"/>
      <c r="T276" s="244"/>
    </row>
    <row r="277" spans="1:25" hidden="1" outlineLevel="1" x14ac:dyDescent="0.3">
      <c r="A277" s="287"/>
      <c r="B277" s="428"/>
      <c r="C277" s="122"/>
      <c r="D277" s="122"/>
      <c r="E277" s="315"/>
      <c r="F277" s="315"/>
      <c r="G277" s="315"/>
      <c r="H277" s="315"/>
      <c r="I277" s="315"/>
      <c r="J277" s="315"/>
      <c r="K277" s="315"/>
      <c r="L277" s="315"/>
      <c r="M277" s="315"/>
      <c r="N277" s="315"/>
      <c r="O277" s="315"/>
      <c r="P277" s="133"/>
      <c r="Q277" s="133"/>
      <c r="R277" s="133"/>
      <c r="S277" s="309"/>
      <c r="T277" s="244"/>
    </row>
    <row r="278" spans="1:25" hidden="1" outlineLevel="1" x14ac:dyDescent="0.3">
      <c r="A278" s="287"/>
      <c r="B278" s="428"/>
      <c r="C278" s="122"/>
      <c r="D278" s="122"/>
      <c r="E278" s="315"/>
      <c r="F278" s="315"/>
      <c r="G278" s="315"/>
      <c r="H278" s="315"/>
      <c r="I278" s="315"/>
      <c r="J278" s="315"/>
      <c r="K278" s="315"/>
      <c r="L278" s="315"/>
      <c r="M278" s="315"/>
      <c r="N278" s="315"/>
      <c r="O278" s="315"/>
      <c r="P278" s="133"/>
      <c r="Q278" s="133"/>
      <c r="R278" s="133"/>
      <c r="S278" s="309"/>
      <c r="T278" s="244"/>
    </row>
    <row r="279" spans="1:25" hidden="1" outlineLevel="1" x14ac:dyDescent="0.3">
      <c r="A279" s="287"/>
      <c r="B279" s="428"/>
      <c r="C279" s="122"/>
      <c r="D279" s="122"/>
      <c r="E279" s="315"/>
      <c r="F279" s="315"/>
      <c r="G279" s="315"/>
      <c r="H279" s="315"/>
      <c r="I279" s="315"/>
      <c r="J279" s="315"/>
      <c r="K279" s="315"/>
      <c r="L279" s="315"/>
      <c r="M279" s="315"/>
      <c r="N279" s="315"/>
      <c r="O279" s="315"/>
      <c r="P279" s="133"/>
      <c r="Q279" s="133"/>
      <c r="R279" s="133"/>
      <c r="S279" s="309"/>
      <c r="T279" s="244"/>
    </row>
    <row r="280" spans="1:25" hidden="1" outlineLevel="1" x14ac:dyDescent="0.3">
      <c r="A280" s="287"/>
      <c r="B280" s="428"/>
      <c r="C280" s="122"/>
      <c r="D280" s="122"/>
      <c r="E280" s="315"/>
      <c r="F280" s="315"/>
      <c r="G280" s="315"/>
      <c r="H280" s="315"/>
      <c r="I280" s="315"/>
      <c r="J280" s="315"/>
      <c r="K280" s="315"/>
      <c r="L280" s="315"/>
      <c r="M280" s="315"/>
      <c r="N280" s="315"/>
      <c r="O280" s="315"/>
      <c r="P280" s="133"/>
      <c r="Q280" s="133"/>
      <c r="R280" s="133"/>
      <c r="S280" s="309"/>
      <c r="T280" s="244"/>
    </row>
    <row r="281" spans="1:25" ht="19.2" hidden="1" customHeight="1" outlineLevel="1" x14ac:dyDescent="0.3">
      <c r="A281" s="287"/>
      <c r="B281" s="428"/>
      <c r="C281" s="119"/>
      <c r="D281" s="119"/>
      <c r="E281" s="126" t="s">
        <v>176</v>
      </c>
      <c r="F281" s="124"/>
      <c r="G281" s="124"/>
      <c r="H281" s="126" t="s">
        <v>112</v>
      </c>
      <c r="I281" s="124"/>
      <c r="J281" s="124"/>
      <c r="K281" s="126" t="s">
        <v>177</v>
      </c>
      <c r="L281" s="315"/>
      <c r="M281" s="315"/>
      <c r="N281" s="315"/>
      <c r="O281" s="315"/>
      <c r="P281" s="133"/>
      <c r="Q281" s="133"/>
      <c r="R281" s="133"/>
      <c r="S281" s="309"/>
      <c r="T281" s="244"/>
    </row>
    <row r="282" spans="1:25" ht="3" hidden="1" customHeight="1" outlineLevel="1" x14ac:dyDescent="0.3">
      <c r="A282" s="287"/>
      <c r="B282" s="428"/>
      <c r="C282" s="119"/>
      <c r="D282" s="119"/>
      <c r="E282" s="124"/>
      <c r="F282" s="124"/>
      <c r="G282" s="124"/>
      <c r="H282" s="124"/>
      <c r="I282" s="124"/>
      <c r="J282" s="124"/>
      <c r="K282" s="124"/>
      <c r="L282" s="315"/>
      <c r="M282" s="315"/>
      <c r="N282" s="315"/>
      <c r="O282" s="315"/>
      <c r="P282" s="133"/>
      <c r="Q282" s="133"/>
      <c r="R282" s="133"/>
      <c r="S282" s="309"/>
      <c r="T282" s="244"/>
    </row>
    <row r="283" spans="1:25" hidden="1" outlineLevel="1" x14ac:dyDescent="0.3">
      <c r="A283" s="287"/>
      <c r="B283" s="428"/>
      <c r="C283" s="130" t="s">
        <v>178</v>
      </c>
      <c r="D283" s="124"/>
      <c r="E283" s="132" t="str" cm="1">
        <f t="array" aca="1" ref="E283" ca="1">IFERROR(E257/INDIRECT("'Introducció dades Grals'!G"&amp;T283),"-")</f>
        <v>-</v>
      </c>
      <c r="F283" s="125"/>
      <c r="G283" s="125"/>
      <c r="H283" s="132">
        <f ca="1">IFERROR(SUM(INDIRECT("'Introducció dades'!S"&amp;U283),INDIRECT("'Introducció dades'!S"&amp;V283),INDIRECT("'Introducció dades'!S"&amp;W283),INDIRECT("'Introducció dades'!S"&amp;X283),INDIRECT("'Introducció dades'!S"&amp;Y283)),"-")</f>
        <v>0</v>
      </c>
      <c r="I283" s="125"/>
      <c r="J283" s="125"/>
      <c r="K283" s="132" t="str" cm="1">
        <f t="array" aca="1" ref="K283" ca="1">IFERROR(K257/INDIRECT("'Introducció dades Grals'!G"&amp;T283),"-")</f>
        <v>-</v>
      </c>
      <c r="L283" s="315"/>
      <c r="M283" s="315"/>
      <c r="N283" s="315"/>
      <c r="O283" s="315"/>
      <c r="P283" s="133"/>
      <c r="Q283" s="133"/>
      <c r="R283" s="133"/>
      <c r="S283" s="309"/>
      <c r="T283" s="245">
        <f>+T229+T208</f>
        <v>18</v>
      </c>
      <c r="U283" s="245">
        <f>+T242+U208</f>
        <v>441</v>
      </c>
      <c r="V283" s="245">
        <f>+T242+V208</f>
        <v>472</v>
      </c>
      <c r="W283" s="245">
        <f>+T242+W208</f>
        <v>500</v>
      </c>
      <c r="X283" s="245">
        <f>+T242+X208</f>
        <v>528</v>
      </c>
      <c r="Y283" s="245">
        <f>+T242+Y208</f>
        <v>556</v>
      </c>
    </row>
    <row r="284" spans="1:25" hidden="1" outlineLevel="1" x14ac:dyDescent="0.3">
      <c r="A284" s="287"/>
      <c r="B284" s="104"/>
      <c r="C284" s="316"/>
      <c r="D284" s="124"/>
      <c r="E284" s="125"/>
      <c r="F284" s="125"/>
      <c r="G284" s="125"/>
      <c r="H284" s="125"/>
      <c r="I284" s="125"/>
      <c r="J284" s="125"/>
      <c r="K284" s="125"/>
      <c r="L284" s="315"/>
      <c r="M284" s="315"/>
      <c r="N284" s="315"/>
      <c r="O284" s="315"/>
      <c r="P284" s="133"/>
      <c r="Q284" s="133"/>
      <c r="R284" s="133"/>
      <c r="S284" s="309"/>
      <c r="T284" s="244"/>
    </row>
    <row r="285" spans="1:25" ht="29.4" hidden="1" customHeight="1" outlineLevel="1" x14ac:dyDescent="0.3">
      <c r="A285" s="287"/>
      <c r="B285" s="207"/>
      <c r="C285" s="231" t="s">
        <v>179</v>
      </c>
      <c r="D285" s="207"/>
      <c r="E285" s="207"/>
      <c r="F285" s="207"/>
      <c r="G285" s="207"/>
      <c r="H285" s="207"/>
      <c r="I285" s="207"/>
      <c r="J285" s="207"/>
      <c r="K285" s="207"/>
      <c r="L285" s="207"/>
      <c r="M285" s="207"/>
      <c r="N285" s="207"/>
      <c r="O285" s="207"/>
      <c r="P285" s="296"/>
      <c r="Q285" s="296"/>
      <c r="R285" s="296"/>
      <c r="S285" s="309"/>
      <c r="T285" s="244">
        <v>144</v>
      </c>
    </row>
    <row r="286" spans="1:25" ht="2.4" hidden="1" customHeight="1" outlineLevel="1" x14ac:dyDescent="0.3">
      <c r="A286" s="287"/>
      <c r="B286" s="230"/>
      <c r="C286" s="230"/>
      <c r="D286" s="230"/>
      <c r="E286" s="230"/>
      <c r="F286" s="230"/>
      <c r="G286" s="230"/>
      <c r="H286" s="230"/>
      <c r="I286" s="230"/>
      <c r="J286" s="230"/>
      <c r="K286" s="230"/>
      <c r="L286" s="230"/>
      <c r="M286" s="230"/>
      <c r="N286" s="230"/>
      <c r="O286" s="230"/>
      <c r="P286" s="310"/>
      <c r="Q286" s="310"/>
      <c r="R286" s="310"/>
      <c r="S286" s="309"/>
      <c r="T286" s="244"/>
    </row>
    <row r="287" spans="1:25" hidden="1" outlineLevel="1" x14ac:dyDescent="0.3">
      <c r="A287" s="287"/>
      <c r="B287" s="104"/>
      <c r="C287" s="316"/>
      <c r="D287" s="124"/>
      <c r="E287" s="125"/>
      <c r="F287" s="125"/>
      <c r="G287" s="125"/>
      <c r="H287" s="125"/>
      <c r="I287" s="125"/>
      <c r="J287" s="125"/>
      <c r="K287" s="125"/>
      <c r="L287" s="315"/>
      <c r="M287" s="315"/>
      <c r="N287" s="315"/>
      <c r="O287" s="315"/>
      <c r="P287" s="133"/>
      <c r="Q287" s="133"/>
      <c r="R287" s="133"/>
      <c r="S287" s="309"/>
      <c r="T287" s="244"/>
    </row>
    <row r="288" spans="1:25" ht="35.4" hidden="1" customHeight="1" outlineLevel="1" x14ac:dyDescent="0.3">
      <c r="A288" s="287"/>
      <c r="B288" s="104"/>
      <c r="C288" s="104"/>
      <c r="D288" s="254" t="s">
        <v>180</v>
      </c>
      <c r="E288" s="254" t="s">
        <v>181</v>
      </c>
      <c r="F288" s="240" t="s">
        <v>182</v>
      </c>
      <c r="G288" s="241"/>
      <c r="H288" s="241"/>
      <c r="I288" s="241"/>
      <c r="J288" s="241"/>
      <c r="K288" s="241"/>
      <c r="L288" s="242"/>
      <c r="M288" s="242"/>
      <c r="N288" s="242"/>
      <c r="O288" s="242" t="s">
        <v>183</v>
      </c>
      <c r="P288" s="243"/>
      <c r="Q288" s="239"/>
      <c r="R288" s="133"/>
      <c r="S288" s="309"/>
      <c r="T288" s="244"/>
    </row>
    <row r="289" spans="1:20" ht="6" hidden="1" customHeight="1" outlineLevel="1" x14ac:dyDescent="0.3">
      <c r="A289" s="287"/>
      <c r="B289" s="104"/>
      <c r="C289" s="237"/>
      <c r="D289" s="296"/>
      <c r="E289" s="296"/>
      <c r="F289" s="237"/>
      <c r="G289" s="238"/>
      <c r="H289" s="238"/>
      <c r="I289" s="238"/>
      <c r="J289" s="238"/>
      <c r="K289" s="238"/>
      <c r="L289" s="122"/>
      <c r="M289" s="122"/>
      <c r="N289" s="122"/>
      <c r="O289" s="122"/>
      <c r="P289" s="239"/>
      <c r="Q289" s="239"/>
      <c r="R289" s="133"/>
      <c r="S289" s="309"/>
      <c r="T289" s="244"/>
    </row>
    <row r="290" spans="1:20" ht="15.6" hidden="1" customHeight="1" outlineLevel="1" x14ac:dyDescent="0.3">
      <c r="A290" s="287"/>
      <c r="B290" s="104"/>
      <c r="C290" s="233" t="s">
        <v>110</v>
      </c>
      <c r="D290" s="317" cm="1">
        <f t="array" aca="1" ref="D290" ca="1">INDIRECT("'Introducció dades'!K"&amp;T290)</f>
        <v>0</v>
      </c>
      <c r="E290" s="317" cm="1">
        <f t="array" aca="1" ref="E290" ca="1">INDIRECT("'Introducció dades'!L"&amp;T290)</f>
        <v>0</v>
      </c>
      <c r="F290" s="236" cm="1">
        <f t="array" aca="1" ref="F290" ca="1">INDIRECT("'Introducció dades'!M"&amp;T290)</f>
        <v>1</v>
      </c>
      <c r="G290" s="234" t="str" cm="1">
        <f t="array" aca="1" ref="G290" ca="1">IF(INDIRECT("'Introducció dades'!M"&amp;T290)&lt;0.8,"Hi ha marge per reduir la potència contractada",IF(INDIRECT("'Introducció dades'!M"&amp;T290)&lt;1.2,"La potència contractada sembla ser adequada",IF(INDIRECT("'Introducció dades'!M"&amp;T290)&gt;=1.2,"Es recomana estudiar ampliar la potència contractada per evitar penalitzacions","ERROR")))</f>
        <v>La potència contractada sembla ser adequada</v>
      </c>
      <c r="H290" s="235"/>
      <c r="I290" s="125"/>
      <c r="J290" s="125"/>
      <c r="K290" s="232"/>
      <c r="L290" s="315"/>
      <c r="M290" s="315"/>
      <c r="N290" s="318" cm="1">
        <f t="array" aca="1" ref="N290" ca="1">INDIRECT("'Introducció dades'!L"&amp;T290)/1.2</f>
        <v>0</v>
      </c>
      <c r="O290" s="319" t="s">
        <v>101</v>
      </c>
      <c r="P290" s="321" cm="1">
        <f t="array" aca="1" ref="P290" ca="1">INDIRECT("'Introducció dades'!L"&amp;T290)/0.8</f>
        <v>0</v>
      </c>
      <c r="Q290" s="320" t="s">
        <v>184</v>
      </c>
      <c r="R290" s="320"/>
      <c r="S290" s="309"/>
      <c r="T290" s="244">
        <f t="shared" ref="T290:T295" si="24">+$T$135+T215</f>
        <v>441</v>
      </c>
    </row>
    <row r="291" spans="1:20" hidden="1" outlineLevel="1" x14ac:dyDescent="0.3">
      <c r="A291" s="287"/>
      <c r="B291" s="104"/>
      <c r="C291" s="233" t="s">
        <v>115</v>
      </c>
      <c r="D291" s="317" cm="1">
        <f t="array" aca="1" ref="D291" ca="1">INDIRECT("'Introducció dades'!K"&amp;T291)</f>
        <v>0</v>
      </c>
      <c r="E291" s="317" cm="1">
        <f t="array" aca="1" ref="E291" ca="1">INDIRECT("'Introducció dades'!L"&amp;T291)</f>
        <v>0</v>
      </c>
      <c r="F291" s="236" cm="1">
        <f t="array" aca="1" ref="F291" ca="1">INDIRECT("'Introducció dades'!M"&amp;T291)</f>
        <v>1</v>
      </c>
      <c r="G291" s="234" t="str" cm="1">
        <f t="array" aca="1" ref="G291" ca="1">IF(INDIRECT("'Introducció dades'!M"&amp;T291)&lt;0.8,"Hi ha marge per reduir la potència contractada",IF(INDIRECT("'Introducció dades'!M"&amp;T291)&lt;1.2,"La potència contractada sembla ser adequada",IF(INDIRECT("'Introducció dades'!M"&amp;T291)&gt;=1.2,"Es recomana estudiar ampliar la potència contractada per evitar penalitzacions","ERROR")))</f>
        <v>La potència contractada sembla ser adequada</v>
      </c>
      <c r="H291" s="235"/>
      <c r="I291" s="125"/>
      <c r="J291" s="125"/>
      <c r="K291" s="125"/>
      <c r="L291" s="315"/>
      <c r="M291" s="315"/>
      <c r="N291" s="318" cm="1">
        <f t="array" aca="1" ref="N291" ca="1">INDIRECT("'Introducció dades'!L"&amp;T291)/1.2</f>
        <v>0</v>
      </c>
      <c r="O291" s="319" t="s">
        <v>101</v>
      </c>
      <c r="P291" s="321" cm="1">
        <f t="array" aca="1" ref="P291" ca="1">INDIRECT("'Introducció dades'!L"&amp;T291)/0.8</f>
        <v>0</v>
      </c>
      <c r="Q291" s="320" t="s">
        <v>184</v>
      </c>
      <c r="R291" s="320"/>
      <c r="S291" s="309"/>
      <c r="T291" s="244">
        <f t="shared" si="24"/>
        <v>442</v>
      </c>
    </row>
    <row r="292" spans="1:20" ht="15" hidden="1" customHeight="1" outlineLevel="1" x14ac:dyDescent="0.3">
      <c r="A292" s="287"/>
      <c r="B292" s="311"/>
      <c r="C292" s="233" t="s">
        <v>120</v>
      </c>
      <c r="D292" s="317" cm="1">
        <f t="array" aca="1" ref="D292" ca="1">INDIRECT("'Introducció dades'!K"&amp;T292)</f>
        <v>0</v>
      </c>
      <c r="E292" s="317" cm="1">
        <f t="array" aca="1" ref="E292" ca="1">INDIRECT("'Introducció dades'!L"&amp;T292)</f>
        <v>0</v>
      </c>
      <c r="F292" s="236" cm="1">
        <f t="array" aca="1" ref="F292" ca="1">INDIRECT("'Introducció dades'!M"&amp;T292)</f>
        <v>1</v>
      </c>
      <c r="G292" s="234" t="str" cm="1">
        <f t="array" aca="1" ref="G292" ca="1">IF(INDIRECT("'Introducció dades'!M"&amp;T292)&lt;0.8,"Hi ha marge per reduir la potència contractada",IF(INDIRECT("'Introducció dades'!M"&amp;T292)&lt;1.2,"La potència contractada sembla ser adequada",IF(INDIRECT("'Introducció dades'!M"&amp;T292)&gt;=1.2,"Es recomana estudiar ampliar la potència contractada per evitar penalitzacions","ERROR")))</f>
        <v>La potència contractada sembla ser adequada</v>
      </c>
      <c r="H292" s="235"/>
      <c r="I292" s="315"/>
      <c r="J292" s="315"/>
      <c r="K292" s="315"/>
      <c r="L292" s="315"/>
      <c r="M292" s="315"/>
      <c r="N292" s="318" cm="1">
        <f t="array" aca="1" ref="N292" ca="1">INDIRECT("'Introducció dades'!L"&amp;T292)/1.2</f>
        <v>0</v>
      </c>
      <c r="O292" s="319" t="s">
        <v>101</v>
      </c>
      <c r="P292" s="321" cm="1">
        <f t="array" aca="1" ref="P292" ca="1">INDIRECT("'Introducció dades'!L"&amp;T292)/0.8</f>
        <v>0</v>
      </c>
      <c r="Q292" s="320" t="s">
        <v>184</v>
      </c>
      <c r="R292" s="320"/>
      <c r="S292" s="309"/>
      <c r="T292" s="244">
        <f t="shared" si="24"/>
        <v>443</v>
      </c>
    </row>
    <row r="293" spans="1:20" hidden="1" outlineLevel="1" x14ac:dyDescent="0.3">
      <c r="A293" s="287"/>
      <c r="B293" s="311"/>
      <c r="C293" s="233" t="s">
        <v>123</v>
      </c>
      <c r="D293" s="317" cm="1">
        <f t="array" aca="1" ref="D293" ca="1">INDIRECT("'Introducció dades'!K"&amp;T293)</f>
        <v>0</v>
      </c>
      <c r="E293" s="317" cm="1">
        <f t="array" aca="1" ref="E293" ca="1">INDIRECT("'Introducció dades'!L"&amp;T293)</f>
        <v>0</v>
      </c>
      <c r="F293" s="236" cm="1">
        <f t="array" aca="1" ref="F293" ca="1">INDIRECT("'Introducció dades'!M"&amp;T293)</f>
        <v>1</v>
      </c>
      <c r="G293" s="234" t="str" cm="1">
        <f t="array" aca="1" ref="G293" ca="1">IF(INDIRECT("'Introducció dades'!M"&amp;T293)&lt;0.8,"Hi ha marge per reduir la potència contractada",IF(INDIRECT("'Introducció dades'!M"&amp;T293)&lt;1.2,"La potència contractada sembla ser adequada",IF(INDIRECT("'Introducció dades'!M"&amp;T293)&gt;=1.2,"Es recomana estudiar ampliar la potència contractada per evitar penalitzacions","ERROR")))</f>
        <v>La potència contractada sembla ser adequada</v>
      </c>
      <c r="H293" s="235"/>
      <c r="I293" s="315"/>
      <c r="J293" s="315"/>
      <c r="K293" s="315"/>
      <c r="L293" s="315"/>
      <c r="M293" s="315"/>
      <c r="N293" s="318" cm="1">
        <f t="array" aca="1" ref="N293" ca="1">INDIRECT("'Introducció dades'!L"&amp;T293)/1.2</f>
        <v>0</v>
      </c>
      <c r="O293" s="319" t="s">
        <v>101</v>
      </c>
      <c r="P293" s="321" cm="1">
        <f t="array" aca="1" ref="P293" ca="1">INDIRECT("'Introducció dades'!L"&amp;T293)/0.8</f>
        <v>0</v>
      </c>
      <c r="Q293" s="320" t="s">
        <v>184</v>
      </c>
      <c r="R293" s="320"/>
      <c r="S293" s="309"/>
      <c r="T293" s="244">
        <f t="shared" si="24"/>
        <v>444</v>
      </c>
    </row>
    <row r="294" spans="1:20" ht="15" hidden="1" customHeight="1" outlineLevel="1" x14ac:dyDescent="0.3">
      <c r="A294" s="287"/>
      <c r="B294" s="311"/>
      <c r="C294" s="233" t="s">
        <v>124</v>
      </c>
      <c r="D294" s="317" cm="1">
        <f t="array" aca="1" ref="D294" ca="1">INDIRECT("'Introducció dades'!K"&amp;T294)</f>
        <v>0</v>
      </c>
      <c r="E294" s="317" cm="1">
        <f t="array" aca="1" ref="E294" ca="1">INDIRECT("'Introducció dades'!L"&amp;T294)</f>
        <v>0</v>
      </c>
      <c r="F294" s="236" cm="1">
        <f t="array" aca="1" ref="F294" ca="1">INDIRECT("'Introducció dades'!M"&amp;T294)</f>
        <v>1</v>
      </c>
      <c r="G294" s="234" t="str" cm="1">
        <f t="array" aca="1" ref="G294" ca="1">IF(INDIRECT("'Introducció dades'!M"&amp;T294)&lt;0.8,"Hi ha marge per reduir la potència contractada",IF(INDIRECT("'Introducció dades'!M"&amp;T294)&lt;1.2,"La potència contractada sembla ser adequada",IF(INDIRECT("'Introducció dades'!M"&amp;T294)&gt;=1.2,"Es recomana estudiar ampliar la potència contractada per evitar penalitzacions","ERROR")))</f>
        <v>La potència contractada sembla ser adequada</v>
      </c>
      <c r="H294" s="235"/>
      <c r="I294" s="315"/>
      <c r="J294" s="315"/>
      <c r="K294" s="315"/>
      <c r="L294" s="315"/>
      <c r="M294" s="315"/>
      <c r="N294" s="318" cm="1">
        <f t="array" aca="1" ref="N294" ca="1">INDIRECT("'Introducció dades'!L"&amp;T294)/1.2</f>
        <v>0</v>
      </c>
      <c r="O294" s="319" t="s">
        <v>101</v>
      </c>
      <c r="P294" s="321" cm="1">
        <f t="array" aca="1" ref="P294" ca="1">INDIRECT("'Introducció dades'!L"&amp;T294)/0.8</f>
        <v>0</v>
      </c>
      <c r="Q294" s="320" t="s">
        <v>184</v>
      </c>
      <c r="R294" s="320"/>
      <c r="S294" s="309"/>
      <c r="T294" s="244">
        <f t="shared" si="24"/>
        <v>445</v>
      </c>
    </row>
    <row r="295" spans="1:20" hidden="1" outlineLevel="1" x14ac:dyDescent="0.3">
      <c r="A295" s="287"/>
      <c r="B295" s="311"/>
      <c r="C295" s="233" t="s">
        <v>125</v>
      </c>
      <c r="D295" s="317" cm="1">
        <f t="array" aca="1" ref="D295" ca="1">INDIRECT("'Introducció dades'!K"&amp;T295)</f>
        <v>0</v>
      </c>
      <c r="E295" s="317" cm="1">
        <f t="array" aca="1" ref="E295" ca="1">INDIRECT("'Introducció dades'!L"&amp;T295)</f>
        <v>0</v>
      </c>
      <c r="F295" s="236" cm="1">
        <f t="array" aca="1" ref="F295" ca="1">INDIRECT("'Introducció dades'!M"&amp;T295)</f>
        <v>1</v>
      </c>
      <c r="G295" s="234" t="str" cm="1">
        <f t="array" aca="1" ref="G295" ca="1">IF(INDIRECT("'Introducció dades'!M"&amp;T295)&lt;0.8,"Hi ha marge per reduir la potència contractada",IF(INDIRECT("'Introducció dades'!M"&amp;T295)&lt;1.2,"La potència contractada sembla ser adequada",IF(INDIRECT("'Introducció dades'!M"&amp;T295)&gt;=1.2,"Es recomana estudiar ampliar la potència contractada per evitar penalitzacions","ERROR")))</f>
        <v>La potència contractada sembla ser adequada</v>
      </c>
      <c r="H295" s="235"/>
      <c r="I295" s="315"/>
      <c r="J295" s="315"/>
      <c r="K295" s="315"/>
      <c r="L295" s="315"/>
      <c r="M295" s="315"/>
      <c r="N295" s="318" cm="1">
        <f t="array" aca="1" ref="N295" ca="1">INDIRECT("'Introducció dades'!L"&amp;T295)/1.2</f>
        <v>0</v>
      </c>
      <c r="O295" s="319" t="s">
        <v>101</v>
      </c>
      <c r="P295" s="321" cm="1">
        <f t="array" aca="1" ref="P295" ca="1">INDIRECT("'Introducció dades'!L"&amp;T295)/0.8</f>
        <v>0</v>
      </c>
      <c r="Q295" s="320" t="s">
        <v>184</v>
      </c>
      <c r="R295" s="320"/>
      <c r="S295" s="309"/>
      <c r="T295" s="244">
        <f t="shared" si="24"/>
        <v>446</v>
      </c>
    </row>
    <row r="296" spans="1:20" ht="7.2" hidden="1" customHeight="1" outlineLevel="1" x14ac:dyDescent="0.3">
      <c r="A296" s="287"/>
      <c r="B296" s="311"/>
      <c r="C296" s="122"/>
      <c r="D296" s="122"/>
      <c r="E296" s="315"/>
      <c r="F296" s="315"/>
      <c r="G296" s="315"/>
      <c r="H296" s="315"/>
      <c r="I296" s="315"/>
      <c r="J296" s="315"/>
      <c r="K296" s="315"/>
      <c r="L296" s="315"/>
      <c r="M296" s="315"/>
      <c r="N296" s="315"/>
      <c r="O296" s="315"/>
      <c r="P296" s="133"/>
      <c r="Q296" s="133"/>
      <c r="R296" s="133"/>
      <c r="S296" s="309"/>
      <c r="T296" s="244"/>
    </row>
    <row r="297" spans="1:20" ht="13.95" hidden="1" customHeight="1" outlineLevel="1" x14ac:dyDescent="0.3">
      <c r="A297" s="287"/>
      <c r="B297" s="311"/>
      <c r="C297" s="122"/>
      <c r="D297" s="122"/>
      <c r="E297" s="315"/>
      <c r="F297" s="315"/>
      <c r="G297" s="315"/>
      <c r="H297" s="315"/>
      <c r="I297" s="315"/>
      <c r="J297" s="315"/>
      <c r="K297" s="315"/>
      <c r="L297" s="315"/>
      <c r="M297" s="315"/>
      <c r="N297" s="315"/>
      <c r="O297" s="315"/>
      <c r="P297" s="133"/>
      <c r="Q297" s="133"/>
      <c r="R297" s="133"/>
      <c r="S297" s="309"/>
    </row>
    <row r="298" spans="1:20" hidden="1" outlineLevel="1" x14ac:dyDescent="0.3">
      <c r="A298" s="287"/>
      <c r="B298" s="311"/>
      <c r="C298" s="122"/>
      <c r="D298" s="122"/>
      <c r="E298" s="315"/>
      <c r="F298" s="315"/>
      <c r="G298" s="315"/>
      <c r="H298" s="315"/>
      <c r="I298" s="315"/>
      <c r="J298" s="315"/>
      <c r="K298" s="315"/>
      <c r="L298" s="315"/>
      <c r="M298" s="315"/>
      <c r="N298" s="315"/>
      <c r="O298" s="315"/>
      <c r="P298" s="133"/>
      <c r="Q298" s="133"/>
      <c r="R298" s="133"/>
      <c r="S298" s="309"/>
    </row>
    <row r="299" spans="1:20" ht="3" hidden="1" customHeight="1" outlineLevel="1" x14ac:dyDescent="0.3">
      <c r="A299" s="287"/>
      <c r="B299" s="296"/>
      <c r="C299" s="296"/>
      <c r="D299" s="296"/>
      <c r="E299" s="296"/>
      <c r="F299" s="296"/>
      <c r="G299" s="296"/>
      <c r="H299" s="296"/>
      <c r="I299" s="296"/>
      <c r="J299" s="296"/>
      <c r="K299" s="296"/>
      <c r="L299" s="296"/>
      <c r="M299" s="296"/>
      <c r="N299" s="296"/>
      <c r="O299" s="296"/>
      <c r="P299" s="296"/>
      <c r="Q299" s="296"/>
      <c r="R299" s="296"/>
      <c r="S299" s="309"/>
    </row>
    <row r="300" spans="1:20" hidden="1" outlineLevel="1" x14ac:dyDescent="0.3">
      <c r="A300" s="287"/>
      <c r="B300" s="296"/>
      <c r="C300" s="296"/>
      <c r="D300" s="296"/>
      <c r="E300" s="296"/>
      <c r="F300" s="296"/>
      <c r="G300" s="296"/>
      <c r="H300" s="296"/>
      <c r="I300" s="296"/>
      <c r="J300" s="296"/>
      <c r="K300" s="296"/>
      <c r="L300" s="296"/>
      <c r="M300" s="296"/>
      <c r="N300" s="296"/>
      <c r="O300" s="296"/>
      <c r="P300" s="296"/>
      <c r="Q300" s="296"/>
      <c r="R300" s="296"/>
      <c r="S300" s="309"/>
    </row>
    <row r="301" spans="1:20" hidden="1" outlineLevel="1" x14ac:dyDescent="0.3">
      <c r="A301" s="287"/>
      <c r="B301" s="296"/>
      <c r="C301" s="296"/>
      <c r="D301" s="296"/>
      <c r="E301" s="296"/>
      <c r="F301" s="296"/>
      <c r="G301" s="296"/>
      <c r="H301" s="296"/>
      <c r="I301" s="296"/>
      <c r="J301" s="296"/>
      <c r="K301" s="296"/>
      <c r="L301" s="296"/>
      <c r="M301" s="296"/>
      <c r="N301" s="296"/>
      <c r="O301" s="296"/>
      <c r="P301" s="296"/>
      <c r="Q301" s="296"/>
      <c r="R301" s="296"/>
      <c r="S301" s="309"/>
    </row>
    <row r="302" spans="1:20" hidden="1" outlineLevel="1" x14ac:dyDescent="0.3">
      <c r="A302" s="287"/>
      <c r="B302" s="296"/>
      <c r="C302" s="296"/>
      <c r="D302" s="296"/>
      <c r="E302" s="296"/>
      <c r="F302" s="296"/>
      <c r="G302" s="296"/>
      <c r="H302" s="296"/>
      <c r="I302" s="296"/>
      <c r="J302" s="296"/>
      <c r="K302" s="296"/>
      <c r="L302" s="296"/>
      <c r="M302" s="296"/>
      <c r="N302" s="296"/>
      <c r="O302" s="296"/>
      <c r="P302" s="296"/>
      <c r="Q302" s="296"/>
      <c r="R302" s="296"/>
      <c r="S302" s="309"/>
    </row>
    <row r="303" spans="1:20" ht="3" customHeight="1" collapsed="1" x14ac:dyDescent="0.45">
      <c r="A303" s="287"/>
      <c r="B303" s="117"/>
      <c r="C303" s="117"/>
      <c r="D303" s="117"/>
      <c r="E303" s="117"/>
      <c r="F303" s="117"/>
      <c r="G303" s="117"/>
      <c r="H303" s="117"/>
      <c r="I303" s="117"/>
      <c r="J303" s="117"/>
      <c r="K303" s="117"/>
      <c r="L303" s="117"/>
      <c r="M303" s="117"/>
      <c r="N303" s="117"/>
      <c r="O303" s="117"/>
      <c r="P303" s="117"/>
      <c r="Q303" s="117"/>
      <c r="R303" s="117"/>
      <c r="S303" s="309"/>
    </row>
    <row r="304" spans="1:20" ht="24.6" customHeight="1" x14ac:dyDescent="0.3">
      <c r="A304" s="287"/>
      <c r="B304" s="429" t="str" cm="1">
        <f t="array" aca="1" ref="B304" ca="1">CONCATENATE(INDIRECT("'Introducció dades Grals'!B"&amp;T309),": ",INDIRECT("'Introducció dades Grals'!C"&amp;T309))</f>
        <v xml:space="preserve">Equipament 05: </v>
      </c>
      <c r="C304" s="429"/>
      <c r="D304" s="429"/>
      <c r="E304" s="429"/>
      <c r="F304" s="429"/>
      <c r="G304" s="429"/>
      <c r="H304" s="429"/>
      <c r="I304" s="429"/>
      <c r="J304" s="429"/>
      <c r="K304" s="429"/>
      <c r="L304" s="429"/>
      <c r="M304" s="429"/>
      <c r="N304" s="429"/>
      <c r="O304" s="429"/>
      <c r="P304" s="429"/>
      <c r="Q304" s="429"/>
      <c r="R304" s="224"/>
      <c r="S304" s="309"/>
      <c r="T304" s="245">
        <v>2</v>
      </c>
    </row>
    <row r="305" spans="1:27" ht="3.6" hidden="1" customHeight="1" outlineLevel="1" x14ac:dyDescent="0.3">
      <c r="A305" s="287"/>
      <c r="B305" s="207"/>
      <c r="C305" s="207"/>
      <c r="D305" s="207"/>
      <c r="E305" s="207"/>
      <c r="F305" s="207"/>
      <c r="G305" s="207"/>
      <c r="H305" s="207"/>
      <c r="I305" s="207"/>
      <c r="J305" s="207"/>
      <c r="K305" s="207"/>
      <c r="L305" s="207"/>
      <c r="M305" s="207"/>
      <c r="N305" s="207"/>
      <c r="O305" s="207"/>
      <c r="P305" s="296"/>
      <c r="Q305" s="296"/>
      <c r="R305" s="296"/>
      <c r="S305" s="309"/>
    </row>
    <row r="306" spans="1:27" ht="20.399999999999999" hidden="1" customHeight="1" outlineLevel="1" x14ac:dyDescent="0.3">
      <c r="A306" s="287"/>
      <c r="B306" s="207"/>
      <c r="C306" s="231" t="s">
        <v>170</v>
      </c>
      <c r="D306" s="207"/>
      <c r="E306" s="207"/>
      <c r="F306" s="207"/>
      <c r="G306" s="207"/>
      <c r="H306" s="207"/>
      <c r="I306" s="207"/>
      <c r="J306" s="207"/>
      <c r="K306" s="207"/>
      <c r="L306" s="207"/>
      <c r="M306" s="207"/>
      <c r="N306" s="207"/>
      <c r="O306" s="207"/>
      <c r="P306" s="296"/>
      <c r="Q306" s="296"/>
      <c r="R306" s="296"/>
      <c r="S306" s="309"/>
    </row>
    <row r="307" spans="1:27" ht="2.4" hidden="1" customHeight="1" outlineLevel="1" x14ac:dyDescent="0.3">
      <c r="A307" s="287"/>
      <c r="B307" s="230"/>
      <c r="C307" s="230"/>
      <c r="D307" s="230"/>
      <c r="E307" s="230"/>
      <c r="F307" s="230"/>
      <c r="G307" s="230"/>
      <c r="H307" s="230"/>
      <c r="I307" s="230"/>
      <c r="J307" s="230"/>
      <c r="K307" s="230"/>
      <c r="L307" s="230"/>
      <c r="M307" s="230"/>
      <c r="N307" s="230"/>
      <c r="O307" s="230"/>
      <c r="P307" s="310"/>
      <c r="Q307" s="310"/>
      <c r="R307" s="310"/>
      <c r="S307" s="309"/>
    </row>
    <row r="308" spans="1:27" ht="8.4" hidden="1" customHeight="1" outlineLevel="1" x14ac:dyDescent="0.3">
      <c r="A308" s="287"/>
      <c r="B308" s="207"/>
      <c r="C308" s="207"/>
      <c r="D308" s="207"/>
      <c r="E308" s="207"/>
      <c r="F308" s="207"/>
      <c r="G308" s="207"/>
      <c r="H308" s="207"/>
      <c r="I308" s="207"/>
      <c r="J308" s="207"/>
      <c r="K308" s="207"/>
      <c r="L308" s="207"/>
      <c r="M308" s="207"/>
      <c r="N308" s="207"/>
      <c r="O308" s="207"/>
      <c r="P308" s="296"/>
      <c r="Q308" s="296"/>
      <c r="R308" s="296"/>
      <c r="S308" s="309"/>
    </row>
    <row r="309" spans="1:27" s="214" customFormat="1" ht="18" hidden="1" customHeight="1" outlineLevel="1" x14ac:dyDescent="0.3">
      <c r="A309" s="209"/>
      <c r="B309" s="210"/>
      <c r="C309" s="211" t="s">
        <v>88</v>
      </c>
      <c r="D309" s="215"/>
      <c r="E309" s="225" cm="1">
        <f t="array" aca="1" ref="E309" ca="1">INDIRECT("'Introducció dades Grals'!E"&amp;T309)</f>
        <v>0</v>
      </c>
      <c r="F309" s="210"/>
      <c r="G309" s="210"/>
      <c r="H309" s="211" t="s">
        <v>93</v>
      </c>
      <c r="I309" s="210"/>
      <c r="J309" s="210"/>
      <c r="K309" s="225" t="str" cm="1">
        <f t="array" aca="1" ref="K309" ca="1">IF(INDIRECT("'Introducció dades Grals'!O"&amp;T309)=0,"",INDIRECT("'Introducció dades Grals'!O"&amp;T309))</f>
        <v/>
      </c>
      <c r="L309" s="212"/>
      <c r="M309" s="212"/>
      <c r="N309" s="212"/>
      <c r="O309" s="212"/>
      <c r="P309" s="212"/>
      <c r="Q309" s="212"/>
      <c r="R309" s="212"/>
      <c r="S309" s="213"/>
      <c r="T309" s="245">
        <f>T234+T304</f>
        <v>20</v>
      </c>
      <c r="U309" s="246"/>
      <c r="V309" s="246"/>
      <c r="W309" s="246"/>
      <c r="X309" s="246"/>
      <c r="Y309" s="246"/>
      <c r="Z309" s="246"/>
      <c r="AA309" s="246"/>
    </row>
    <row r="310" spans="1:27" s="214" customFormat="1" ht="6" hidden="1" customHeight="1" outlineLevel="1" x14ac:dyDescent="0.25">
      <c r="A310" s="209"/>
      <c r="B310" s="210"/>
      <c r="C310" s="212"/>
      <c r="D310" s="216"/>
      <c r="E310" s="227"/>
      <c r="F310" s="210"/>
      <c r="G310" s="210"/>
      <c r="H310" s="210"/>
      <c r="I310" s="210"/>
      <c r="J310" s="210"/>
      <c r="K310" s="226"/>
      <c r="L310" s="212"/>
      <c r="M310" s="212"/>
      <c r="N310" s="212"/>
      <c r="O310" s="212"/>
      <c r="P310" s="212"/>
      <c r="Q310" s="212"/>
      <c r="R310" s="212"/>
      <c r="S310" s="213"/>
      <c r="T310" s="246"/>
      <c r="U310" s="246"/>
      <c r="V310" s="246"/>
      <c r="W310" s="246"/>
      <c r="X310" s="246"/>
      <c r="Y310" s="246"/>
      <c r="Z310" s="246"/>
      <c r="AA310" s="246"/>
    </row>
    <row r="311" spans="1:27" s="214" customFormat="1" ht="18" hidden="1" customHeight="1" outlineLevel="1" x14ac:dyDescent="0.25">
      <c r="A311" s="209"/>
      <c r="B311" s="210"/>
      <c r="C311" s="217" t="s">
        <v>171</v>
      </c>
      <c r="D311" s="218"/>
      <c r="E311" s="229" cm="1">
        <f t="array" aca="1" ref="E311" ca="1">INDIRECT("'Introducció dades Grals'!G"&amp;T309)</f>
        <v>0</v>
      </c>
      <c r="F311" s="210"/>
      <c r="G311" s="210"/>
      <c r="H311" s="211" t="s">
        <v>94</v>
      </c>
      <c r="I311" s="210"/>
      <c r="J311" s="210"/>
      <c r="K311" s="225" t="str" cm="1">
        <f t="array" aca="1" ref="K311" ca="1">IF(INDIRECT("'Introducció dades Grals'!Q"&amp;T309)=0,"",INDIRECT("'Introducció dades Grals'!Q"&amp;T309))</f>
        <v/>
      </c>
      <c r="L311" s="212"/>
      <c r="M311" s="212"/>
      <c r="N311" s="212"/>
      <c r="O311" s="212"/>
      <c r="P311" s="212"/>
      <c r="Q311" s="212"/>
      <c r="R311" s="212"/>
      <c r="S311" s="213"/>
      <c r="T311" s="246"/>
      <c r="U311" s="246"/>
      <c r="V311" s="246"/>
      <c r="W311" s="246"/>
      <c r="X311" s="246"/>
      <c r="Y311" s="246"/>
      <c r="Z311" s="246"/>
      <c r="AA311" s="246"/>
    </row>
    <row r="312" spans="1:27" s="214" customFormat="1" ht="6" hidden="1" customHeight="1" outlineLevel="1" x14ac:dyDescent="0.25">
      <c r="A312" s="209"/>
      <c r="B312" s="210"/>
      <c r="C312" s="212"/>
      <c r="D312" s="212"/>
      <c r="E312" s="227"/>
      <c r="F312" s="212"/>
      <c r="G312" s="212"/>
      <c r="H312" s="212"/>
      <c r="I312" s="212"/>
      <c r="J312" s="212"/>
      <c r="K312" s="227"/>
      <c r="L312" s="212"/>
      <c r="M312" s="212"/>
      <c r="N312" s="212"/>
      <c r="O312" s="212"/>
      <c r="P312" s="212"/>
      <c r="Q312" s="212"/>
      <c r="R312" s="212"/>
      <c r="S312" s="213"/>
      <c r="T312" s="246"/>
      <c r="U312" s="246"/>
      <c r="V312" s="246"/>
      <c r="W312" s="246"/>
      <c r="X312" s="246"/>
      <c r="Y312" s="246"/>
      <c r="Z312" s="246"/>
      <c r="AA312" s="246"/>
    </row>
    <row r="313" spans="1:27" s="214" customFormat="1" ht="18" hidden="1" customHeight="1" outlineLevel="1" x14ac:dyDescent="0.25">
      <c r="A313" s="209"/>
      <c r="B313" s="210"/>
      <c r="C313" s="219" t="s">
        <v>90</v>
      </c>
      <c r="D313" s="220"/>
      <c r="E313" s="228" cm="1">
        <f t="array" aca="1" ref="E313" ca="1">INDIRECT("'Introducció dades Grals'!I"&amp;T309)</f>
        <v>0</v>
      </c>
      <c r="F313" s="212"/>
      <c r="G313" s="212"/>
      <c r="H313" s="212"/>
      <c r="I313" s="212"/>
      <c r="J313" s="210"/>
      <c r="K313" s="226"/>
      <c r="L313" s="210"/>
      <c r="M313" s="210"/>
      <c r="N313" s="210"/>
      <c r="O313" s="210"/>
      <c r="P313" s="212"/>
      <c r="Q313" s="212"/>
      <c r="R313" s="212"/>
      <c r="S313" s="213"/>
      <c r="T313" s="246"/>
      <c r="U313" s="246"/>
      <c r="V313" s="246"/>
      <c r="W313" s="246"/>
      <c r="X313" s="246"/>
      <c r="Y313" s="246"/>
      <c r="Z313" s="246"/>
      <c r="AA313" s="246"/>
    </row>
    <row r="314" spans="1:27" s="214" customFormat="1" ht="6" hidden="1" customHeight="1" outlineLevel="1" x14ac:dyDescent="0.25">
      <c r="A314" s="209"/>
      <c r="B314" s="210"/>
      <c r="C314" s="212"/>
      <c r="D314" s="221"/>
      <c r="E314" s="227"/>
      <c r="F314" s="212"/>
      <c r="G314" s="212"/>
      <c r="H314" s="212"/>
      <c r="I314" s="212"/>
      <c r="J314" s="210"/>
      <c r="K314" s="226"/>
      <c r="L314" s="210"/>
      <c r="M314" s="210"/>
      <c r="N314" s="210"/>
      <c r="O314" s="210"/>
      <c r="P314" s="212"/>
      <c r="Q314" s="212"/>
      <c r="R314" s="212"/>
      <c r="S314" s="213"/>
      <c r="T314" s="246"/>
      <c r="U314" s="246"/>
      <c r="V314" s="246"/>
      <c r="W314" s="246"/>
      <c r="X314" s="246"/>
      <c r="Y314" s="246"/>
      <c r="Z314" s="246"/>
      <c r="AA314" s="246"/>
    </row>
    <row r="315" spans="1:27" s="214" customFormat="1" ht="18" hidden="1" customHeight="1" outlineLevel="1" x14ac:dyDescent="0.25">
      <c r="A315" s="209"/>
      <c r="B315" s="210"/>
      <c r="C315" s="219" t="s">
        <v>91</v>
      </c>
      <c r="D315" s="220"/>
      <c r="E315" s="223" cm="1">
        <f t="array" aca="1" ref="E315" ca="1">INDIRECT("'Introducció dades Grals'!K"&amp;T309)</f>
        <v>0</v>
      </c>
      <c r="F315" s="212"/>
      <c r="G315" s="222"/>
      <c r="H315" s="219" t="s">
        <v>92</v>
      </c>
      <c r="I315" s="212"/>
      <c r="J315" s="212"/>
      <c r="K315" s="223" cm="1">
        <f t="array" aca="1" ref="K315" ca="1">INDIRECT("'Introducció dades Grals'!M"&amp;T309)</f>
        <v>0</v>
      </c>
      <c r="L315" s="210"/>
      <c r="M315" s="210"/>
      <c r="N315" s="210"/>
      <c r="O315" s="210"/>
      <c r="P315" s="212"/>
      <c r="Q315" s="212"/>
      <c r="R315" s="212"/>
      <c r="S315" s="213"/>
      <c r="T315" s="246"/>
      <c r="U315" s="246"/>
      <c r="V315" s="246"/>
      <c r="W315" s="246"/>
      <c r="X315" s="246"/>
      <c r="Y315" s="246"/>
      <c r="Z315" s="246"/>
      <c r="AA315" s="246"/>
    </row>
    <row r="316" spans="1:27" ht="6" hidden="1" customHeight="1" outlineLevel="1" x14ac:dyDescent="0.3">
      <c r="A316" s="287"/>
      <c r="B316" s="207"/>
      <c r="C316" s="296"/>
      <c r="D316" s="138"/>
      <c r="E316" s="296"/>
      <c r="F316" s="296"/>
      <c r="G316" s="102"/>
      <c r="H316" s="102"/>
      <c r="I316" s="207"/>
      <c r="J316" s="207"/>
      <c r="K316" s="207"/>
      <c r="L316" s="207"/>
      <c r="M316" s="207"/>
      <c r="N316" s="207"/>
      <c r="O316" s="207"/>
      <c r="P316" s="296"/>
      <c r="Q316" s="296"/>
      <c r="R316" s="296"/>
      <c r="S316" s="309"/>
    </row>
    <row r="317" spans="1:27" ht="27.6" hidden="1" customHeight="1" outlineLevel="1" x14ac:dyDescent="0.3">
      <c r="A317" s="287"/>
      <c r="B317" s="207"/>
      <c r="C317" s="231" t="s">
        <v>172</v>
      </c>
      <c r="D317" s="207"/>
      <c r="E317" s="207"/>
      <c r="F317" s="207"/>
      <c r="G317" s="207"/>
      <c r="H317" s="207"/>
      <c r="I317" s="207"/>
      <c r="J317" s="207"/>
      <c r="K317" s="207"/>
      <c r="L317" s="207"/>
      <c r="M317" s="207"/>
      <c r="N317" s="207"/>
      <c r="O317" s="207"/>
      <c r="P317" s="296"/>
      <c r="Q317" s="296"/>
      <c r="R317" s="296"/>
      <c r="S317" s="309"/>
      <c r="T317" s="245">
        <v>144</v>
      </c>
    </row>
    <row r="318" spans="1:27" ht="2.4" hidden="1" customHeight="1" outlineLevel="1" x14ac:dyDescent="0.3">
      <c r="A318" s="287"/>
      <c r="B318" s="230"/>
      <c r="C318" s="230"/>
      <c r="D318" s="230"/>
      <c r="E318" s="230"/>
      <c r="F318" s="230"/>
      <c r="G318" s="230"/>
      <c r="H318" s="230"/>
      <c r="I318" s="230"/>
      <c r="J318" s="230"/>
      <c r="K318" s="230"/>
      <c r="L318" s="230"/>
      <c r="M318" s="230"/>
      <c r="N318" s="230"/>
      <c r="O318" s="230"/>
      <c r="P318" s="310"/>
      <c r="Q318" s="310"/>
      <c r="R318" s="310"/>
      <c r="S318" s="309"/>
      <c r="V318" s="247"/>
      <c r="Z318" s="247"/>
    </row>
    <row r="319" spans="1:27" ht="9" hidden="1" customHeight="1" outlineLevel="1" x14ac:dyDescent="0.3">
      <c r="A319" s="287"/>
      <c r="B319" s="207"/>
      <c r="C319" s="207"/>
      <c r="D319" s="207"/>
      <c r="E319" s="207"/>
      <c r="F319" s="207"/>
      <c r="G319" s="207"/>
      <c r="H319" s="207"/>
      <c r="I319" s="207"/>
      <c r="J319" s="207"/>
      <c r="K319" s="207"/>
      <c r="L319" s="207"/>
      <c r="M319" s="207"/>
      <c r="N319" s="207"/>
      <c r="O319" s="207"/>
      <c r="P319" s="296"/>
      <c r="Q319" s="296"/>
      <c r="R319" s="296"/>
      <c r="S319" s="309"/>
      <c r="V319" s="247"/>
      <c r="Z319" s="247"/>
    </row>
    <row r="320" spans="1:27" ht="18" hidden="1" customHeight="1" outlineLevel="1" x14ac:dyDescent="0.3">
      <c r="A320" s="287"/>
      <c r="B320" s="311"/>
      <c r="C320" s="296"/>
      <c r="D320" s="296"/>
      <c r="E320" s="126" t="s">
        <v>173</v>
      </c>
      <c r="F320" s="118"/>
      <c r="G320" s="118"/>
      <c r="H320" s="126" t="s">
        <v>174</v>
      </c>
      <c r="I320" s="118"/>
      <c r="J320" s="118"/>
      <c r="K320" s="126" t="s">
        <v>175</v>
      </c>
      <c r="L320" s="296"/>
      <c r="M320" s="296"/>
      <c r="N320" s="296"/>
      <c r="O320" s="296"/>
      <c r="P320" s="296"/>
      <c r="Q320" s="82"/>
      <c r="R320" s="82"/>
      <c r="S320" s="309"/>
    </row>
    <row r="321" spans="1:23" ht="3" hidden="1" customHeight="1" outlineLevel="1" x14ac:dyDescent="0.3">
      <c r="A321" s="287"/>
      <c r="B321" s="311"/>
      <c r="C321" s="296"/>
      <c r="D321" s="296"/>
      <c r="E321" s="127"/>
      <c r="F321" s="118"/>
      <c r="G321" s="118"/>
      <c r="H321" s="127"/>
      <c r="I321" s="118"/>
      <c r="J321" s="118"/>
      <c r="K321" s="127"/>
      <c r="L321" s="296"/>
      <c r="M321" s="296"/>
      <c r="N321" s="296"/>
      <c r="O321" s="296"/>
      <c r="P321" s="296"/>
      <c r="Q321" s="82"/>
      <c r="R321" s="82"/>
      <c r="S321" s="309"/>
    </row>
    <row r="322" spans="1:23" hidden="1" outlineLevel="1" x14ac:dyDescent="0.3">
      <c r="A322" s="287"/>
      <c r="B322" s="428"/>
      <c r="C322" s="130" t="str" cm="1">
        <f t="array" aca="1" ref="C322" ca="1">IF(INDIRECT("'Introducció dades'!C"&amp;T322)="No n'hi ha","",INDIRECT("'Introducció dades'!C"&amp;T322))</f>
        <v>ELECTRICITAT</v>
      </c>
      <c r="D322" s="119"/>
      <c r="E322" s="128" cm="1">
        <f t="array" aca="1" ref="E322" ca="1">INDIRECT("'Introducció dades'!R"&amp;U322)</f>
        <v>0</v>
      </c>
      <c r="F322" s="123"/>
      <c r="G322" s="123"/>
      <c r="H322" s="128" cm="1">
        <f t="array" aca="1" ref="H322" ca="1">INDIRECT("'Introducció dades'!T"&amp;V322)</f>
        <v>0</v>
      </c>
      <c r="I322" s="123"/>
      <c r="J322" s="123"/>
      <c r="K322" s="128" cm="1">
        <f t="array" aca="1" ref="K322" ca="1">INDIRECT("'Introducció dades'!W"&amp;W322)</f>
        <v>0</v>
      </c>
      <c r="L322" s="123"/>
      <c r="M322" s="296"/>
      <c r="N322" s="296"/>
      <c r="O322" s="296"/>
      <c r="P322" s="296"/>
      <c r="Q322" s="82"/>
      <c r="R322" s="82"/>
      <c r="S322" s="309"/>
      <c r="T322" s="245">
        <f>T247+$T$92</f>
        <v>581</v>
      </c>
      <c r="U322" s="245">
        <f>U247+$T$92</f>
        <v>609</v>
      </c>
      <c r="V322" s="245">
        <f t="shared" ref="V322:W322" si="25">V247+$T$92</f>
        <v>609</v>
      </c>
      <c r="W322" s="245">
        <f t="shared" si="25"/>
        <v>585</v>
      </c>
    </row>
    <row r="323" spans="1:23" ht="3" hidden="1" customHeight="1" outlineLevel="1" x14ac:dyDescent="0.3">
      <c r="A323" s="287"/>
      <c r="B323" s="428"/>
      <c r="C323" s="131"/>
      <c r="D323" s="119"/>
      <c r="E323" s="123"/>
      <c r="F323" s="123"/>
      <c r="G323" s="123"/>
      <c r="H323" s="123"/>
      <c r="I323" s="123"/>
      <c r="J323" s="123"/>
      <c r="K323" s="123"/>
      <c r="L323" s="123"/>
      <c r="M323" s="296"/>
      <c r="N323" s="296"/>
      <c r="O323" s="296"/>
      <c r="P323" s="296"/>
      <c r="Q323" s="82"/>
      <c r="R323" s="82"/>
      <c r="S323" s="309"/>
    </row>
    <row r="324" spans="1:23" ht="14.4" hidden="1" customHeight="1" outlineLevel="1" x14ac:dyDescent="0.3">
      <c r="A324" s="287"/>
      <c r="B324" s="428"/>
      <c r="C324" s="130" t="str" cm="1">
        <f t="array" aca="1" ref="C324" ca="1">IF(INDIRECT("'Introducció dades'!E"&amp;T324)="No n'hi ha","",INDIRECT("'Introducció dades'!E"&amp;T324))</f>
        <v/>
      </c>
      <c r="D324" s="119"/>
      <c r="E324" s="128" cm="1">
        <f t="array" aca="1" ref="E324" ca="1">INDIRECT("'Introducció dades'!Q"&amp;U324)</f>
        <v>0</v>
      </c>
      <c r="F324" s="123"/>
      <c r="G324" s="123"/>
      <c r="H324" s="128" cm="1">
        <f t="array" aca="1" ref="H324" ca="1">INDIRECT("'Introducció dades'!S"&amp;V324)</f>
        <v>0</v>
      </c>
      <c r="I324" s="123"/>
      <c r="J324" s="123"/>
      <c r="K324" s="128" cm="1">
        <f t="array" aca="1" ref="K324" ca="1">INDIRECT("'Introducció dades'!W"&amp;W324)</f>
        <v>0</v>
      </c>
      <c r="L324" s="123"/>
      <c r="M324" s="296"/>
      <c r="N324" s="296"/>
      <c r="O324" s="296"/>
      <c r="P324" s="296"/>
      <c r="Q324" s="82"/>
      <c r="R324" s="82"/>
      <c r="S324" s="309"/>
      <c r="T324" s="245">
        <f t="shared" ref="T324:W324" si="26">T249+$T$92</f>
        <v>615</v>
      </c>
      <c r="U324" s="245">
        <f t="shared" si="26"/>
        <v>637</v>
      </c>
      <c r="V324" s="245">
        <f t="shared" si="26"/>
        <v>637</v>
      </c>
      <c r="W324" s="245">
        <f t="shared" si="26"/>
        <v>616</v>
      </c>
    </row>
    <row r="325" spans="1:23" ht="3" hidden="1" customHeight="1" outlineLevel="1" x14ac:dyDescent="0.3">
      <c r="A325" s="287"/>
      <c r="B325" s="428"/>
      <c r="C325" s="131"/>
      <c r="D325" s="119"/>
      <c r="E325" s="123"/>
      <c r="F325" s="123"/>
      <c r="G325" s="123"/>
      <c r="H325" s="123"/>
      <c r="I325" s="123"/>
      <c r="J325" s="123"/>
      <c r="K325" s="123"/>
      <c r="L325" s="123"/>
      <c r="M325" s="296"/>
      <c r="N325" s="296"/>
      <c r="O325" s="296"/>
      <c r="P325" s="296"/>
      <c r="Q325" s="82"/>
      <c r="R325" s="82"/>
      <c r="S325" s="309"/>
    </row>
    <row r="326" spans="1:23" hidden="1" outlineLevel="1" x14ac:dyDescent="0.3">
      <c r="A326" s="287"/>
      <c r="B326" s="428"/>
      <c r="C326" s="130" t="str" cm="1">
        <f t="array" aca="1" ref="C326" ca="1">IF(INDIRECT("'Introducció dades'!E"&amp;T326)="No n'hi ha","",INDIRECT("'Introducció dades'!E"&amp;T326))</f>
        <v/>
      </c>
      <c r="D326" s="119"/>
      <c r="E326" s="128" cm="1">
        <f t="array" aca="1" ref="E326" ca="1">INDIRECT("'Introducció dades'!Q"&amp;U326)</f>
        <v>0</v>
      </c>
      <c r="F326" s="123"/>
      <c r="G326" s="123"/>
      <c r="H326" s="128" cm="1">
        <f t="array" aca="1" ref="H326" ca="1">INDIRECT("'Introducció dades'!S"&amp;V326)</f>
        <v>0</v>
      </c>
      <c r="I326" s="123"/>
      <c r="J326" s="123"/>
      <c r="K326" s="128" cm="1">
        <f t="array" aca="1" ref="K326" ca="1">INDIRECT("'Introducció dades'!W"&amp;W326)</f>
        <v>0</v>
      </c>
      <c r="L326" s="123"/>
      <c r="M326" s="296"/>
      <c r="N326" s="296"/>
      <c r="O326" s="296"/>
      <c r="P326" s="296"/>
      <c r="Q326" s="82"/>
      <c r="R326" s="82"/>
      <c r="S326" s="309"/>
      <c r="T326" s="245">
        <f t="shared" ref="T326:W326" si="27">T251+$T$92</f>
        <v>643</v>
      </c>
      <c r="U326" s="245">
        <f t="shared" si="27"/>
        <v>665</v>
      </c>
      <c r="V326" s="245">
        <f t="shared" si="27"/>
        <v>665</v>
      </c>
      <c r="W326" s="245">
        <f t="shared" si="27"/>
        <v>644</v>
      </c>
    </row>
    <row r="327" spans="1:23" ht="3" hidden="1" customHeight="1" outlineLevel="1" x14ac:dyDescent="0.3">
      <c r="A327" s="287"/>
      <c r="B327" s="428"/>
      <c r="C327" s="131"/>
      <c r="D327" s="119"/>
      <c r="E327" s="123"/>
      <c r="F327" s="123"/>
      <c r="G327" s="123"/>
      <c r="H327" s="123"/>
      <c r="I327" s="123"/>
      <c r="J327" s="123"/>
      <c r="K327" s="123"/>
      <c r="L327" s="296"/>
      <c r="M327" s="296"/>
      <c r="N327" s="296"/>
      <c r="O327" s="296"/>
      <c r="P327" s="296"/>
      <c r="Q327" s="82"/>
      <c r="R327" s="82"/>
      <c r="S327" s="309"/>
    </row>
    <row r="328" spans="1:23" ht="14.4" hidden="1" customHeight="1" outlineLevel="1" x14ac:dyDescent="0.3">
      <c r="A328" s="287"/>
      <c r="B328" s="428"/>
      <c r="C328" s="130" t="str" cm="1">
        <f t="array" aca="1" ref="C328" ca="1">IF(INDIRECT("'Introducció dades'!E"&amp;T328)="No n'hi ha","",INDIRECT("'Introducció dades'!E"&amp;T328))</f>
        <v/>
      </c>
      <c r="D328" s="119"/>
      <c r="E328" s="128" cm="1">
        <f t="array" aca="1" ref="E328" ca="1">INDIRECT("'Introducció dades'!Q"&amp;U328)</f>
        <v>0</v>
      </c>
      <c r="F328" s="123"/>
      <c r="G328" s="123"/>
      <c r="H328" s="128" cm="1">
        <f t="array" aca="1" ref="H328" ca="1">INDIRECT("'Introducció dades'!S"&amp;V328)</f>
        <v>0</v>
      </c>
      <c r="I328" s="123"/>
      <c r="J328" s="123"/>
      <c r="K328" s="128" cm="1">
        <f t="array" aca="1" ref="K328" ca="1">INDIRECT("'Introducció dades'!W"&amp;W328)</f>
        <v>0</v>
      </c>
      <c r="L328" s="123"/>
      <c r="M328" s="296"/>
      <c r="N328" s="296"/>
      <c r="O328" s="296"/>
      <c r="P328" s="296"/>
      <c r="Q328" s="82"/>
      <c r="R328" s="82"/>
      <c r="S328" s="309"/>
      <c r="T328" s="245">
        <f t="shared" ref="T328:W328" si="28">T253+$T$92</f>
        <v>671</v>
      </c>
      <c r="U328" s="245">
        <f t="shared" si="28"/>
        <v>693</v>
      </c>
      <c r="V328" s="245">
        <f t="shared" si="28"/>
        <v>693</v>
      </c>
      <c r="W328" s="245">
        <f t="shared" si="28"/>
        <v>672</v>
      </c>
    </row>
    <row r="329" spans="1:23" ht="3" hidden="1" customHeight="1" outlineLevel="1" x14ac:dyDescent="0.3">
      <c r="A329" s="287"/>
      <c r="B329" s="428"/>
      <c r="C329" s="131"/>
      <c r="D329" s="119"/>
      <c r="E329" s="123"/>
      <c r="F329" s="123"/>
      <c r="G329" s="123"/>
      <c r="H329" s="123"/>
      <c r="I329" s="123"/>
      <c r="J329" s="123"/>
      <c r="K329" s="123"/>
      <c r="L329" s="123"/>
      <c r="M329" s="296"/>
      <c r="N329" s="296"/>
      <c r="O329" s="296"/>
      <c r="P329" s="296"/>
      <c r="Q329" s="82"/>
      <c r="R329" s="82"/>
      <c r="S329" s="309"/>
    </row>
    <row r="330" spans="1:23" hidden="1" outlineLevel="1" x14ac:dyDescent="0.3">
      <c r="A330" s="287"/>
      <c r="B330" s="428"/>
      <c r="C330" s="130" t="str" cm="1">
        <f t="array" aca="1" ref="C330" ca="1">IF(INDIRECT("'Introducció dades'!E"&amp;T330)="No n'hi ha","",INDIRECT("'Introducció dades'!E"&amp;T330))</f>
        <v/>
      </c>
      <c r="D330" s="119"/>
      <c r="E330" s="128" cm="1">
        <f t="array" aca="1" ref="E330" ca="1">INDIRECT("'Introducció dades'!Q"&amp;U330)</f>
        <v>0</v>
      </c>
      <c r="F330" s="123"/>
      <c r="G330" s="123"/>
      <c r="H330" s="128" cm="1">
        <f t="array" aca="1" ref="H330" ca="1">INDIRECT("'Introducció dades'!S"&amp;V330)</f>
        <v>0</v>
      </c>
      <c r="I330" s="123"/>
      <c r="J330" s="123"/>
      <c r="K330" s="128" cm="1">
        <f t="array" aca="1" ref="K330" ca="1">INDIRECT("'Introducció dades'!W"&amp;W330)</f>
        <v>0</v>
      </c>
      <c r="L330" s="123"/>
      <c r="M330" s="296"/>
      <c r="N330" s="296"/>
      <c r="O330" s="296"/>
      <c r="P330" s="296"/>
      <c r="Q330" s="82"/>
      <c r="R330" s="82"/>
      <c r="S330" s="309"/>
      <c r="T330" s="245">
        <f t="shared" ref="T330:W330" si="29">T255+$T$92</f>
        <v>699</v>
      </c>
      <c r="U330" s="245">
        <f t="shared" si="29"/>
        <v>721</v>
      </c>
      <c r="V330" s="245">
        <f t="shared" si="29"/>
        <v>721</v>
      </c>
      <c r="W330" s="245">
        <f t="shared" si="29"/>
        <v>796</v>
      </c>
    </row>
    <row r="331" spans="1:23" ht="3" hidden="1" customHeight="1" outlineLevel="1" x14ac:dyDescent="0.3">
      <c r="A331" s="287"/>
      <c r="B331" s="428"/>
      <c r="C331" s="131"/>
      <c r="D331" s="119"/>
      <c r="E331" s="123"/>
      <c r="F331" s="123"/>
      <c r="G331" s="123"/>
      <c r="H331" s="123"/>
      <c r="I331" s="123"/>
      <c r="J331" s="123"/>
      <c r="K331" s="123"/>
      <c r="L331" s="296"/>
      <c r="M331" s="296"/>
      <c r="N331" s="296"/>
      <c r="O331" s="296"/>
      <c r="P331" s="296"/>
      <c r="Q331" s="82"/>
      <c r="R331" s="82"/>
      <c r="S331" s="309"/>
      <c r="U331" s="245">
        <f t="shared" ref="U331" si="30">U256+$T$92</f>
        <v>576</v>
      </c>
    </row>
    <row r="332" spans="1:23" ht="13.95" hidden="1" customHeight="1" outlineLevel="1" x14ac:dyDescent="0.3">
      <c r="A332" s="287"/>
      <c r="B332" s="428"/>
      <c r="C332" s="312" t="s">
        <v>149</v>
      </c>
      <c r="D332" s="119"/>
      <c r="E332" s="313">
        <f ca="1">SUM(E322:E326)</f>
        <v>0</v>
      </c>
      <c r="F332" s="314"/>
      <c r="G332" s="314"/>
      <c r="H332" s="313">
        <f t="shared" ref="H332" ca="1" si="31">SUM(H322:H326)</f>
        <v>0</v>
      </c>
      <c r="I332" s="314"/>
      <c r="J332" s="314"/>
      <c r="K332" s="313">
        <f t="shared" ref="K332" ca="1" si="32">SUM(K322:K326)</f>
        <v>0</v>
      </c>
      <c r="L332" s="296"/>
      <c r="M332" s="296"/>
      <c r="N332" s="296"/>
      <c r="O332" s="296"/>
      <c r="P332" s="296"/>
      <c r="Q332" s="82"/>
      <c r="R332" s="82"/>
      <c r="S332" s="309"/>
    </row>
    <row r="333" spans="1:23" ht="3" hidden="1" customHeight="1" outlineLevel="1" x14ac:dyDescent="0.3">
      <c r="A333" s="287"/>
      <c r="B333" s="428"/>
      <c r="C333" s="82"/>
      <c r="D333" s="82"/>
      <c r="E333" s="120"/>
      <c r="F333" s="120"/>
      <c r="G333" s="120"/>
      <c r="H333" s="120"/>
      <c r="I333" s="120"/>
      <c r="J333" s="120"/>
      <c r="K333" s="120"/>
      <c r="L333" s="82"/>
      <c r="M333" s="82"/>
      <c r="N333" s="82"/>
      <c r="O333" s="82"/>
      <c r="P333" s="82"/>
      <c r="Q333" s="82"/>
      <c r="R333" s="82"/>
      <c r="S333" s="309"/>
    </row>
    <row r="334" spans="1:23" hidden="1" outlineLevel="1" x14ac:dyDescent="0.3">
      <c r="A334" s="287"/>
      <c r="B334" s="428"/>
      <c r="C334" s="82"/>
      <c r="D334" s="82"/>
      <c r="E334" s="82"/>
      <c r="F334" s="82"/>
      <c r="G334" s="82"/>
      <c r="H334" s="82"/>
      <c r="I334" s="82"/>
      <c r="J334" s="82"/>
      <c r="K334" s="82"/>
      <c r="L334" s="82"/>
      <c r="M334" s="82"/>
      <c r="N334" s="82"/>
      <c r="O334" s="82"/>
      <c r="P334" s="82"/>
      <c r="Q334" s="82"/>
      <c r="R334" s="82"/>
      <c r="S334" s="309"/>
    </row>
    <row r="335" spans="1:23" hidden="1" outlineLevel="1" x14ac:dyDescent="0.3">
      <c r="A335" s="287"/>
      <c r="B335" s="428"/>
      <c r="C335" s="82"/>
      <c r="D335" s="82"/>
      <c r="E335" s="82"/>
      <c r="F335" s="82"/>
      <c r="G335" s="82"/>
      <c r="H335" s="82"/>
      <c r="I335" s="82"/>
      <c r="J335" s="82"/>
      <c r="K335" s="82"/>
      <c r="L335" s="82"/>
      <c r="M335" s="82"/>
      <c r="N335" s="82"/>
      <c r="O335" s="82"/>
      <c r="P335" s="82"/>
      <c r="Q335" s="82"/>
      <c r="R335" s="82"/>
      <c r="S335" s="309"/>
    </row>
    <row r="336" spans="1:23" hidden="1" outlineLevel="1" x14ac:dyDescent="0.3">
      <c r="A336" s="287"/>
      <c r="B336" s="428"/>
      <c r="C336" s="82"/>
      <c r="D336" s="82"/>
      <c r="E336" s="82"/>
      <c r="F336" s="82"/>
      <c r="G336" s="82"/>
      <c r="H336" s="82"/>
      <c r="I336" s="82"/>
      <c r="J336" s="82"/>
      <c r="K336" s="82"/>
      <c r="L336" s="82"/>
      <c r="M336" s="82"/>
      <c r="N336" s="82"/>
      <c r="O336" s="82"/>
      <c r="P336" s="82"/>
      <c r="Q336" s="82"/>
      <c r="R336" s="82"/>
      <c r="S336" s="309"/>
    </row>
    <row r="337" spans="1:20" hidden="1" outlineLevel="1" x14ac:dyDescent="0.3">
      <c r="A337" s="287"/>
      <c r="B337" s="428"/>
      <c r="C337" s="82"/>
      <c r="D337" s="82"/>
      <c r="E337" s="82"/>
      <c r="F337" s="82"/>
      <c r="G337" s="82"/>
      <c r="H337" s="82"/>
      <c r="I337" s="82"/>
      <c r="J337" s="82"/>
      <c r="K337" s="121"/>
      <c r="L337" s="296"/>
      <c r="M337" s="296"/>
      <c r="N337" s="296"/>
      <c r="O337" s="296"/>
      <c r="P337" s="296"/>
      <c r="Q337" s="82"/>
      <c r="R337" s="82"/>
      <c r="S337" s="309"/>
    </row>
    <row r="338" spans="1:20" hidden="1" outlineLevel="1" x14ac:dyDescent="0.3">
      <c r="A338" s="287"/>
      <c r="B338" s="428"/>
      <c r="C338" s="82"/>
      <c r="D338" s="82"/>
      <c r="E338" s="82"/>
      <c r="F338" s="82"/>
      <c r="G338" s="82"/>
      <c r="H338" s="82"/>
      <c r="I338" s="82"/>
      <c r="J338" s="82"/>
      <c r="K338" s="121"/>
      <c r="L338" s="121"/>
      <c r="M338" s="121"/>
      <c r="N338" s="121"/>
      <c r="O338" s="121"/>
      <c r="P338" s="121"/>
      <c r="Q338" s="82"/>
      <c r="R338" s="82"/>
      <c r="S338" s="309"/>
    </row>
    <row r="339" spans="1:20" hidden="1" outlineLevel="1" x14ac:dyDescent="0.3">
      <c r="A339" s="287"/>
      <c r="B339" s="428"/>
      <c r="C339" s="82"/>
      <c r="D339" s="82"/>
      <c r="E339" s="82"/>
      <c r="F339" s="82"/>
      <c r="G339" s="82"/>
      <c r="H339" s="315"/>
      <c r="I339" s="315"/>
      <c r="J339" s="315"/>
      <c r="K339" s="296"/>
      <c r="L339" s="296"/>
      <c r="M339" s="296"/>
      <c r="N339" s="296"/>
      <c r="O339" s="296"/>
      <c r="P339" s="296"/>
      <c r="Q339" s="82"/>
      <c r="R339" s="82"/>
      <c r="S339" s="309"/>
    </row>
    <row r="340" spans="1:20" hidden="1" outlineLevel="1" x14ac:dyDescent="0.3">
      <c r="A340" s="287"/>
      <c r="B340" s="428"/>
      <c r="C340" s="122"/>
      <c r="D340" s="122"/>
      <c r="E340" s="315"/>
      <c r="F340" s="315"/>
      <c r="G340" s="315"/>
      <c r="H340" s="82"/>
      <c r="I340" s="82"/>
      <c r="J340" s="82"/>
      <c r="K340" s="296"/>
      <c r="L340" s="296"/>
      <c r="M340" s="296"/>
      <c r="N340" s="296"/>
      <c r="O340" s="296"/>
      <c r="P340" s="296"/>
      <c r="Q340" s="133"/>
      <c r="R340" s="133"/>
      <c r="S340" s="309"/>
      <c r="T340" s="244">
        <f>+IF($H$70=$B340,MAX(C340:H340),0)</f>
        <v>0</v>
      </c>
    </row>
    <row r="341" spans="1:20" hidden="1" outlineLevel="1" x14ac:dyDescent="0.3">
      <c r="A341" s="287"/>
      <c r="B341" s="428"/>
      <c r="C341" s="122"/>
      <c r="D341" s="122"/>
      <c r="E341" s="315"/>
      <c r="F341" s="315"/>
      <c r="G341" s="315"/>
      <c r="H341" s="315"/>
      <c r="I341" s="315"/>
      <c r="J341" s="315"/>
      <c r="K341" s="296"/>
      <c r="L341" s="296"/>
      <c r="M341" s="296"/>
      <c r="N341" s="296"/>
      <c r="O341" s="296"/>
      <c r="P341" s="296"/>
      <c r="Q341" s="133"/>
      <c r="R341" s="133"/>
      <c r="S341" s="309"/>
      <c r="T341" s="244">
        <f>+IF($H$70=$B341,MAX(C341:H341),0)</f>
        <v>0</v>
      </c>
    </row>
    <row r="342" spans="1:20" hidden="1" outlineLevel="1" x14ac:dyDescent="0.3">
      <c r="A342" s="287"/>
      <c r="B342" s="428"/>
      <c r="C342" s="122"/>
      <c r="D342" s="122"/>
      <c r="E342" s="315"/>
      <c r="F342" s="315"/>
      <c r="G342" s="315"/>
      <c r="H342" s="315"/>
      <c r="I342" s="315"/>
      <c r="J342" s="315"/>
      <c r="K342" s="296"/>
      <c r="L342" s="296"/>
      <c r="M342" s="296"/>
      <c r="N342" s="296"/>
      <c r="O342" s="296"/>
      <c r="P342" s="296"/>
      <c r="Q342" s="133"/>
      <c r="R342" s="133"/>
      <c r="S342" s="309"/>
      <c r="T342" s="244">
        <f>+IF($H$70=$B342,MAX(C342:H342),0)</f>
        <v>0</v>
      </c>
    </row>
    <row r="343" spans="1:20" hidden="1" outlineLevel="1" x14ac:dyDescent="0.3">
      <c r="A343" s="287"/>
      <c r="B343" s="428"/>
      <c r="C343" s="122"/>
      <c r="D343" s="122"/>
      <c r="E343" s="315"/>
      <c r="F343" s="315"/>
      <c r="G343" s="315"/>
      <c r="H343" s="315"/>
      <c r="I343" s="315"/>
      <c r="J343" s="315"/>
      <c r="K343" s="315"/>
      <c r="L343" s="315"/>
      <c r="M343" s="315"/>
      <c r="N343" s="315"/>
      <c r="O343" s="315"/>
      <c r="P343" s="133"/>
      <c r="Q343" s="133"/>
      <c r="R343" s="133"/>
      <c r="S343" s="309"/>
      <c r="T343" s="244">
        <f>+IF($H$70=$B343,MAX(C343:N343),0)</f>
        <v>0</v>
      </c>
    </row>
    <row r="344" spans="1:20" hidden="1" outlineLevel="1" x14ac:dyDescent="0.3">
      <c r="A344" s="287"/>
      <c r="B344" s="428"/>
      <c r="C344" s="122"/>
      <c r="D344" s="122"/>
      <c r="E344" s="315"/>
      <c r="F344" s="315"/>
      <c r="G344" s="315"/>
      <c r="H344" s="315"/>
      <c r="I344" s="315"/>
      <c r="J344" s="315"/>
      <c r="K344" s="315"/>
      <c r="L344" s="315"/>
      <c r="M344" s="315"/>
      <c r="N344" s="315"/>
      <c r="O344" s="315"/>
      <c r="P344" s="133">
        <f ca="1">+IF($D$70=$B344,MAX(C344:N344),0)</f>
        <v>0</v>
      </c>
      <c r="Q344" s="133">
        <f ca="1">+IF($G$70=$B344,MAX(C344:N344),0)</f>
        <v>0</v>
      </c>
      <c r="R344" s="133"/>
      <c r="S344" s="309"/>
      <c r="T344" s="244">
        <f>+IF($H$70=$B344,MAX(C344:N344),0)</f>
        <v>0</v>
      </c>
    </row>
    <row r="345" spans="1:20" hidden="1" outlineLevel="1" x14ac:dyDescent="0.3">
      <c r="A345" s="287"/>
      <c r="B345" s="428"/>
      <c r="C345" s="122"/>
      <c r="D345" s="122"/>
      <c r="E345" s="315"/>
      <c r="F345" s="315"/>
      <c r="G345" s="315"/>
      <c r="H345" s="315"/>
      <c r="I345" s="315"/>
      <c r="J345" s="315"/>
      <c r="K345" s="315"/>
      <c r="L345" s="315"/>
      <c r="M345" s="315"/>
      <c r="N345" s="315"/>
      <c r="O345" s="315"/>
      <c r="P345" s="133"/>
      <c r="Q345" s="133"/>
      <c r="R345" s="133"/>
      <c r="S345" s="309"/>
      <c r="T345" s="244"/>
    </row>
    <row r="346" spans="1:20" hidden="1" outlineLevel="1" x14ac:dyDescent="0.3">
      <c r="A346" s="287"/>
      <c r="B346" s="428"/>
      <c r="C346" s="122"/>
      <c r="D346" s="122"/>
      <c r="E346" s="315"/>
      <c r="F346" s="315"/>
      <c r="G346" s="315"/>
      <c r="H346" s="315"/>
      <c r="I346" s="315"/>
      <c r="J346" s="315"/>
      <c r="K346" s="315"/>
      <c r="L346" s="315"/>
      <c r="M346" s="315"/>
      <c r="N346" s="315"/>
      <c r="O346" s="315"/>
      <c r="P346" s="133"/>
      <c r="Q346" s="133"/>
      <c r="R346" s="133"/>
      <c r="S346" s="309"/>
      <c r="T346" s="244"/>
    </row>
    <row r="347" spans="1:20" hidden="1" outlineLevel="1" x14ac:dyDescent="0.3">
      <c r="A347" s="287"/>
      <c r="B347" s="428"/>
      <c r="C347" s="122"/>
      <c r="D347" s="122"/>
      <c r="E347" s="315"/>
      <c r="F347" s="315"/>
      <c r="G347" s="315"/>
      <c r="H347" s="315"/>
      <c r="I347" s="315"/>
      <c r="J347" s="315"/>
      <c r="K347" s="315"/>
      <c r="L347" s="315"/>
      <c r="M347" s="315"/>
      <c r="N347" s="315"/>
      <c r="O347" s="315"/>
      <c r="P347" s="133"/>
      <c r="Q347" s="133"/>
      <c r="R347" s="133"/>
      <c r="S347" s="309"/>
      <c r="T347" s="244"/>
    </row>
    <row r="348" spans="1:20" hidden="1" outlineLevel="1" x14ac:dyDescent="0.3">
      <c r="A348" s="287"/>
      <c r="B348" s="428"/>
      <c r="C348" s="122"/>
      <c r="D348" s="122"/>
      <c r="E348" s="315"/>
      <c r="F348" s="315"/>
      <c r="G348" s="315"/>
      <c r="H348" s="315"/>
      <c r="I348" s="315"/>
      <c r="J348" s="315"/>
      <c r="K348" s="315"/>
      <c r="L348" s="315"/>
      <c r="M348" s="315"/>
      <c r="N348" s="315"/>
      <c r="O348" s="315"/>
      <c r="P348" s="133"/>
      <c r="Q348" s="133"/>
      <c r="R348" s="133"/>
      <c r="S348" s="309"/>
      <c r="T348" s="244"/>
    </row>
    <row r="349" spans="1:20" hidden="1" outlineLevel="1" x14ac:dyDescent="0.3">
      <c r="A349" s="287"/>
      <c r="B349" s="428"/>
      <c r="C349" s="122"/>
      <c r="D349" s="122"/>
      <c r="E349" s="315"/>
      <c r="F349" s="315"/>
      <c r="G349" s="315"/>
      <c r="H349" s="315"/>
      <c r="I349" s="315"/>
      <c r="J349" s="315"/>
      <c r="K349" s="315"/>
      <c r="L349" s="315"/>
      <c r="M349" s="315"/>
      <c r="N349" s="315"/>
      <c r="O349" s="315"/>
      <c r="P349" s="133"/>
      <c r="Q349" s="133"/>
      <c r="R349" s="133"/>
      <c r="S349" s="309"/>
      <c r="T349" s="244"/>
    </row>
    <row r="350" spans="1:20" hidden="1" outlineLevel="1" x14ac:dyDescent="0.3">
      <c r="A350" s="287"/>
      <c r="B350" s="428"/>
      <c r="C350" s="122"/>
      <c r="D350" s="122"/>
      <c r="E350" s="315"/>
      <c r="F350" s="315"/>
      <c r="G350" s="315"/>
      <c r="H350" s="315"/>
      <c r="I350" s="315"/>
      <c r="J350" s="315"/>
      <c r="K350" s="315"/>
      <c r="L350" s="315"/>
      <c r="M350" s="315"/>
      <c r="N350" s="315"/>
      <c r="O350" s="315"/>
      <c r="P350" s="133"/>
      <c r="Q350" s="133"/>
      <c r="R350" s="133"/>
      <c r="S350" s="309"/>
      <c r="T350" s="244"/>
    </row>
    <row r="351" spans="1:20" hidden="1" outlineLevel="1" x14ac:dyDescent="0.3">
      <c r="A351" s="287"/>
      <c r="B351" s="428"/>
      <c r="C351" s="122"/>
      <c r="D351" s="122"/>
      <c r="E351" s="315"/>
      <c r="F351" s="315"/>
      <c r="G351" s="315"/>
      <c r="H351" s="315"/>
      <c r="I351" s="315"/>
      <c r="J351" s="315"/>
      <c r="K351" s="315"/>
      <c r="L351" s="315"/>
      <c r="M351" s="315"/>
      <c r="N351" s="315"/>
      <c r="O351" s="315"/>
      <c r="P351" s="133"/>
      <c r="Q351" s="133"/>
      <c r="R351" s="133"/>
      <c r="S351" s="309"/>
      <c r="T351" s="244"/>
    </row>
    <row r="352" spans="1:20" hidden="1" outlineLevel="1" x14ac:dyDescent="0.3">
      <c r="A352" s="287"/>
      <c r="B352" s="428"/>
      <c r="C352" s="122"/>
      <c r="D352" s="122"/>
      <c r="E352" s="315"/>
      <c r="F352" s="315"/>
      <c r="G352" s="315"/>
      <c r="H352" s="315"/>
      <c r="I352" s="315"/>
      <c r="J352" s="315"/>
      <c r="K352" s="315"/>
      <c r="L352" s="315"/>
      <c r="M352" s="315"/>
      <c r="N352" s="315"/>
      <c r="O352" s="315"/>
      <c r="P352" s="133"/>
      <c r="Q352" s="133"/>
      <c r="R352" s="133"/>
      <c r="S352" s="309"/>
      <c r="T352" s="244"/>
    </row>
    <row r="353" spans="1:25" hidden="1" outlineLevel="1" x14ac:dyDescent="0.3">
      <c r="A353" s="287"/>
      <c r="B353" s="428"/>
      <c r="C353" s="122"/>
      <c r="D353" s="122"/>
      <c r="E353" s="315"/>
      <c r="F353" s="315"/>
      <c r="G353" s="315"/>
      <c r="H353" s="315"/>
      <c r="I353" s="315"/>
      <c r="J353" s="315"/>
      <c r="K353" s="315"/>
      <c r="L353" s="315"/>
      <c r="M353" s="315"/>
      <c r="N353" s="315"/>
      <c r="O353" s="315"/>
      <c r="P353" s="133"/>
      <c r="Q353" s="133"/>
      <c r="R353" s="133"/>
      <c r="S353" s="309"/>
      <c r="T353" s="244"/>
    </row>
    <row r="354" spans="1:25" hidden="1" outlineLevel="1" x14ac:dyDescent="0.3">
      <c r="A354" s="287"/>
      <c r="B354" s="428"/>
      <c r="C354" s="122"/>
      <c r="D354" s="122"/>
      <c r="E354" s="315"/>
      <c r="F354" s="315"/>
      <c r="G354" s="315"/>
      <c r="H354" s="315"/>
      <c r="I354" s="315"/>
      <c r="J354" s="315"/>
      <c r="K354" s="315"/>
      <c r="L354" s="315"/>
      <c r="M354" s="315"/>
      <c r="N354" s="315"/>
      <c r="O354" s="315"/>
      <c r="P354" s="133"/>
      <c r="Q354" s="133"/>
      <c r="R354" s="133"/>
      <c r="S354" s="309"/>
      <c r="T354" s="244"/>
    </row>
    <row r="355" spans="1:25" hidden="1" outlineLevel="1" x14ac:dyDescent="0.3">
      <c r="A355" s="287"/>
      <c r="B355" s="428"/>
      <c r="C355" s="122"/>
      <c r="D355" s="122"/>
      <c r="E355" s="315"/>
      <c r="F355" s="315"/>
      <c r="G355" s="315"/>
      <c r="H355" s="315"/>
      <c r="I355" s="315"/>
      <c r="J355" s="315"/>
      <c r="K355" s="315"/>
      <c r="L355" s="315"/>
      <c r="M355" s="315"/>
      <c r="N355" s="315"/>
      <c r="O355" s="315"/>
      <c r="P355" s="133"/>
      <c r="Q355" s="133"/>
      <c r="R355" s="133"/>
      <c r="S355" s="309"/>
      <c r="T355" s="244"/>
    </row>
    <row r="356" spans="1:25" ht="19.2" hidden="1" customHeight="1" outlineLevel="1" x14ac:dyDescent="0.3">
      <c r="A356" s="287"/>
      <c r="B356" s="428"/>
      <c r="C356" s="119"/>
      <c r="D356" s="119"/>
      <c r="E356" s="126" t="s">
        <v>176</v>
      </c>
      <c r="F356" s="124"/>
      <c r="G356" s="124"/>
      <c r="H356" s="126" t="s">
        <v>112</v>
      </c>
      <c r="I356" s="124"/>
      <c r="J356" s="124"/>
      <c r="K356" s="126" t="s">
        <v>177</v>
      </c>
      <c r="L356" s="315"/>
      <c r="M356" s="315"/>
      <c r="N356" s="315"/>
      <c r="O356" s="315"/>
      <c r="P356" s="133"/>
      <c r="Q356" s="133"/>
      <c r="R356" s="133"/>
      <c r="S356" s="309"/>
      <c r="T356" s="244"/>
    </row>
    <row r="357" spans="1:25" ht="3" hidden="1" customHeight="1" outlineLevel="1" x14ac:dyDescent="0.3">
      <c r="A357" s="287"/>
      <c r="B357" s="428"/>
      <c r="C357" s="119"/>
      <c r="D357" s="119"/>
      <c r="E357" s="124"/>
      <c r="F357" s="124"/>
      <c r="G357" s="124"/>
      <c r="H357" s="124"/>
      <c r="I357" s="124"/>
      <c r="J357" s="124"/>
      <c r="K357" s="124"/>
      <c r="L357" s="315"/>
      <c r="M357" s="315"/>
      <c r="N357" s="315"/>
      <c r="O357" s="315"/>
      <c r="P357" s="133"/>
      <c r="Q357" s="133"/>
      <c r="R357" s="133"/>
      <c r="S357" s="309"/>
      <c r="T357" s="244"/>
    </row>
    <row r="358" spans="1:25" hidden="1" outlineLevel="1" x14ac:dyDescent="0.3">
      <c r="A358" s="287"/>
      <c r="B358" s="428"/>
      <c r="C358" s="130" t="s">
        <v>178</v>
      </c>
      <c r="D358" s="124"/>
      <c r="E358" s="132" t="str" cm="1">
        <f t="array" aca="1" ref="E358" ca="1">IFERROR(E332/INDIRECT("'Introducció dades Grals'!G"&amp;T358),"-")</f>
        <v>-</v>
      </c>
      <c r="F358" s="125"/>
      <c r="G358" s="125"/>
      <c r="H358" s="132">
        <f ca="1">IFERROR(SUM(INDIRECT("'Introducció dades'!S"&amp;U358),INDIRECT("'Introducció dades'!S"&amp;V358),INDIRECT("'Introducció dades'!S"&amp;W358),INDIRECT("'Introducció dades'!S"&amp;X358),INDIRECT("'Introducció dades'!S"&amp;Y358)),"-")</f>
        <v>0</v>
      </c>
      <c r="I358" s="125"/>
      <c r="J358" s="125"/>
      <c r="K358" s="132" t="str" cm="1">
        <f t="array" aca="1" ref="K358" ca="1">IFERROR(K332/INDIRECT("'Introducció dades Grals'!G"&amp;T358),"-")</f>
        <v>-</v>
      </c>
      <c r="L358" s="315"/>
      <c r="M358" s="315"/>
      <c r="N358" s="315"/>
      <c r="O358" s="315"/>
      <c r="P358" s="133"/>
      <c r="Q358" s="133"/>
      <c r="R358" s="133"/>
      <c r="S358" s="309"/>
      <c r="T358" s="245">
        <f>+T304+T283</f>
        <v>20</v>
      </c>
      <c r="U358" s="245">
        <f>+T317+U283</f>
        <v>585</v>
      </c>
      <c r="V358" s="245">
        <f>+T317+V283</f>
        <v>616</v>
      </c>
      <c r="W358" s="245">
        <f>+T317+W283</f>
        <v>644</v>
      </c>
      <c r="X358" s="245">
        <f>+T317+X283</f>
        <v>672</v>
      </c>
      <c r="Y358" s="245">
        <f>+T317+Y283</f>
        <v>700</v>
      </c>
    </row>
    <row r="359" spans="1:25" hidden="1" outlineLevel="1" x14ac:dyDescent="0.3">
      <c r="A359" s="287"/>
      <c r="B359" s="104"/>
      <c r="C359" s="316"/>
      <c r="D359" s="124"/>
      <c r="E359" s="125"/>
      <c r="F359" s="125"/>
      <c r="G359" s="125"/>
      <c r="H359" s="125"/>
      <c r="I359" s="125"/>
      <c r="J359" s="125"/>
      <c r="K359" s="125"/>
      <c r="L359" s="315"/>
      <c r="M359" s="315"/>
      <c r="N359" s="315"/>
      <c r="O359" s="315"/>
      <c r="P359" s="133"/>
      <c r="Q359" s="133"/>
      <c r="R359" s="133"/>
      <c r="S359" s="309"/>
      <c r="T359" s="244"/>
    </row>
    <row r="360" spans="1:25" ht="29.4" hidden="1" customHeight="1" outlineLevel="1" x14ac:dyDescent="0.3">
      <c r="A360" s="287"/>
      <c r="B360" s="207"/>
      <c r="C360" s="231" t="s">
        <v>179</v>
      </c>
      <c r="D360" s="207"/>
      <c r="E360" s="207"/>
      <c r="F360" s="207"/>
      <c r="G360" s="207"/>
      <c r="H360" s="207"/>
      <c r="I360" s="207"/>
      <c r="J360" s="207"/>
      <c r="K360" s="207"/>
      <c r="L360" s="207"/>
      <c r="M360" s="207"/>
      <c r="N360" s="207"/>
      <c r="O360" s="207"/>
      <c r="P360" s="296"/>
      <c r="Q360" s="296"/>
      <c r="R360" s="296"/>
      <c r="S360" s="309"/>
      <c r="T360" s="244">
        <v>144</v>
      </c>
    </row>
    <row r="361" spans="1:25" ht="2.4" hidden="1" customHeight="1" outlineLevel="1" x14ac:dyDescent="0.3">
      <c r="A361" s="287"/>
      <c r="B361" s="230"/>
      <c r="C361" s="230"/>
      <c r="D361" s="230"/>
      <c r="E361" s="230"/>
      <c r="F361" s="230"/>
      <c r="G361" s="230"/>
      <c r="H361" s="230"/>
      <c r="I361" s="230"/>
      <c r="J361" s="230"/>
      <c r="K361" s="230"/>
      <c r="L361" s="230"/>
      <c r="M361" s="230"/>
      <c r="N361" s="230"/>
      <c r="O361" s="230"/>
      <c r="P361" s="310"/>
      <c r="Q361" s="310"/>
      <c r="R361" s="310"/>
      <c r="S361" s="309"/>
      <c r="T361" s="244"/>
    </row>
    <row r="362" spans="1:25" hidden="1" outlineLevel="1" x14ac:dyDescent="0.3">
      <c r="A362" s="287"/>
      <c r="B362" s="104"/>
      <c r="C362" s="316"/>
      <c r="D362" s="124"/>
      <c r="E362" s="125"/>
      <c r="F362" s="125"/>
      <c r="G362" s="125"/>
      <c r="H362" s="125"/>
      <c r="I362" s="125"/>
      <c r="J362" s="125"/>
      <c r="K362" s="125"/>
      <c r="L362" s="315"/>
      <c r="M362" s="315"/>
      <c r="N362" s="315"/>
      <c r="O362" s="315"/>
      <c r="P362" s="133"/>
      <c r="Q362" s="133"/>
      <c r="R362" s="133"/>
      <c r="S362" s="309"/>
      <c r="T362" s="244"/>
    </row>
    <row r="363" spans="1:25" ht="35.4" hidden="1" customHeight="1" outlineLevel="1" x14ac:dyDescent="0.3">
      <c r="A363" s="287"/>
      <c r="B363" s="104"/>
      <c r="C363" s="104"/>
      <c r="D363" s="254" t="s">
        <v>180</v>
      </c>
      <c r="E363" s="254" t="s">
        <v>181</v>
      </c>
      <c r="F363" s="240" t="s">
        <v>182</v>
      </c>
      <c r="G363" s="241"/>
      <c r="H363" s="241"/>
      <c r="I363" s="241"/>
      <c r="J363" s="241"/>
      <c r="K363" s="241"/>
      <c r="L363" s="242"/>
      <c r="M363" s="242"/>
      <c r="N363" s="242"/>
      <c r="O363" s="242" t="s">
        <v>183</v>
      </c>
      <c r="P363" s="243"/>
      <c r="Q363" s="239"/>
      <c r="R363" s="133"/>
      <c r="S363" s="309"/>
      <c r="T363" s="244"/>
    </row>
    <row r="364" spans="1:25" ht="6" hidden="1" customHeight="1" outlineLevel="1" x14ac:dyDescent="0.3">
      <c r="A364" s="287"/>
      <c r="B364" s="104"/>
      <c r="C364" s="237"/>
      <c r="D364" s="296"/>
      <c r="E364" s="296"/>
      <c r="F364" s="237"/>
      <c r="G364" s="238"/>
      <c r="H364" s="238"/>
      <c r="I364" s="238"/>
      <c r="J364" s="238"/>
      <c r="K364" s="238"/>
      <c r="L364" s="122"/>
      <c r="M364" s="122"/>
      <c r="N364" s="122"/>
      <c r="O364" s="122"/>
      <c r="P364" s="239"/>
      <c r="Q364" s="239"/>
      <c r="R364" s="133"/>
      <c r="S364" s="309"/>
      <c r="T364" s="244"/>
    </row>
    <row r="365" spans="1:25" ht="15.6" hidden="1" customHeight="1" outlineLevel="1" x14ac:dyDescent="0.3">
      <c r="A365" s="287"/>
      <c r="B365" s="104"/>
      <c r="C365" s="233" t="s">
        <v>110</v>
      </c>
      <c r="D365" s="317" cm="1">
        <f t="array" aca="1" ref="D365" ca="1">INDIRECT("'Introducció dades'!K"&amp;T365)</f>
        <v>0</v>
      </c>
      <c r="E365" s="317" cm="1">
        <f t="array" aca="1" ref="E365" ca="1">INDIRECT("'Introducció dades'!L"&amp;T365)</f>
        <v>0</v>
      </c>
      <c r="F365" s="236" cm="1">
        <f t="array" aca="1" ref="F365" ca="1">INDIRECT("'Introducció dades'!M"&amp;T365)</f>
        <v>1</v>
      </c>
      <c r="G365" s="234" t="str" cm="1">
        <f t="array" aca="1" ref="G365" ca="1">IF(INDIRECT("'Introducció dades'!M"&amp;T365)&lt;0.8,"Hi ha marge per reduir la potència contractada",IF(INDIRECT("'Introducció dades'!M"&amp;T365)&lt;1.2,"La potència contractada sembla ser adequada",IF(INDIRECT("'Introducció dades'!M"&amp;T365)&gt;=1.2,"Es recomana estudiar ampliar la potència contractada per evitar penalitzacions","ERROR")))</f>
        <v>La potència contractada sembla ser adequada</v>
      </c>
      <c r="H365" s="235"/>
      <c r="I365" s="125"/>
      <c r="J365" s="125"/>
      <c r="K365" s="232"/>
      <c r="L365" s="315"/>
      <c r="M365" s="315"/>
      <c r="N365" s="318" cm="1">
        <f t="array" aca="1" ref="N365" ca="1">INDIRECT("'Introducció dades'!L"&amp;T365)/1.2</f>
        <v>0</v>
      </c>
      <c r="O365" s="319" t="s">
        <v>101</v>
      </c>
      <c r="P365" s="321" cm="1">
        <f t="array" aca="1" ref="P365" ca="1">INDIRECT("'Introducció dades'!L"&amp;T365)/0.8</f>
        <v>0</v>
      </c>
      <c r="Q365" s="320" t="s">
        <v>184</v>
      </c>
      <c r="R365" s="320"/>
      <c r="S365" s="309"/>
      <c r="T365" s="244">
        <f t="shared" ref="T365:T370" si="33">+$T$135+T290</f>
        <v>585</v>
      </c>
    </row>
    <row r="366" spans="1:25" hidden="1" outlineLevel="1" x14ac:dyDescent="0.3">
      <c r="A366" s="287"/>
      <c r="B366" s="104"/>
      <c r="C366" s="233" t="s">
        <v>115</v>
      </c>
      <c r="D366" s="317" cm="1">
        <f t="array" aca="1" ref="D366" ca="1">INDIRECT("'Introducció dades'!K"&amp;T366)</f>
        <v>0</v>
      </c>
      <c r="E366" s="317" cm="1">
        <f t="array" aca="1" ref="E366" ca="1">INDIRECT("'Introducció dades'!L"&amp;T366)</f>
        <v>0</v>
      </c>
      <c r="F366" s="236" cm="1">
        <f t="array" aca="1" ref="F366" ca="1">INDIRECT("'Introducció dades'!M"&amp;T366)</f>
        <v>1</v>
      </c>
      <c r="G366" s="234" t="str" cm="1">
        <f t="array" aca="1" ref="G366" ca="1">IF(INDIRECT("'Introducció dades'!M"&amp;T366)&lt;0.8,"Hi ha marge per reduir la potència contractada",IF(INDIRECT("'Introducció dades'!M"&amp;T366)&lt;1.2,"La potència contractada sembla ser adequada",IF(INDIRECT("'Introducció dades'!M"&amp;T366)&gt;=1.2,"Es recomana estudiar ampliar la potència contractada per evitar penalitzacions","ERROR")))</f>
        <v>La potència contractada sembla ser adequada</v>
      </c>
      <c r="H366" s="235"/>
      <c r="I366" s="125"/>
      <c r="J366" s="125"/>
      <c r="K366" s="125"/>
      <c r="L366" s="315"/>
      <c r="M366" s="315"/>
      <c r="N366" s="318" cm="1">
        <f t="array" aca="1" ref="N366" ca="1">INDIRECT("'Introducció dades'!L"&amp;T366)/1.2</f>
        <v>0</v>
      </c>
      <c r="O366" s="319" t="s">
        <v>101</v>
      </c>
      <c r="P366" s="321" cm="1">
        <f t="array" aca="1" ref="P366" ca="1">INDIRECT("'Introducció dades'!L"&amp;T366)/0.8</f>
        <v>0</v>
      </c>
      <c r="Q366" s="320" t="s">
        <v>184</v>
      </c>
      <c r="R366" s="320"/>
      <c r="S366" s="309"/>
      <c r="T366" s="244">
        <f t="shared" si="33"/>
        <v>586</v>
      </c>
    </row>
    <row r="367" spans="1:25" ht="15" hidden="1" customHeight="1" outlineLevel="1" x14ac:dyDescent="0.3">
      <c r="A367" s="287"/>
      <c r="B367" s="311"/>
      <c r="C367" s="233" t="s">
        <v>120</v>
      </c>
      <c r="D367" s="317" cm="1">
        <f t="array" aca="1" ref="D367" ca="1">INDIRECT("'Introducció dades'!K"&amp;T367)</f>
        <v>0</v>
      </c>
      <c r="E367" s="317" cm="1">
        <f t="array" aca="1" ref="E367" ca="1">INDIRECT("'Introducció dades'!L"&amp;T367)</f>
        <v>0</v>
      </c>
      <c r="F367" s="236" cm="1">
        <f t="array" aca="1" ref="F367" ca="1">INDIRECT("'Introducció dades'!M"&amp;T367)</f>
        <v>1</v>
      </c>
      <c r="G367" s="234" t="str" cm="1">
        <f t="array" aca="1" ref="G367" ca="1">IF(INDIRECT("'Introducció dades'!M"&amp;T367)&lt;0.8,"Hi ha marge per reduir la potència contractada",IF(INDIRECT("'Introducció dades'!M"&amp;T367)&lt;1.2,"La potència contractada sembla ser adequada",IF(INDIRECT("'Introducció dades'!M"&amp;T367)&gt;=1.2,"Es recomana estudiar ampliar la potència contractada per evitar penalitzacions","ERROR")))</f>
        <v>La potència contractada sembla ser adequada</v>
      </c>
      <c r="H367" s="235"/>
      <c r="I367" s="315"/>
      <c r="J367" s="315"/>
      <c r="K367" s="315"/>
      <c r="L367" s="315"/>
      <c r="M367" s="315"/>
      <c r="N367" s="318" cm="1">
        <f t="array" aca="1" ref="N367" ca="1">INDIRECT("'Introducció dades'!L"&amp;T367)/1.2</f>
        <v>0</v>
      </c>
      <c r="O367" s="319" t="s">
        <v>101</v>
      </c>
      <c r="P367" s="321" cm="1">
        <f t="array" aca="1" ref="P367" ca="1">INDIRECT("'Introducció dades'!L"&amp;T367)/0.8</f>
        <v>0</v>
      </c>
      <c r="Q367" s="320" t="s">
        <v>184</v>
      </c>
      <c r="R367" s="320"/>
      <c r="S367" s="309"/>
      <c r="T367" s="244">
        <f t="shared" si="33"/>
        <v>587</v>
      </c>
    </row>
    <row r="368" spans="1:25" hidden="1" outlineLevel="1" x14ac:dyDescent="0.3">
      <c r="A368" s="287"/>
      <c r="B368" s="311"/>
      <c r="C368" s="233" t="s">
        <v>123</v>
      </c>
      <c r="D368" s="317" cm="1">
        <f t="array" aca="1" ref="D368" ca="1">INDIRECT("'Introducció dades'!K"&amp;T368)</f>
        <v>0</v>
      </c>
      <c r="E368" s="317" cm="1">
        <f t="array" aca="1" ref="E368" ca="1">INDIRECT("'Introducció dades'!L"&amp;T368)</f>
        <v>0</v>
      </c>
      <c r="F368" s="236" cm="1">
        <f t="array" aca="1" ref="F368" ca="1">INDIRECT("'Introducció dades'!M"&amp;T368)</f>
        <v>1</v>
      </c>
      <c r="G368" s="234" t="str" cm="1">
        <f t="array" aca="1" ref="G368" ca="1">IF(INDIRECT("'Introducció dades'!M"&amp;T368)&lt;0.8,"Hi ha marge per reduir la potència contractada",IF(INDIRECT("'Introducció dades'!M"&amp;T368)&lt;1.2,"La potència contractada sembla ser adequada",IF(INDIRECT("'Introducció dades'!M"&amp;T368)&gt;=1.2,"Es recomana estudiar ampliar la potència contractada per evitar penalitzacions","ERROR")))</f>
        <v>La potència contractada sembla ser adequada</v>
      </c>
      <c r="H368" s="235"/>
      <c r="I368" s="315"/>
      <c r="J368" s="315"/>
      <c r="K368" s="315"/>
      <c r="L368" s="315"/>
      <c r="M368" s="315"/>
      <c r="N368" s="318" cm="1">
        <f t="array" aca="1" ref="N368" ca="1">INDIRECT("'Introducció dades'!L"&amp;T368)/1.2</f>
        <v>0</v>
      </c>
      <c r="O368" s="319" t="s">
        <v>101</v>
      </c>
      <c r="P368" s="321" cm="1">
        <f t="array" aca="1" ref="P368" ca="1">INDIRECT("'Introducció dades'!L"&amp;T368)/0.8</f>
        <v>0</v>
      </c>
      <c r="Q368" s="320" t="s">
        <v>184</v>
      </c>
      <c r="R368" s="320"/>
      <c r="S368" s="309"/>
      <c r="T368" s="244">
        <f t="shared" si="33"/>
        <v>588</v>
      </c>
    </row>
    <row r="369" spans="1:27" ht="15" hidden="1" customHeight="1" outlineLevel="1" x14ac:dyDescent="0.3">
      <c r="A369" s="287"/>
      <c r="B369" s="311"/>
      <c r="C369" s="233" t="s">
        <v>124</v>
      </c>
      <c r="D369" s="317" cm="1">
        <f t="array" aca="1" ref="D369" ca="1">INDIRECT("'Introducció dades'!K"&amp;T369)</f>
        <v>0</v>
      </c>
      <c r="E369" s="317" cm="1">
        <f t="array" aca="1" ref="E369" ca="1">INDIRECT("'Introducció dades'!L"&amp;T369)</f>
        <v>0</v>
      </c>
      <c r="F369" s="236" cm="1">
        <f t="array" aca="1" ref="F369" ca="1">INDIRECT("'Introducció dades'!M"&amp;T369)</f>
        <v>1</v>
      </c>
      <c r="G369" s="234" t="str" cm="1">
        <f t="array" aca="1" ref="G369" ca="1">IF(INDIRECT("'Introducció dades'!M"&amp;T369)&lt;0.8,"Hi ha marge per reduir la potència contractada",IF(INDIRECT("'Introducció dades'!M"&amp;T369)&lt;1.2,"La potència contractada sembla ser adequada",IF(INDIRECT("'Introducció dades'!M"&amp;T369)&gt;=1.2,"Es recomana estudiar ampliar la potència contractada per evitar penalitzacions","ERROR")))</f>
        <v>La potència contractada sembla ser adequada</v>
      </c>
      <c r="H369" s="235"/>
      <c r="I369" s="315"/>
      <c r="J369" s="315"/>
      <c r="K369" s="315"/>
      <c r="L369" s="315"/>
      <c r="M369" s="315"/>
      <c r="N369" s="318" cm="1">
        <f t="array" aca="1" ref="N369" ca="1">INDIRECT("'Introducció dades'!L"&amp;T369)/1.2</f>
        <v>0</v>
      </c>
      <c r="O369" s="319" t="s">
        <v>101</v>
      </c>
      <c r="P369" s="321" cm="1">
        <f t="array" aca="1" ref="P369" ca="1">INDIRECT("'Introducció dades'!L"&amp;T369)/0.8</f>
        <v>0</v>
      </c>
      <c r="Q369" s="320" t="s">
        <v>184</v>
      </c>
      <c r="R369" s="320"/>
      <c r="S369" s="309"/>
      <c r="T369" s="244">
        <f t="shared" si="33"/>
        <v>589</v>
      </c>
    </row>
    <row r="370" spans="1:27" hidden="1" outlineLevel="1" x14ac:dyDescent="0.3">
      <c r="A370" s="287"/>
      <c r="B370" s="311"/>
      <c r="C370" s="233" t="s">
        <v>125</v>
      </c>
      <c r="D370" s="317" cm="1">
        <f t="array" aca="1" ref="D370" ca="1">INDIRECT("'Introducció dades'!K"&amp;T370)</f>
        <v>0</v>
      </c>
      <c r="E370" s="317" cm="1">
        <f t="array" aca="1" ref="E370" ca="1">INDIRECT("'Introducció dades'!L"&amp;T370)</f>
        <v>0</v>
      </c>
      <c r="F370" s="236" cm="1">
        <f t="array" aca="1" ref="F370" ca="1">INDIRECT("'Introducció dades'!M"&amp;T370)</f>
        <v>1</v>
      </c>
      <c r="G370" s="234" t="str" cm="1">
        <f t="array" aca="1" ref="G370" ca="1">IF(INDIRECT("'Introducció dades'!M"&amp;T370)&lt;0.8,"Hi ha marge per reduir la potència contractada",IF(INDIRECT("'Introducció dades'!M"&amp;T370)&lt;1.2,"La potència contractada sembla ser adequada",IF(INDIRECT("'Introducció dades'!M"&amp;T370)&gt;=1.2,"Es recomana estudiar ampliar la potència contractada per evitar penalitzacions","ERROR")))</f>
        <v>La potència contractada sembla ser adequada</v>
      </c>
      <c r="H370" s="235"/>
      <c r="I370" s="315"/>
      <c r="J370" s="315"/>
      <c r="K370" s="315"/>
      <c r="L370" s="315"/>
      <c r="M370" s="315"/>
      <c r="N370" s="318" cm="1">
        <f t="array" aca="1" ref="N370" ca="1">INDIRECT("'Introducció dades'!L"&amp;T370)/1.2</f>
        <v>0</v>
      </c>
      <c r="O370" s="319" t="s">
        <v>101</v>
      </c>
      <c r="P370" s="321" cm="1">
        <f t="array" aca="1" ref="P370" ca="1">INDIRECT("'Introducció dades'!L"&amp;T370)/0.8</f>
        <v>0</v>
      </c>
      <c r="Q370" s="320" t="s">
        <v>184</v>
      </c>
      <c r="R370" s="320"/>
      <c r="S370" s="309"/>
      <c r="T370" s="244">
        <f t="shared" si="33"/>
        <v>590</v>
      </c>
    </row>
    <row r="371" spans="1:27" ht="7.2" hidden="1" customHeight="1" outlineLevel="1" x14ac:dyDescent="0.3">
      <c r="A371" s="287"/>
      <c r="B371" s="311"/>
      <c r="C371" s="122"/>
      <c r="D371" s="122"/>
      <c r="E371" s="315"/>
      <c r="F371" s="315"/>
      <c r="G371" s="315"/>
      <c r="H371" s="315"/>
      <c r="I371" s="315"/>
      <c r="J371" s="315"/>
      <c r="K371" s="315"/>
      <c r="L371" s="315"/>
      <c r="M371" s="315"/>
      <c r="N371" s="315"/>
      <c r="O371" s="315"/>
      <c r="P371" s="133"/>
      <c r="Q371" s="133"/>
      <c r="R371" s="133"/>
      <c r="S371" s="309"/>
      <c r="T371" s="244"/>
    </row>
    <row r="372" spans="1:27" ht="13.95" hidden="1" customHeight="1" outlineLevel="1" x14ac:dyDescent="0.3">
      <c r="A372" s="287"/>
      <c r="B372" s="311"/>
      <c r="C372" s="122"/>
      <c r="D372" s="122"/>
      <c r="E372" s="315"/>
      <c r="F372" s="315"/>
      <c r="G372" s="315"/>
      <c r="H372" s="315"/>
      <c r="I372" s="315"/>
      <c r="J372" s="315"/>
      <c r="K372" s="315"/>
      <c r="L372" s="315"/>
      <c r="M372" s="315"/>
      <c r="N372" s="315"/>
      <c r="O372" s="315"/>
      <c r="P372" s="133"/>
      <c r="Q372" s="133"/>
      <c r="R372" s="133"/>
      <c r="S372" s="309"/>
    </row>
    <row r="373" spans="1:27" hidden="1" outlineLevel="1" x14ac:dyDescent="0.3">
      <c r="A373" s="287"/>
      <c r="B373" s="311"/>
      <c r="C373" s="122"/>
      <c r="D373" s="122"/>
      <c r="E373" s="315"/>
      <c r="F373" s="315"/>
      <c r="G373" s="315"/>
      <c r="H373" s="315"/>
      <c r="I373" s="315"/>
      <c r="J373" s="315"/>
      <c r="K373" s="315"/>
      <c r="L373" s="315"/>
      <c r="M373" s="315"/>
      <c r="N373" s="315"/>
      <c r="O373" s="315"/>
      <c r="P373" s="133"/>
      <c r="Q373" s="133"/>
      <c r="R373" s="133"/>
      <c r="S373" s="309"/>
    </row>
    <row r="374" spans="1:27" ht="3" hidden="1" customHeight="1" outlineLevel="1" x14ac:dyDescent="0.3">
      <c r="A374" s="287"/>
      <c r="B374" s="296"/>
      <c r="C374" s="296"/>
      <c r="D374" s="296"/>
      <c r="E374" s="296"/>
      <c r="F374" s="296"/>
      <c r="G374" s="296"/>
      <c r="H374" s="296"/>
      <c r="I374" s="296"/>
      <c r="J374" s="296"/>
      <c r="K374" s="296"/>
      <c r="L374" s="296"/>
      <c r="M374" s="296"/>
      <c r="N374" s="296"/>
      <c r="O374" s="296"/>
      <c r="P374" s="296"/>
      <c r="Q374" s="296"/>
      <c r="R374" s="296"/>
      <c r="S374" s="309"/>
    </row>
    <row r="375" spans="1:27" hidden="1" outlineLevel="1" x14ac:dyDescent="0.3">
      <c r="A375" s="287"/>
      <c r="B375" s="296"/>
      <c r="C375" s="296"/>
      <c r="D375" s="296"/>
      <c r="E375" s="296"/>
      <c r="F375" s="296"/>
      <c r="G375" s="296"/>
      <c r="H375" s="296"/>
      <c r="I375" s="296"/>
      <c r="J375" s="296"/>
      <c r="K375" s="296"/>
      <c r="L375" s="296"/>
      <c r="M375" s="296"/>
      <c r="N375" s="296"/>
      <c r="O375" s="296"/>
      <c r="P375" s="296"/>
      <c r="Q375" s="296"/>
      <c r="R375" s="296"/>
      <c r="S375" s="309"/>
    </row>
    <row r="376" spans="1:27" hidden="1" outlineLevel="1" x14ac:dyDescent="0.3">
      <c r="A376" s="287"/>
      <c r="B376" s="296"/>
      <c r="C376" s="296"/>
      <c r="D376" s="296"/>
      <c r="E376" s="296"/>
      <c r="F376" s="296"/>
      <c r="G376" s="296"/>
      <c r="H376" s="296"/>
      <c r="I376" s="296"/>
      <c r="J376" s="296"/>
      <c r="K376" s="296"/>
      <c r="L376" s="296"/>
      <c r="M376" s="296"/>
      <c r="N376" s="296"/>
      <c r="O376" s="296"/>
      <c r="P376" s="296"/>
      <c r="Q376" s="296"/>
      <c r="R376" s="296"/>
      <c r="S376" s="309"/>
    </row>
    <row r="377" spans="1:27" hidden="1" outlineLevel="1" x14ac:dyDescent="0.3">
      <c r="A377" s="287"/>
      <c r="B377" s="296"/>
      <c r="C377" s="296"/>
      <c r="D377" s="296"/>
      <c r="E377" s="296"/>
      <c r="F377" s="296"/>
      <c r="G377" s="296"/>
      <c r="H377" s="296"/>
      <c r="I377" s="296"/>
      <c r="J377" s="296"/>
      <c r="K377" s="296"/>
      <c r="L377" s="296"/>
      <c r="M377" s="296"/>
      <c r="N377" s="296"/>
      <c r="O377" s="296"/>
      <c r="P377" s="296"/>
      <c r="Q377" s="296"/>
      <c r="R377" s="296"/>
      <c r="S377" s="309"/>
    </row>
    <row r="378" spans="1:27" ht="3" customHeight="1" collapsed="1" x14ac:dyDescent="0.45">
      <c r="A378" s="287"/>
      <c r="B378" s="117"/>
      <c r="C378" s="117"/>
      <c r="D378" s="117"/>
      <c r="E378" s="117"/>
      <c r="F378" s="117"/>
      <c r="G378" s="117"/>
      <c r="H378" s="117"/>
      <c r="I378" s="117"/>
      <c r="J378" s="117"/>
      <c r="K378" s="117"/>
      <c r="L378" s="117"/>
      <c r="M378" s="117"/>
      <c r="N378" s="117"/>
      <c r="O378" s="117"/>
      <c r="P378" s="117"/>
      <c r="Q378" s="117"/>
      <c r="R378" s="117"/>
      <c r="S378" s="309"/>
    </row>
    <row r="379" spans="1:27" ht="24.6" customHeight="1" x14ac:dyDescent="0.3">
      <c r="A379" s="287"/>
      <c r="B379" s="429" t="str" cm="1">
        <f t="array" aca="1" ref="B379" ca="1">CONCATENATE(INDIRECT("'Introducció dades Grals'!B"&amp;T384),": ",INDIRECT("'Introducció dades Grals'!C"&amp;T384))</f>
        <v xml:space="preserve">Equipament 06: </v>
      </c>
      <c r="C379" s="429"/>
      <c r="D379" s="429"/>
      <c r="E379" s="429"/>
      <c r="F379" s="429"/>
      <c r="G379" s="429"/>
      <c r="H379" s="429"/>
      <c r="I379" s="429"/>
      <c r="J379" s="429"/>
      <c r="K379" s="429"/>
      <c r="L379" s="429"/>
      <c r="M379" s="429"/>
      <c r="N379" s="429"/>
      <c r="O379" s="429"/>
      <c r="P379" s="429"/>
      <c r="Q379" s="429"/>
      <c r="R379" s="224"/>
      <c r="S379" s="309"/>
      <c r="T379" s="245">
        <v>2</v>
      </c>
    </row>
    <row r="380" spans="1:27" ht="3.6" hidden="1" customHeight="1" outlineLevel="1" x14ac:dyDescent="0.3">
      <c r="A380" s="287"/>
      <c r="B380" s="207"/>
      <c r="C380" s="207"/>
      <c r="D380" s="207"/>
      <c r="E380" s="207"/>
      <c r="F380" s="207"/>
      <c r="G380" s="207"/>
      <c r="H380" s="207"/>
      <c r="I380" s="207"/>
      <c r="J380" s="207"/>
      <c r="K380" s="207"/>
      <c r="L380" s="207"/>
      <c r="M380" s="207"/>
      <c r="N380" s="207"/>
      <c r="O380" s="207"/>
      <c r="P380" s="296"/>
      <c r="Q380" s="296"/>
      <c r="R380" s="296"/>
      <c r="S380" s="309"/>
    </row>
    <row r="381" spans="1:27" ht="20.399999999999999" hidden="1" customHeight="1" outlineLevel="1" x14ac:dyDescent="0.3">
      <c r="A381" s="287"/>
      <c r="B381" s="207"/>
      <c r="C381" s="231" t="s">
        <v>170</v>
      </c>
      <c r="D381" s="207"/>
      <c r="E381" s="207"/>
      <c r="F381" s="207"/>
      <c r="G381" s="207"/>
      <c r="H381" s="207"/>
      <c r="I381" s="207"/>
      <c r="J381" s="207"/>
      <c r="K381" s="207"/>
      <c r="L381" s="207"/>
      <c r="M381" s="207"/>
      <c r="N381" s="207"/>
      <c r="O381" s="207"/>
      <c r="P381" s="296"/>
      <c r="Q381" s="296"/>
      <c r="R381" s="296"/>
      <c r="S381" s="309"/>
    </row>
    <row r="382" spans="1:27" ht="2.4" hidden="1" customHeight="1" outlineLevel="1" x14ac:dyDescent="0.3">
      <c r="A382" s="287"/>
      <c r="B382" s="230"/>
      <c r="C382" s="230"/>
      <c r="D382" s="230"/>
      <c r="E382" s="230"/>
      <c r="F382" s="230"/>
      <c r="G382" s="230"/>
      <c r="H382" s="230"/>
      <c r="I382" s="230"/>
      <c r="J382" s="230"/>
      <c r="K382" s="230"/>
      <c r="L382" s="230"/>
      <c r="M382" s="230"/>
      <c r="N382" s="230"/>
      <c r="O382" s="230"/>
      <c r="P382" s="310"/>
      <c r="Q382" s="310"/>
      <c r="R382" s="310"/>
      <c r="S382" s="309"/>
    </row>
    <row r="383" spans="1:27" ht="8.4" hidden="1" customHeight="1" outlineLevel="1" x14ac:dyDescent="0.3">
      <c r="A383" s="287"/>
      <c r="B383" s="207"/>
      <c r="C383" s="207"/>
      <c r="D383" s="207"/>
      <c r="E383" s="207"/>
      <c r="F383" s="207"/>
      <c r="G383" s="207"/>
      <c r="H383" s="207"/>
      <c r="I383" s="207"/>
      <c r="J383" s="207"/>
      <c r="K383" s="207"/>
      <c r="L383" s="207"/>
      <c r="M383" s="207"/>
      <c r="N383" s="207"/>
      <c r="O383" s="207"/>
      <c r="P383" s="296"/>
      <c r="Q383" s="296"/>
      <c r="R383" s="296"/>
      <c r="S383" s="309"/>
    </row>
    <row r="384" spans="1:27" s="214" customFormat="1" ht="18" hidden="1" customHeight="1" outlineLevel="1" x14ac:dyDescent="0.3">
      <c r="A384" s="209"/>
      <c r="B384" s="210"/>
      <c r="C384" s="211" t="s">
        <v>88</v>
      </c>
      <c r="D384" s="215"/>
      <c r="E384" s="225" cm="1">
        <f t="array" aca="1" ref="E384" ca="1">INDIRECT("'Introducció dades Grals'!E"&amp;T384)</f>
        <v>0</v>
      </c>
      <c r="F384" s="210"/>
      <c r="G384" s="210"/>
      <c r="H384" s="211" t="s">
        <v>93</v>
      </c>
      <c r="I384" s="210"/>
      <c r="J384" s="210"/>
      <c r="K384" s="225" t="str" cm="1">
        <f t="array" aca="1" ref="K384" ca="1">IF(INDIRECT("'Introducció dades Grals'!O"&amp;T384)=0,"",INDIRECT("'Introducció dades Grals'!O"&amp;T384))</f>
        <v/>
      </c>
      <c r="L384" s="212"/>
      <c r="M384" s="212"/>
      <c r="N384" s="212"/>
      <c r="O384" s="212"/>
      <c r="P384" s="212"/>
      <c r="Q384" s="212"/>
      <c r="R384" s="212"/>
      <c r="S384" s="213"/>
      <c r="T384" s="245">
        <f>T309+T379</f>
        <v>22</v>
      </c>
      <c r="U384" s="246"/>
      <c r="V384" s="246"/>
      <c r="W384" s="246"/>
      <c r="X384" s="246"/>
      <c r="Y384" s="246"/>
      <c r="Z384" s="246"/>
      <c r="AA384" s="246"/>
    </row>
    <row r="385" spans="1:27" s="214" customFormat="1" ht="6" hidden="1" customHeight="1" outlineLevel="1" x14ac:dyDescent="0.25">
      <c r="A385" s="209"/>
      <c r="B385" s="210"/>
      <c r="C385" s="212"/>
      <c r="D385" s="216"/>
      <c r="E385" s="227"/>
      <c r="F385" s="210"/>
      <c r="G385" s="210"/>
      <c r="H385" s="210"/>
      <c r="I385" s="210"/>
      <c r="J385" s="210"/>
      <c r="K385" s="226"/>
      <c r="L385" s="212"/>
      <c r="M385" s="212"/>
      <c r="N385" s="212"/>
      <c r="O385" s="212"/>
      <c r="P385" s="212"/>
      <c r="Q385" s="212"/>
      <c r="R385" s="212"/>
      <c r="S385" s="213"/>
      <c r="T385" s="246"/>
      <c r="U385" s="246"/>
      <c r="V385" s="246"/>
      <c r="W385" s="246"/>
      <c r="X385" s="246"/>
      <c r="Y385" s="246"/>
      <c r="Z385" s="246"/>
      <c r="AA385" s="246"/>
    </row>
    <row r="386" spans="1:27" s="214" customFormat="1" ht="18" hidden="1" customHeight="1" outlineLevel="1" x14ac:dyDescent="0.25">
      <c r="A386" s="209"/>
      <c r="B386" s="210"/>
      <c r="C386" s="217" t="s">
        <v>171</v>
      </c>
      <c r="D386" s="218"/>
      <c r="E386" s="229" cm="1">
        <f t="array" aca="1" ref="E386" ca="1">INDIRECT("'Introducció dades Grals'!G"&amp;T384)</f>
        <v>0</v>
      </c>
      <c r="F386" s="210"/>
      <c r="G386" s="210"/>
      <c r="H386" s="211" t="s">
        <v>94</v>
      </c>
      <c r="I386" s="210"/>
      <c r="J386" s="210"/>
      <c r="K386" s="225" t="str" cm="1">
        <f t="array" aca="1" ref="K386" ca="1">IF(INDIRECT("'Introducció dades Grals'!Q"&amp;T384)=0,"",INDIRECT("'Introducció dades Grals'!Q"&amp;T384))</f>
        <v/>
      </c>
      <c r="L386" s="212"/>
      <c r="M386" s="212"/>
      <c r="N386" s="212"/>
      <c r="O386" s="212"/>
      <c r="P386" s="212"/>
      <c r="Q386" s="212"/>
      <c r="R386" s="212"/>
      <c r="S386" s="213"/>
      <c r="T386" s="246"/>
      <c r="U386" s="246"/>
      <c r="V386" s="246"/>
      <c r="W386" s="246"/>
      <c r="X386" s="246"/>
      <c r="Y386" s="246"/>
      <c r="Z386" s="246"/>
      <c r="AA386" s="246"/>
    </row>
    <row r="387" spans="1:27" s="214" customFormat="1" ht="6" hidden="1" customHeight="1" outlineLevel="1" x14ac:dyDescent="0.25">
      <c r="A387" s="209"/>
      <c r="B387" s="210"/>
      <c r="C387" s="212"/>
      <c r="D387" s="212"/>
      <c r="E387" s="227"/>
      <c r="F387" s="212"/>
      <c r="G387" s="212"/>
      <c r="H387" s="212"/>
      <c r="I387" s="212"/>
      <c r="J387" s="212"/>
      <c r="K387" s="227"/>
      <c r="L387" s="212"/>
      <c r="M387" s="212"/>
      <c r="N387" s="212"/>
      <c r="O387" s="212"/>
      <c r="P387" s="212"/>
      <c r="Q387" s="212"/>
      <c r="R387" s="212"/>
      <c r="S387" s="213"/>
      <c r="T387" s="246"/>
      <c r="U387" s="246"/>
      <c r="V387" s="246"/>
      <c r="W387" s="246"/>
      <c r="X387" s="246"/>
      <c r="Y387" s="246"/>
      <c r="Z387" s="246"/>
      <c r="AA387" s="246"/>
    </row>
    <row r="388" spans="1:27" s="214" customFormat="1" ht="18" hidden="1" customHeight="1" outlineLevel="1" x14ac:dyDescent="0.25">
      <c r="A388" s="209"/>
      <c r="B388" s="210"/>
      <c r="C388" s="219" t="s">
        <v>90</v>
      </c>
      <c r="D388" s="220"/>
      <c r="E388" s="228" cm="1">
        <f t="array" aca="1" ref="E388" ca="1">INDIRECT("'Introducció dades Grals'!I"&amp;T384)</f>
        <v>0</v>
      </c>
      <c r="F388" s="212"/>
      <c r="G388" s="212"/>
      <c r="H388" s="212"/>
      <c r="I388" s="212"/>
      <c r="J388" s="210"/>
      <c r="K388" s="226"/>
      <c r="L388" s="210"/>
      <c r="M388" s="210"/>
      <c r="N388" s="210"/>
      <c r="O388" s="210"/>
      <c r="P388" s="212"/>
      <c r="Q388" s="212"/>
      <c r="R388" s="212"/>
      <c r="S388" s="213"/>
      <c r="T388" s="246"/>
      <c r="U388" s="246"/>
      <c r="V388" s="246"/>
      <c r="W388" s="246"/>
      <c r="X388" s="246"/>
      <c r="Y388" s="246"/>
      <c r="Z388" s="246"/>
      <c r="AA388" s="246"/>
    </row>
    <row r="389" spans="1:27" s="214" customFormat="1" ht="6" hidden="1" customHeight="1" outlineLevel="1" x14ac:dyDescent="0.25">
      <c r="A389" s="209"/>
      <c r="B389" s="210"/>
      <c r="C389" s="212"/>
      <c r="D389" s="221"/>
      <c r="E389" s="227"/>
      <c r="F389" s="212"/>
      <c r="G389" s="212"/>
      <c r="H389" s="212"/>
      <c r="I389" s="212"/>
      <c r="J389" s="210"/>
      <c r="K389" s="226"/>
      <c r="L389" s="210"/>
      <c r="M389" s="210"/>
      <c r="N389" s="210"/>
      <c r="O389" s="210"/>
      <c r="P389" s="212"/>
      <c r="Q389" s="212"/>
      <c r="R389" s="212"/>
      <c r="S389" s="213"/>
      <c r="T389" s="246"/>
      <c r="U389" s="246"/>
      <c r="V389" s="246"/>
      <c r="W389" s="246"/>
      <c r="X389" s="246"/>
      <c r="Y389" s="246"/>
      <c r="Z389" s="246"/>
      <c r="AA389" s="246"/>
    </row>
    <row r="390" spans="1:27" s="214" customFormat="1" ht="18" hidden="1" customHeight="1" outlineLevel="1" x14ac:dyDescent="0.25">
      <c r="A390" s="209"/>
      <c r="B390" s="210"/>
      <c r="C390" s="219" t="s">
        <v>91</v>
      </c>
      <c r="D390" s="220"/>
      <c r="E390" s="223" cm="1">
        <f t="array" aca="1" ref="E390" ca="1">INDIRECT("'Introducció dades Grals'!K"&amp;T384)</f>
        <v>0</v>
      </c>
      <c r="F390" s="212"/>
      <c r="G390" s="222"/>
      <c r="H390" s="219" t="s">
        <v>92</v>
      </c>
      <c r="I390" s="212"/>
      <c r="J390" s="212"/>
      <c r="K390" s="223" cm="1">
        <f t="array" aca="1" ref="K390" ca="1">INDIRECT("'Introducció dades Grals'!M"&amp;T384)</f>
        <v>0</v>
      </c>
      <c r="L390" s="210"/>
      <c r="M390" s="210"/>
      <c r="N390" s="210"/>
      <c r="O390" s="210"/>
      <c r="P390" s="212"/>
      <c r="Q390" s="212"/>
      <c r="R390" s="212"/>
      <c r="S390" s="213"/>
      <c r="T390" s="246"/>
      <c r="U390" s="246"/>
      <c r="V390" s="246"/>
      <c r="W390" s="246"/>
      <c r="X390" s="246"/>
      <c r="Y390" s="246"/>
      <c r="Z390" s="246"/>
      <c r="AA390" s="246"/>
    </row>
    <row r="391" spans="1:27" ht="6" hidden="1" customHeight="1" outlineLevel="1" x14ac:dyDescent="0.3">
      <c r="A391" s="287"/>
      <c r="B391" s="207"/>
      <c r="C391" s="296"/>
      <c r="D391" s="138"/>
      <c r="E391" s="296"/>
      <c r="F391" s="296"/>
      <c r="G391" s="102"/>
      <c r="H391" s="102"/>
      <c r="I391" s="207"/>
      <c r="J391" s="207"/>
      <c r="K391" s="207"/>
      <c r="L391" s="207"/>
      <c r="M391" s="207"/>
      <c r="N391" s="207"/>
      <c r="O391" s="207"/>
      <c r="P391" s="296"/>
      <c r="Q391" s="296"/>
      <c r="R391" s="296"/>
      <c r="S391" s="309"/>
    </row>
    <row r="392" spans="1:27" ht="27.6" hidden="1" customHeight="1" outlineLevel="1" x14ac:dyDescent="0.3">
      <c r="A392" s="287"/>
      <c r="B392" s="207"/>
      <c r="C392" s="231" t="s">
        <v>172</v>
      </c>
      <c r="D392" s="207"/>
      <c r="E392" s="207"/>
      <c r="F392" s="207"/>
      <c r="G392" s="207"/>
      <c r="H392" s="207"/>
      <c r="I392" s="207"/>
      <c r="J392" s="207"/>
      <c r="K392" s="207"/>
      <c r="L392" s="207"/>
      <c r="M392" s="207"/>
      <c r="N392" s="207"/>
      <c r="O392" s="207"/>
      <c r="P392" s="296"/>
      <c r="Q392" s="296"/>
      <c r="R392" s="296"/>
      <c r="S392" s="309"/>
      <c r="T392" s="245">
        <v>144</v>
      </c>
    </row>
    <row r="393" spans="1:27" ht="2.4" hidden="1" customHeight="1" outlineLevel="1" x14ac:dyDescent="0.3">
      <c r="A393" s="287"/>
      <c r="B393" s="230"/>
      <c r="C393" s="230"/>
      <c r="D393" s="230"/>
      <c r="E393" s="230"/>
      <c r="F393" s="230"/>
      <c r="G393" s="230"/>
      <c r="H393" s="230"/>
      <c r="I393" s="230"/>
      <c r="J393" s="230"/>
      <c r="K393" s="230"/>
      <c r="L393" s="230"/>
      <c r="M393" s="230"/>
      <c r="N393" s="230"/>
      <c r="O393" s="230"/>
      <c r="P393" s="310"/>
      <c r="Q393" s="310"/>
      <c r="R393" s="310"/>
      <c r="S393" s="309"/>
      <c r="V393" s="247"/>
      <c r="Z393" s="247"/>
    </row>
    <row r="394" spans="1:27" ht="9" hidden="1" customHeight="1" outlineLevel="1" x14ac:dyDescent="0.3">
      <c r="A394" s="287"/>
      <c r="B394" s="207"/>
      <c r="C394" s="207"/>
      <c r="D394" s="207"/>
      <c r="E394" s="207"/>
      <c r="F394" s="207"/>
      <c r="G394" s="207"/>
      <c r="H394" s="207"/>
      <c r="I394" s="207"/>
      <c r="J394" s="207"/>
      <c r="K394" s="207"/>
      <c r="L394" s="207"/>
      <c r="M394" s="207"/>
      <c r="N394" s="207"/>
      <c r="O394" s="207"/>
      <c r="P394" s="296"/>
      <c r="Q394" s="296"/>
      <c r="R394" s="296"/>
      <c r="S394" s="309"/>
      <c r="V394" s="247"/>
      <c r="Z394" s="247"/>
    </row>
    <row r="395" spans="1:27" ht="18" hidden="1" customHeight="1" outlineLevel="1" x14ac:dyDescent="0.3">
      <c r="A395" s="287"/>
      <c r="B395" s="311"/>
      <c r="C395" s="296"/>
      <c r="D395" s="296"/>
      <c r="E395" s="126" t="s">
        <v>173</v>
      </c>
      <c r="F395" s="118"/>
      <c r="G395" s="118"/>
      <c r="H395" s="126" t="s">
        <v>174</v>
      </c>
      <c r="I395" s="118"/>
      <c r="J395" s="118"/>
      <c r="K395" s="126" t="s">
        <v>175</v>
      </c>
      <c r="L395" s="296"/>
      <c r="M395" s="296"/>
      <c r="N395" s="296"/>
      <c r="O395" s="296"/>
      <c r="P395" s="296"/>
      <c r="Q395" s="82"/>
      <c r="R395" s="82"/>
      <c r="S395" s="309"/>
    </row>
    <row r="396" spans="1:27" ht="3" hidden="1" customHeight="1" outlineLevel="1" x14ac:dyDescent="0.3">
      <c r="A396" s="287"/>
      <c r="B396" s="311"/>
      <c r="C396" s="296"/>
      <c r="D396" s="296"/>
      <c r="E396" s="127"/>
      <c r="F396" s="118"/>
      <c r="G396" s="118"/>
      <c r="H396" s="127"/>
      <c r="I396" s="118"/>
      <c r="J396" s="118"/>
      <c r="K396" s="127"/>
      <c r="L396" s="296"/>
      <c r="M396" s="296"/>
      <c r="N396" s="296"/>
      <c r="O396" s="296"/>
      <c r="P396" s="296"/>
      <c r="Q396" s="82"/>
      <c r="R396" s="82"/>
      <c r="S396" s="309"/>
    </row>
    <row r="397" spans="1:27" hidden="1" outlineLevel="1" x14ac:dyDescent="0.3">
      <c r="A397" s="287"/>
      <c r="B397" s="428"/>
      <c r="C397" s="130" t="str" cm="1">
        <f t="array" aca="1" ref="C397" ca="1">IF(INDIRECT("'Introducció dades'!C"&amp;T397)="No n'hi ha","",INDIRECT("'Introducció dades'!C"&amp;T397))</f>
        <v>ELECTRICITAT</v>
      </c>
      <c r="D397" s="119"/>
      <c r="E397" s="128" cm="1">
        <f t="array" aca="1" ref="E397" ca="1">INDIRECT("'Introducció dades'!R"&amp;U397)</f>
        <v>0</v>
      </c>
      <c r="F397" s="123"/>
      <c r="G397" s="123"/>
      <c r="H397" s="128" cm="1">
        <f t="array" aca="1" ref="H397" ca="1">INDIRECT("'Introducció dades'!T"&amp;V397)</f>
        <v>0</v>
      </c>
      <c r="I397" s="123"/>
      <c r="J397" s="123"/>
      <c r="K397" s="128" cm="1">
        <f t="array" aca="1" ref="K397" ca="1">INDIRECT("'Introducció dades'!W"&amp;W397)</f>
        <v>0</v>
      </c>
      <c r="L397" s="123"/>
      <c r="M397" s="296"/>
      <c r="N397" s="296"/>
      <c r="O397" s="296"/>
      <c r="P397" s="296"/>
      <c r="Q397" s="82"/>
      <c r="R397" s="82"/>
      <c r="S397" s="309"/>
      <c r="T397" s="245">
        <f>T322+$T$92</f>
        <v>725</v>
      </c>
      <c r="U397" s="245">
        <f>U322+$T$92</f>
        <v>753</v>
      </c>
      <c r="V397" s="245">
        <f t="shared" ref="V397:W397" si="34">V322+$T$92</f>
        <v>753</v>
      </c>
      <c r="W397" s="245">
        <f t="shared" si="34"/>
        <v>729</v>
      </c>
    </row>
    <row r="398" spans="1:27" ht="3" hidden="1" customHeight="1" outlineLevel="1" x14ac:dyDescent="0.3">
      <c r="A398" s="287"/>
      <c r="B398" s="428"/>
      <c r="C398" s="131"/>
      <c r="D398" s="119"/>
      <c r="E398" s="123"/>
      <c r="F398" s="123"/>
      <c r="G398" s="123"/>
      <c r="H398" s="123"/>
      <c r="I398" s="123"/>
      <c r="J398" s="123"/>
      <c r="K398" s="123"/>
      <c r="L398" s="123"/>
      <c r="M398" s="296"/>
      <c r="N398" s="296"/>
      <c r="O398" s="296"/>
      <c r="P398" s="296"/>
      <c r="Q398" s="82"/>
      <c r="R398" s="82"/>
      <c r="S398" s="309"/>
    </row>
    <row r="399" spans="1:27" ht="14.4" hidden="1" customHeight="1" outlineLevel="1" x14ac:dyDescent="0.3">
      <c r="A399" s="287"/>
      <c r="B399" s="428"/>
      <c r="C399" s="130" t="str" cm="1">
        <f t="array" aca="1" ref="C399" ca="1">IF(INDIRECT("'Introducció dades'!E"&amp;T399)="No n'hi ha","",INDIRECT("'Introducció dades'!E"&amp;T399))</f>
        <v/>
      </c>
      <c r="D399" s="119"/>
      <c r="E399" s="128" cm="1">
        <f t="array" aca="1" ref="E399" ca="1">INDIRECT("'Introducció dades'!Q"&amp;U399)</f>
        <v>0</v>
      </c>
      <c r="F399" s="123"/>
      <c r="G399" s="123"/>
      <c r="H399" s="128" cm="1">
        <f t="array" aca="1" ref="H399" ca="1">INDIRECT("'Introducció dades'!S"&amp;V399)</f>
        <v>0</v>
      </c>
      <c r="I399" s="123"/>
      <c r="J399" s="123"/>
      <c r="K399" s="128" cm="1">
        <f t="array" aca="1" ref="K399" ca="1">INDIRECT("'Introducció dades'!W"&amp;W399)</f>
        <v>0</v>
      </c>
      <c r="L399" s="123"/>
      <c r="M399" s="296"/>
      <c r="N399" s="296"/>
      <c r="O399" s="296"/>
      <c r="P399" s="296"/>
      <c r="Q399" s="82"/>
      <c r="R399" s="82"/>
      <c r="S399" s="309"/>
      <c r="T399" s="245">
        <f t="shared" ref="T399:W399" si="35">T324+$T$92</f>
        <v>759</v>
      </c>
      <c r="U399" s="245">
        <f t="shared" si="35"/>
        <v>781</v>
      </c>
      <c r="V399" s="245">
        <f t="shared" si="35"/>
        <v>781</v>
      </c>
      <c r="W399" s="245">
        <f t="shared" si="35"/>
        <v>760</v>
      </c>
    </row>
    <row r="400" spans="1:27" ht="3" hidden="1" customHeight="1" outlineLevel="1" x14ac:dyDescent="0.3">
      <c r="A400" s="287"/>
      <c r="B400" s="428"/>
      <c r="C400" s="131"/>
      <c r="D400" s="119"/>
      <c r="E400" s="123"/>
      <c r="F400" s="123"/>
      <c r="G400" s="123"/>
      <c r="H400" s="123"/>
      <c r="I400" s="123"/>
      <c r="J400" s="123"/>
      <c r="K400" s="123"/>
      <c r="L400" s="123"/>
      <c r="M400" s="296"/>
      <c r="N400" s="296"/>
      <c r="O400" s="296"/>
      <c r="P400" s="296"/>
      <c r="Q400" s="82"/>
      <c r="R400" s="82"/>
      <c r="S400" s="309"/>
    </row>
    <row r="401" spans="1:23" hidden="1" outlineLevel="1" x14ac:dyDescent="0.3">
      <c r="A401" s="287"/>
      <c r="B401" s="428"/>
      <c r="C401" s="130" t="str" cm="1">
        <f t="array" aca="1" ref="C401" ca="1">IF(INDIRECT("'Introducció dades'!E"&amp;T401)="No n'hi ha","",INDIRECT("'Introducció dades'!E"&amp;T401))</f>
        <v/>
      </c>
      <c r="D401" s="119"/>
      <c r="E401" s="128" cm="1">
        <f t="array" aca="1" ref="E401" ca="1">INDIRECT("'Introducció dades'!Q"&amp;U401)</f>
        <v>0</v>
      </c>
      <c r="F401" s="123"/>
      <c r="G401" s="123"/>
      <c r="H401" s="128" cm="1">
        <f t="array" aca="1" ref="H401" ca="1">INDIRECT("'Introducció dades'!S"&amp;V401)</f>
        <v>0</v>
      </c>
      <c r="I401" s="123"/>
      <c r="J401" s="123"/>
      <c r="K401" s="128" cm="1">
        <f t="array" aca="1" ref="K401" ca="1">INDIRECT("'Introducció dades'!W"&amp;W401)</f>
        <v>0</v>
      </c>
      <c r="L401" s="123"/>
      <c r="M401" s="296"/>
      <c r="N401" s="296"/>
      <c r="O401" s="296"/>
      <c r="P401" s="296"/>
      <c r="Q401" s="82"/>
      <c r="R401" s="82"/>
      <c r="S401" s="309"/>
      <c r="T401" s="245">
        <f t="shared" ref="T401:W401" si="36">T326+$T$92</f>
        <v>787</v>
      </c>
      <c r="U401" s="245">
        <f t="shared" si="36"/>
        <v>809</v>
      </c>
      <c r="V401" s="245">
        <f t="shared" si="36"/>
        <v>809</v>
      </c>
      <c r="W401" s="245">
        <f t="shared" si="36"/>
        <v>788</v>
      </c>
    </row>
    <row r="402" spans="1:23" ht="3" hidden="1" customHeight="1" outlineLevel="1" x14ac:dyDescent="0.3">
      <c r="A402" s="287"/>
      <c r="B402" s="428"/>
      <c r="C402" s="131"/>
      <c r="D402" s="119"/>
      <c r="E402" s="123"/>
      <c r="F402" s="123"/>
      <c r="G402" s="123"/>
      <c r="H402" s="123"/>
      <c r="I402" s="123"/>
      <c r="J402" s="123"/>
      <c r="K402" s="123"/>
      <c r="L402" s="296"/>
      <c r="M402" s="296"/>
      <c r="N402" s="296"/>
      <c r="O402" s="296"/>
      <c r="P402" s="296"/>
      <c r="Q402" s="82"/>
      <c r="R402" s="82"/>
      <c r="S402" s="309"/>
    </row>
    <row r="403" spans="1:23" ht="14.4" hidden="1" customHeight="1" outlineLevel="1" x14ac:dyDescent="0.3">
      <c r="A403" s="287"/>
      <c r="B403" s="428"/>
      <c r="C403" s="130" t="str" cm="1">
        <f t="array" aca="1" ref="C403" ca="1">IF(INDIRECT("'Introducció dades'!E"&amp;T403)="No n'hi ha","",INDIRECT("'Introducció dades'!E"&amp;T403))</f>
        <v/>
      </c>
      <c r="D403" s="119"/>
      <c r="E403" s="128" cm="1">
        <f t="array" aca="1" ref="E403" ca="1">INDIRECT("'Introducció dades'!Q"&amp;U403)</f>
        <v>0</v>
      </c>
      <c r="F403" s="123"/>
      <c r="G403" s="123"/>
      <c r="H403" s="128" cm="1">
        <f t="array" aca="1" ref="H403" ca="1">INDIRECT("'Introducció dades'!S"&amp;V403)</f>
        <v>0</v>
      </c>
      <c r="I403" s="123"/>
      <c r="J403" s="123"/>
      <c r="K403" s="128" cm="1">
        <f t="array" aca="1" ref="K403" ca="1">INDIRECT("'Introducció dades'!W"&amp;W403)</f>
        <v>0</v>
      </c>
      <c r="L403" s="123"/>
      <c r="M403" s="296"/>
      <c r="N403" s="296"/>
      <c r="O403" s="296"/>
      <c r="P403" s="296"/>
      <c r="Q403" s="82"/>
      <c r="R403" s="82"/>
      <c r="S403" s="309"/>
      <c r="T403" s="245">
        <f t="shared" ref="T403:W403" si="37">T328+$T$92</f>
        <v>815</v>
      </c>
      <c r="U403" s="245">
        <f t="shared" si="37"/>
        <v>837</v>
      </c>
      <c r="V403" s="245">
        <f t="shared" si="37"/>
        <v>837</v>
      </c>
      <c r="W403" s="245">
        <f t="shared" si="37"/>
        <v>816</v>
      </c>
    </row>
    <row r="404" spans="1:23" ht="3" hidden="1" customHeight="1" outlineLevel="1" x14ac:dyDescent="0.3">
      <c r="A404" s="287"/>
      <c r="B404" s="428"/>
      <c r="C404" s="131"/>
      <c r="D404" s="119"/>
      <c r="E404" s="123"/>
      <c r="F404" s="123"/>
      <c r="G404" s="123"/>
      <c r="H404" s="123"/>
      <c r="I404" s="123"/>
      <c r="J404" s="123"/>
      <c r="K404" s="123"/>
      <c r="L404" s="123"/>
      <c r="M404" s="296"/>
      <c r="N404" s="296"/>
      <c r="O404" s="296"/>
      <c r="P404" s="296"/>
      <c r="Q404" s="82"/>
      <c r="R404" s="82"/>
      <c r="S404" s="309"/>
    </row>
    <row r="405" spans="1:23" hidden="1" outlineLevel="1" x14ac:dyDescent="0.3">
      <c r="A405" s="287"/>
      <c r="B405" s="428"/>
      <c r="C405" s="130" t="str" cm="1">
        <f t="array" aca="1" ref="C405" ca="1">IF(INDIRECT("'Introducció dades'!E"&amp;T405)="No n'hi ha","",INDIRECT("'Introducció dades'!E"&amp;T405))</f>
        <v/>
      </c>
      <c r="D405" s="119"/>
      <c r="E405" s="128" cm="1">
        <f t="array" aca="1" ref="E405" ca="1">INDIRECT("'Introducció dades'!Q"&amp;U405)</f>
        <v>0</v>
      </c>
      <c r="F405" s="123"/>
      <c r="G405" s="123"/>
      <c r="H405" s="128" cm="1">
        <f t="array" aca="1" ref="H405" ca="1">INDIRECT("'Introducció dades'!S"&amp;V405)</f>
        <v>0</v>
      </c>
      <c r="I405" s="123"/>
      <c r="J405" s="123"/>
      <c r="K405" s="128" cm="1">
        <f t="array" aca="1" ref="K405" ca="1">INDIRECT("'Introducció dades'!W"&amp;W405)</f>
        <v>0</v>
      </c>
      <c r="L405" s="123"/>
      <c r="M405" s="296"/>
      <c r="N405" s="296"/>
      <c r="O405" s="296"/>
      <c r="P405" s="296"/>
      <c r="Q405" s="82"/>
      <c r="R405" s="82"/>
      <c r="S405" s="309"/>
      <c r="T405" s="245">
        <f t="shared" ref="T405:W405" si="38">T330+$T$92</f>
        <v>843</v>
      </c>
      <c r="U405" s="245">
        <f t="shared" si="38"/>
        <v>865</v>
      </c>
      <c r="V405" s="245">
        <f t="shared" si="38"/>
        <v>865</v>
      </c>
      <c r="W405" s="245">
        <f t="shared" si="38"/>
        <v>940</v>
      </c>
    </row>
    <row r="406" spans="1:23" ht="3" hidden="1" customHeight="1" outlineLevel="1" x14ac:dyDescent="0.3">
      <c r="A406" s="287"/>
      <c r="B406" s="428"/>
      <c r="C406" s="131"/>
      <c r="D406" s="119"/>
      <c r="E406" s="123"/>
      <c r="F406" s="123"/>
      <c r="G406" s="123"/>
      <c r="H406" s="123"/>
      <c r="I406" s="123"/>
      <c r="J406" s="123"/>
      <c r="K406" s="123"/>
      <c r="L406" s="296"/>
      <c r="M406" s="296"/>
      <c r="N406" s="296"/>
      <c r="O406" s="296"/>
      <c r="P406" s="296"/>
      <c r="Q406" s="82"/>
      <c r="R406" s="82"/>
      <c r="S406" s="309"/>
      <c r="U406" s="245">
        <f t="shared" ref="U406" si="39">U331+$T$92</f>
        <v>720</v>
      </c>
    </row>
    <row r="407" spans="1:23" ht="13.95" hidden="1" customHeight="1" outlineLevel="1" x14ac:dyDescent="0.3">
      <c r="A407" s="287"/>
      <c r="B407" s="428"/>
      <c r="C407" s="312" t="s">
        <v>149</v>
      </c>
      <c r="D407" s="119"/>
      <c r="E407" s="313">
        <f ca="1">SUM(E397:E401)</f>
        <v>0</v>
      </c>
      <c r="F407" s="314"/>
      <c r="G407" s="314"/>
      <c r="H407" s="313">
        <f t="shared" ref="H407" ca="1" si="40">SUM(H397:H401)</f>
        <v>0</v>
      </c>
      <c r="I407" s="314"/>
      <c r="J407" s="314"/>
      <c r="K407" s="313">
        <f t="shared" ref="K407" ca="1" si="41">SUM(K397:K401)</f>
        <v>0</v>
      </c>
      <c r="L407" s="296"/>
      <c r="M407" s="296"/>
      <c r="N407" s="296"/>
      <c r="O407" s="296"/>
      <c r="P407" s="296"/>
      <c r="Q407" s="82"/>
      <c r="R407" s="82"/>
      <c r="S407" s="309"/>
    </row>
    <row r="408" spans="1:23" ht="3" hidden="1" customHeight="1" outlineLevel="1" x14ac:dyDescent="0.3">
      <c r="A408" s="287"/>
      <c r="B408" s="428"/>
      <c r="C408" s="82"/>
      <c r="D408" s="82"/>
      <c r="E408" s="120"/>
      <c r="F408" s="120"/>
      <c r="G408" s="120"/>
      <c r="H408" s="120"/>
      <c r="I408" s="120"/>
      <c r="J408" s="120"/>
      <c r="K408" s="120"/>
      <c r="L408" s="82"/>
      <c r="M408" s="82"/>
      <c r="N408" s="82"/>
      <c r="O408" s="82"/>
      <c r="P408" s="82"/>
      <c r="Q408" s="82"/>
      <c r="R408" s="82"/>
      <c r="S408" s="309"/>
    </row>
    <row r="409" spans="1:23" hidden="1" outlineLevel="1" x14ac:dyDescent="0.3">
      <c r="A409" s="287"/>
      <c r="B409" s="428"/>
      <c r="C409" s="82"/>
      <c r="D409" s="82"/>
      <c r="E409" s="82"/>
      <c r="F409" s="82"/>
      <c r="G409" s="82"/>
      <c r="H409" s="82"/>
      <c r="I409" s="82"/>
      <c r="J409" s="82"/>
      <c r="K409" s="82"/>
      <c r="L409" s="82"/>
      <c r="M409" s="82"/>
      <c r="N409" s="82"/>
      <c r="O409" s="82"/>
      <c r="P409" s="82"/>
      <c r="Q409" s="82"/>
      <c r="R409" s="82"/>
      <c r="S409" s="309"/>
    </row>
    <row r="410" spans="1:23" hidden="1" outlineLevel="1" x14ac:dyDescent="0.3">
      <c r="A410" s="287"/>
      <c r="B410" s="428"/>
      <c r="C410" s="82"/>
      <c r="D410" s="82"/>
      <c r="E410" s="82"/>
      <c r="F410" s="82"/>
      <c r="G410" s="82"/>
      <c r="H410" s="82"/>
      <c r="I410" s="82"/>
      <c r="J410" s="82"/>
      <c r="K410" s="82"/>
      <c r="L410" s="82"/>
      <c r="M410" s="82"/>
      <c r="N410" s="82"/>
      <c r="O410" s="82"/>
      <c r="P410" s="82"/>
      <c r="Q410" s="82"/>
      <c r="R410" s="82"/>
      <c r="S410" s="309"/>
    </row>
    <row r="411" spans="1:23" hidden="1" outlineLevel="1" x14ac:dyDescent="0.3">
      <c r="A411" s="287"/>
      <c r="B411" s="428"/>
      <c r="C411" s="82"/>
      <c r="D411" s="82"/>
      <c r="E411" s="82"/>
      <c r="F411" s="82"/>
      <c r="G411" s="82"/>
      <c r="H411" s="82"/>
      <c r="I411" s="82"/>
      <c r="J411" s="82"/>
      <c r="K411" s="82"/>
      <c r="L411" s="82"/>
      <c r="M411" s="82"/>
      <c r="N411" s="82"/>
      <c r="O411" s="82"/>
      <c r="P411" s="82"/>
      <c r="Q411" s="82"/>
      <c r="R411" s="82"/>
      <c r="S411" s="309"/>
    </row>
    <row r="412" spans="1:23" hidden="1" outlineLevel="1" x14ac:dyDescent="0.3">
      <c r="A412" s="287"/>
      <c r="B412" s="428"/>
      <c r="C412" s="82"/>
      <c r="D412" s="82"/>
      <c r="E412" s="82"/>
      <c r="F412" s="82"/>
      <c r="G412" s="82"/>
      <c r="H412" s="82"/>
      <c r="I412" s="82"/>
      <c r="J412" s="82"/>
      <c r="K412" s="121"/>
      <c r="L412" s="296"/>
      <c r="M412" s="296"/>
      <c r="N412" s="296"/>
      <c r="O412" s="296"/>
      <c r="P412" s="296"/>
      <c r="Q412" s="82"/>
      <c r="R412" s="82"/>
      <c r="S412" s="309"/>
    </row>
    <row r="413" spans="1:23" hidden="1" outlineLevel="1" x14ac:dyDescent="0.3">
      <c r="A413" s="287"/>
      <c r="B413" s="428"/>
      <c r="C413" s="82"/>
      <c r="D413" s="82"/>
      <c r="E413" s="82"/>
      <c r="F413" s="82"/>
      <c r="G413" s="82"/>
      <c r="H413" s="82"/>
      <c r="I413" s="82"/>
      <c r="J413" s="82"/>
      <c r="K413" s="121"/>
      <c r="L413" s="121"/>
      <c r="M413" s="121"/>
      <c r="N413" s="121"/>
      <c r="O413" s="121"/>
      <c r="P413" s="121"/>
      <c r="Q413" s="82"/>
      <c r="R413" s="82"/>
      <c r="S413" s="309"/>
    </row>
    <row r="414" spans="1:23" hidden="1" outlineLevel="1" x14ac:dyDescent="0.3">
      <c r="A414" s="287"/>
      <c r="B414" s="428"/>
      <c r="C414" s="82"/>
      <c r="D414" s="82"/>
      <c r="E414" s="82"/>
      <c r="F414" s="82"/>
      <c r="G414" s="82"/>
      <c r="H414" s="315"/>
      <c r="I414" s="315"/>
      <c r="J414" s="315"/>
      <c r="K414" s="296"/>
      <c r="L414" s="296"/>
      <c r="M414" s="296"/>
      <c r="N414" s="296"/>
      <c r="O414" s="296"/>
      <c r="P414" s="296"/>
      <c r="Q414" s="82"/>
      <c r="R414" s="82"/>
      <c r="S414" s="309"/>
    </row>
    <row r="415" spans="1:23" hidden="1" outlineLevel="1" x14ac:dyDescent="0.3">
      <c r="A415" s="287"/>
      <c r="B415" s="428"/>
      <c r="C415" s="122"/>
      <c r="D415" s="122"/>
      <c r="E415" s="315"/>
      <c r="F415" s="315"/>
      <c r="G415" s="315"/>
      <c r="H415" s="82"/>
      <c r="I415" s="82"/>
      <c r="J415" s="82"/>
      <c r="K415" s="296"/>
      <c r="L415" s="296"/>
      <c r="M415" s="296"/>
      <c r="N415" s="296"/>
      <c r="O415" s="296"/>
      <c r="P415" s="296"/>
      <c r="Q415" s="133"/>
      <c r="R415" s="133"/>
      <c r="S415" s="309"/>
      <c r="T415" s="244">
        <f>+IF($H$70=$B415,MAX(C415:H415),0)</f>
        <v>0</v>
      </c>
    </row>
    <row r="416" spans="1:23" hidden="1" outlineLevel="1" x14ac:dyDescent="0.3">
      <c r="A416" s="287"/>
      <c r="B416" s="428"/>
      <c r="C416" s="122"/>
      <c r="D416" s="122"/>
      <c r="E416" s="315"/>
      <c r="F416" s="315"/>
      <c r="G416" s="315"/>
      <c r="H416" s="315"/>
      <c r="I416" s="315"/>
      <c r="J416" s="315"/>
      <c r="K416" s="296"/>
      <c r="L416" s="296"/>
      <c r="M416" s="296"/>
      <c r="N416" s="296"/>
      <c r="O416" s="296"/>
      <c r="P416" s="296"/>
      <c r="Q416" s="133"/>
      <c r="R416" s="133"/>
      <c r="S416" s="309"/>
      <c r="T416" s="244">
        <f>+IF($H$70=$B416,MAX(C416:H416),0)</f>
        <v>0</v>
      </c>
    </row>
    <row r="417" spans="1:20" hidden="1" outlineLevel="1" x14ac:dyDescent="0.3">
      <c r="A417" s="287"/>
      <c r="B417" s="428"/>
      <c r="C417" s="122"/>
      <c r="D417" s="122"/>
      <c r="E417" s="315"/>
      <c r="F417" s="315"/>
      <c r="G417" s="315"/>
      <c r="H417" s="315"/>
      <c r="I417" s="315"/>
      <c r="J417" s="315"/>
      <c r="K417" s="296"/>
      <c r="L417" s="296"/>
      <c r="M417" s="296"/>
      <c r="N417" s="296"/>
      <c r="O417" s="296"/>
      <c r="P417" s="296"/>
      <c r="Q417" s="133"/>
      <c r="R417" s="133"/>
      <c r="S417" s="309"/>
      <c r="T417" s="244">
        <f>+IF($H$70=$B417,MAX(C417:H417),0)</f>
        <v>0</v>
      </c>
    </row>
    <row r="418" spans="1:20" hidden="1" outlineLevel="1" x14ac:dyDescent="0.3">
      <c r="A418" s="287"/>
      <c r="B418" s="428"/>
      <c r="C418" s="122"/>
      <c r="D418" s="122"/>
      <c r="E418" s="315"/>
      <c r="F418" s="315"/>
      <c r="G418" s="315"/>
      <c r="H418" s="315"/>
      <c r="I418" s="315"/>
      <c r="J418" s="315"/>
      <c r="K418" s="315"/>
      <c r="L418" s="315"/>
      <c r="M418" s="315"/>
      <c r="N418" s="315"/>
      <c r="O418" s="315"/>
      <c r="P418" s="133"/>
      <c r="Q418" s="133"/>
      <c r="R418" s="133"/>
      <c r="S418" s="309"/>
      <c r="T418" s="244">
        <f>+IF($H$70=$B418,MAX(C418:N418),0)</f>
        <v>0</v>
      </c>
    </row>
    <row r="419" spans="1:20" hidden="1" outlineLevel="1" x14ac:dyDescent="0.3">
      <c r="A419" s="287"/>
      <c r="B419" s="428"/>
      <c r="C419" s="122"/>
      <c r="D419" s="122"/>
      <c r="E419" s="315"/>
      <c r="F419" s="315"/>
      <c r="G419" s="315"/>
      <c r="H419" s="315"/>
      <c r="I419" s="315"/>
      <c r="J419" s="315"/>
      <c r="K419" s="315"/>
      <c r="L419" s="315"/>
      <c r="M419" s="315"/>
      <c r="N419" s="315"/>
      <c r="O419" s="315"/>
      <c r="P419" s="133">
        <f ca="1">+IF($D$70=$B419,MAX(C419:N419),0)</f>
        <v>0</v>
      </c>
      <c r="Q419" s="133">
        <f ca="1">+IF($G$70=$B419,MAX(C419:N419),0)</f>
        <v>0</v>
      </c>
      <c r="R419" s="133"/>
      <c r="S419" s="309"/>
      <c r="T419" s="244">
        <f>+IF($H$70=$B419,MAX(C419:N419),0)</f>
        <v>0</v>
      </c>
    </row>
    <row r="420" spans="1:20" hidden="1" outlineLevel="1" x14ac:dyDescent="0.3">
      <c r="A420" s="287"/>
      <c r="B420" s="428"/>
      <c r="C420" s="122"/>
      <c r="D420" s="122"/>
      <c r="E420" s="315"/>
      <c r="F420" s="315"/>
      <c r="G420" s="315"/>
      <c r="H420" s="315"/>
      <c r="I420" s="315"/>
      <c r="J420" s="315"/>
      <c r="K420" s="315"/>
      <c r="L420" s="315"/>
      <c r="M420" s="315"/>
      <c r="N420" s="315"/>
      <c r="O420" s="315"/>
      <c r="P420" s="133"/>
      <c r="Q420" s="133"/>
      <c r="R420" s="133"/>
      <c r="S420" s="309"/>
      <c r="T420" s="244"/>
    </row>
    <row r="421" spans="1:20" hidden="1" outlineLevel="1" x14ac:dyDescent="0.3">
      <c r="A421" s="287"/>
      <c r="B421" s="428"/>
      <c r="C421" s="122"/>
      <c r="D421" s="122"/>
      <c r="E421" s="315"/>
      <c r="F421" s="315"/>
      <c r="G421" s="315"/>
      <c r="H421" s="315"/>
      <c r="I421" s="315"/>
      <c r="J421" s="315"/>
      <c r="K421" s="315"/>
      <c r="L421" s="315"/>
      <c r="M421" s="315"/>
      <c r="N421" s="315"/>
      <c r="O421" s="315"/>
      <c r="P421" s="133"/>
      <c r="Q421" s="133"/>
      <c r="R421" s="133"/>
      <c r="S421" s="309"/>
      <c r="T421" s="244"/>
    </row>
    <row r="422" spans="1:20" hidden="1" outlineLevel="1" x14ac:dyDescent="0.3">
      <c r="A422" s="287"/>
      <c r="B422" s="428"/>
      <c r="C422" s="122"/>
      <c r="D422" s="122"/>
      <c r="E422" s="315"/>
      <c r="F422" s="315"/>
      <c r="G422" s="315"/>
      <c r="H422" s="315"/>
      <c r="I422" s="315"/>
      <c r="J422" s="315"/>
      <c r="K422" s="315"/>
      <c r="L422" s="315"/>
      <c r="M422" s="315"/>
      <c r="N422" s="315"/>
      <c r="O422" s="315"/>
      <c r="P422" s="133"/>
      <c r="Q422" s="133"/>
      <c r="R422" s="133"/>
      <c r="S422" s="309"/>
      <c r="T422" s="244"/>
    </row>
    <row r="423" spans="1:20" hidden="1" outlineLevel="1" x14ac:dyDescent="0.3">
      <c r="A423" s="287"/>
      <c r="B423" s="428"/>
      <c r="C423" s="122"/>
      <c r="D423" s="122"/>
      <c r="E423" s="315"/>
      <c r="F423" s="315"/>
      <c r="G423" s="315"/>
      <c r="H423" s="315"/>
      <c r="I423" s="315"/>
      <c r="J423" s="315"/>
      <c r="K423" s="315"/>
      <c r="L423" s="315"/>
      <c r="M423" s="315"/>
      <c r="N423" s="315"/>
      <c r="O423" s="315"/>
      <c r="P423" s="133"/>
      <c r="Q423" s="133"/>
      <c r="R423" s="133"/>
      <c r="S423" s="309"/>
      <c r="T423" s="244"/>
    </row>
    <row r="424" spans="1:20" hidden="1" outlineLevel="1" x14ac:dyDescent="0.3">
      <c r="A424" s="287"/>
      <c r="B424" s="428"/>
      <c r="C424" s="122"/>
      <c r="D424" s="122"/>
      <c r="E424" s="315"/>
      <c r="F424" s="315"/>
      <c r="G424" s="315"/>
      <c r="H424" s="315"/>
      <c r="I424" s="315"/>
      <c r="J424" s="315"/>
      <c r="K424" s="315"/>
      <c r="L424" s="315"/>
      <c r="M424" s="315"/>
      <c r="N424" s="315"/>
      <c r="O424" s="315"/>
      <c r="P424" s="133"/>
      <c r="Q424" s="133"/>
      <c r="R424" s="133"/>
      <c r="S424" s="309"/>
      <c r="T424" s="244"/>
    </row>
    <row r="425" spans="1:20" hidden="1" outlineLevel="1" x14ac:dyDescent="0.3">
      <c r="A425" s="287"/>
      <c r="B425" s="428"/>
      <c r="C425" s="122"/>
      <c r="D425" s="122"/>
      <c r="E425" s="315"/>
      <c r="F425" s="315"/>
      <c r="G425" s="315"/>
      <c r="H425" s="315"/>
      <c r="I425" s="315"/>
      <c r="J425" s="315"/>
      <c r="K425" s="315"/>
      <c r="L425" s="315"/>
      <c r="M425" s="315"/>
      <c r="N425" s="315"/>
      <c r="O425" s="315"/>
      <c r="P425" s="133"/>
      <c r="Q425" s="133"/>
      <c r="R425" s="133"/>
      <c r="S425" s="309"/>
      <c r="T425" s="244"/>
    </row>
    <row r="426" spans="1:20" hidden="1" outlineLevel="1" x14ac:dyDescent="0.3">
      <c r="A426" s="287"/>
      <c r="B426" s="428"/>
      <c r="C426" s="122"/>
      <c r="D426" s="122"/>
      <c r="E426" s="315"/>
      <c r="F426" s="315"/>
      <c r="G426" s="315"/>
      <c r="H426" s="315"/>
      <c r="I426" s="315"/>
      <c r="J426" s="315"/>
      <c r="K426" s="315"/>
      <c r="L426" s="315"/>
      <c r="M426" s="315"/>
      <c r="N426" s="315"/>
      <c r="O426" s="315"/>
      <c r="P426" s="133"/>
      <c r="Q426" s="133"/>
      <c r="R426" s="133"/>
      <c r="S426" s="309"/>
      <c r="T426" s="244"/>
    </row>
    <row r="427" spans="1:20" hidden="1" outlineLevel="1" x14ac:dyDescent="0.3">
      <c r="A427" s="287"/>
      <c r="B427" s="428"/>
      <c r="C427" s="122"/>
      <c r="D427" s="122"/>
      <c r="E427" s="315"/>
      <c r="F427" s="315"/>
      <c r="G427" s="315"/>
      <c r="H427" s="315"/>
      <c r="I427" s="315"/>
      <c r="J427" s="315"/>
      <c r="K427" s="315"/>
      <c r="L427" s="315"/>
      <c r="M427" s="315"/>
      <c r="N427" s="315"/>
      <c r="O427" s="315"/>
      <c r="P427" s="133"/>
      <c r="Q427" s="133"/>
      <c r="R427" s="133"/>
      <c r="S427" s="309"/>
      <c r="T427" s="244"/>
    </row>
    <row r="428" spans="1:20" hidden="1" outlineLevel="1" x14ac:dyDescent="0.3">
      <c r="A428" s="287"/>
      <c r="B428" s="428"/>
      <c r="C428" s="122"/>
      <c r="D428" s="122"/>
      <c r="E428" s="315"/>
      <c r="F428" s="315"/>
      <c r="G428" s="315"/>
      <c r="H428" s="315"/>
      <c r="I428" s="315"/>
      <c r="J428" s="315"/>
      <c r="K428" s="315"/>
      <c r="L428" s="315"/>
      <c r="M428" s="315"/>
      <c r="N428" s="315"/>
      <c r="O428" s="315"/>
      <c r="P428" s="133"/>
      <c r="Q428" s="133"/>
      <c r="R428" s="133"/>
      <c r="S428" s="309"/>
      <c r="T428" s="244"/>
    </row>
    <row r="429" spans="1:20" hidden="1" outlineLevel="1" x14ac:dyDescent="0.3">
      <c r="A429" s="287"/>
      <c r="B429" s="428"/>
      <c r="C429" s="122"/>
      <c r="D429" s="122"/>
      <c r="E429" s="315"/>
      <c r="F429" s="315"/>
      <c r="G429" s="315"/>
      <c r="H429" s="315"/>
      <c r="I429" s="315"/>
      <c r="J429" s="315"/>
      <c r="K429" s="315"/>
      <c r="L429" s="315"/>
      <c r="M429" s="315"/>
      <c r="N429" s="315"/>
      <c r="O429" s="315"/>
      <c r="P429" s="133"/>
      <c r="Q429" s="133"/>
      <c r="R429" s="133"/>
      <c r="S429" s="309"/>
      <c r="T429" s="244"/>
    </row>
    <row r="430" spans="1:20" hidden="1" outlineLevel="1" x14ac:dyDescent="0.3">
      <c r="A430" s="287"/>
      <c r="B430" s="428"/>
      <c r="C430" s="122"/>
      <c r="D430" s="122"/>
      <c r="E430" s="315"/>
      <c r="F430" s="315"/>
      <c r="G430" s="315"/>
      <c r="H430" s="315"/>
      <c r="I430" s="315"/>
      <c r="J430" s="315"/>
      <c r="K430" s="315"/>
      <c r="L430" s="315"/>
      <c r="M430" s="315"/>
      <c r="N430" s="315"/>
      <c r="O430" s="315"/>
      <c r="P430" s="133"/>
      <c r="Q430" s="133"/>
      <c r="R430" s="133"/>
      <c r="S430" s="309"/>
      <c r="T430" s="244"/>
    </row>
    <row r="431" spans="1:20" ht="19.2" hidden="1" customHeight="1" outlineLevel="1" x14ac:dyDescent="0.3">
      <c r="A431" s="287"/>
      <c r="B431" s="428"/>
      <c r="C431" s="119"/>
      <c r="D431" s="119"/>
      <c r="E431" s="126" t="s">
        <v>176</v>
      </c>
      <c r="F431" s="124"/>
      <c r="G431" s="124"/>
      <c r="H431" s="126" t="s">
        <v>112</v>
      </c>
      <c r="I431" s="124"/>
      <c r="J431" s="124"/>
      <c r="K431" s="126" t="s">
        <v>177</v>
      </c>
      <c r="L431" s="315"/>
      <c r="M431" s="315"/>
      <c r="N431" s="315"/>
      <c r="O431" s="315"/>
      <c r="P431" s="133"/>
      <c r="Q431" s="133"/>
      <c r="R431" s="133"/>
      <c r="S431" s="309"/>
      <c r="T431" s="244"/>
    </row>
    <row r="432" spans="1:20" ht="3" hidden="1" customHeight="1" outlineLevel="1" x14ac:dyDescent="0.3">
      <c r="A432" s="287"/>
      <c r="B432" s="428"/>
      <c r="C432" s="119"/>
      <c r="D432" s="119"/>
      <c r="E432" s="124"/>
      <c r="F432" s="124"/>
      <c r="G432" s="124"/>
      <c r="H432" s="124"/>
      <c r="I432" s="124"/>
      <c r="J432" s="124"/>
      <c r="K432" s="124"/>
      <c r="L432" s="315"/>
      <c r="M432" s="315"/>
      <c r="N432" s="315"/>
      <c r="O432" s="315"/>
      <c r="P432" s="133"/>
      <c r="Q432" s="133"/>
      <c r="R432" s="133"/>
      <c r="S432" s="309"/>
      <c r="T432" s="244"/>
    </row>
    <row r="433" spans="1:25" hidden="1" outlineLevel="1" x14ac:dyDescent="0.3">
      <c r="A433" s="287"/>
      <c r="B433" s="428"/>
      <c r="C433" s="130" t="s">
        <v>178</v>
      </c>
      <c r="D433" s="124"/>
      <c r="E433" s="132" t="str" cm="1">
        <f t="array" aca="1" ref="E433" ca="1">IFERROR(E407/INDIRECT("'Introducció dades Grals'!G"&amp;T433),"-")</f>
        <v>-</v>
      </c>
      <c r="F433" s="125"/>
      <c r="G433" s="125"/>
      <c r="H433" s="132">
        <f ca="1">IFERROR(SUM(INDIRECT("'Introducció dades'!S"&amp;U433),INDIRECT("'Introducció dades'!S"&amp;V433),INDIRECT("'Introducció dades'!S"&amp;W433),INDIRECT("'Introducció dades'!S"&amp;X433),INDIRECT("'Introducció dades'!S"&amp;Y433)),"-")</f>
        <v>0</v>
      </c>
      <c r="I433" s="125"/>
      <c r="J433" s="125"/>
      <c r="K433" s="132" t="str" cm="1">
        <f t="array" aca="1" ref="K433" ca="1">IFERROR(K407/INDIRECT("'Introducció dades Grals'!G"&amp;T433),"-")</f>
        <v>-</v>
      </c>
      <c r="L433" s="315"/>
      <c r="M433" s="315"/>
      <c r="N433" s="315"/>
      <c r="O433" s="315"/>
      <c r="P433" s="133"/>
      <c r="Q433" s="133"/>
      <c r="R433" s="133"/>
      <c r="S433" s="309"/>
      <c r="T433" s="245">
        <f>+T379+T358</f>
        <v>22</v>
      </c>
      <c r="U433" s="245">
        <f>+T392+U358</f>
        <v>729</v>
      </c>
      <c r="V433" s="245">
        <f>+T392+V358</f>
        <v>760</v>
      </c>
      <c r="W433" s="245">
        <f>+T392+W358</f>
        <v>788</v>
      </c>
      <c r="X433" s="245">
        <f>+T392+X358</f>
        <v>816</v>
      </c>
      <c r="Y433" s="245">
        <f>+T392+Y358</f>
        <v>844</v>
      </c>
    </row>
    <row r="434" spans="1:25" hidden="1" outlineLevel="1" x14ac:dyDescent="0.3">
      <c r="A434" s="287"/>
      <c r="B434" s="104"/>
      <c r="C434" s="316"/>
      <c r="D434" s="124"/>
      <c r="E434" s="125"/>
      <c r="F434" s="125"/>
      <c r="G434" s="125"/>
      <c r="H434" s="125"/>
      <c r="I434" s="125"/>
      <c r="J434" s="125"/>
      <c r="K434" s="125"/>
      <c r="L434" s="315"/>
      <c r="M434" s="315"/>
      <c r="N434" s="315"/>
      <c r="O434" s="315"/>
      <c r="P434" s="133"/>
      <c r="Q434" s="133"/>
      <c r="R434" s="133"/>
      <c r="S434" s="309"/>
      <c r="T434" s="244"/>
    </row>
    <row r="435" spans="1:25" ht="29.4" hidden="1" customHeight="1" outlineLevel="1" x14ac:dyDescent="0.3">
      <c r="A435" s="287"/>
      <c r="B435" s="207"/>
      <c r="C435" s="231" t="s">
        <v>179</v>
      </c>
      <c r="D435" s="207"/>
      <c r="E435" s="207"/>
      <c r="F435" s="207"/>
      <c r="G435" s="207"/>
      <c r="H435" s="207"/>
      <c r="I435" s="207"/>
      <c r="J435" s="207"/>
      <c r="K435" s="207"/>
      <c r="L435" s="207"/>
      <c r="M435" s="207"/>
      <c r="N435" s="207"/>
      <c r="O435" s="207"/>
      <c r="P435" s="296"/>
      <c r="Q435" s="296"/>
      <c r="R435" s="296"/>
      <c r="S435" s="309"/>
      <c r="T435" s="244">
        <v>144</v>
      </c>
    </row>
    <row r="436" spans="1:25" ht="2.4" hidden="1" customHeight="1" outlineLevel="1" x14ac:dyDescent="0.3">
      <c r="A436" s="287"/>
      <c r="B436" s="230"/>
      <c r="C436" s="230"/>
      <c r="D436" s="230"/>
      <c r="E436" s="230"/>
      <c r="F436" s="230"/>
      <c r="G436" s="230"/>
      <c r="H436" s="230"/>
      <c r="I436" s="230"/>
      <c r="J436" s="230"/>
      <c r="K436" s="230"/>
      <c r="L436" s="230"/>
      <c r="M436" s="230"/>
      <c r="N436" s="230"/>
      <c r="O436" s="230"/>
      <c r="P436" s="310"/>
      <c r="Q436" s="310"/>
      <c r="R436" s="310"/>
      <c r="S436" s="309"/>
      <c r="T436" s="244"/>
    </row>
    <row r="437" spans="1:25" hidden="1" outlineLevel="1" x14ac:dyDescent="0.3">
      <c r="A437" s="287"/>
      <c r="B437" s="104"/>
      <c r="C437" s="316"/>
      <c r="D437" s="124"/>
      <c r="E437" s="125"/>
      <c r="F437" s="125"/>
      <c r="G437" s="125"/>
      <c r="H437" s="125"/>
      <c r="I437" s="125"/>
      <c r="J437" s="125"/>
      <c r="K437" s="125"/>
      <c r="L437" s="315"/>
      <c r="M437" s="315"/>
      <c r="N437" s="315"/>
      <c r="O437" s="315"/>
      <c r="P437" s="133"/>
      <c r="Q437" s="133"/>
      <c r="R437" s="133"/>
      <c r="S437" s="309"/>
      <c r="T437" s="244"/>
    </row>
    <row r="438" spans="1:25" ht="35.4" hidden="1" customHeight="1" outlineLevel="1" x14ac:dyDescent="0.3">
      <c r="A438" s="287"/>
      <c r="B438" s="104"/>
      <c r="C438" s="104"/>
      <c r="D438" s="254" t="s">
        <v>180</v>
      </c>
      <c r="E438" s="254" t="s">
        <v>181</v>
      </c>
      <c r="F438" s="240" t="s">
        <v>182</v>
      </c>
      <c r="G438" s="241"/>
      <c r="H438" s="241"/>
      <c r="I438" s="241"/>
      <c r="J438" s="241"/>
      <c r="K438" s="241"/>
      <c r="L438" s="242"/>
      <c r="M438" s="242"/>
      <c r="N438" s="242"/>
      <c r="O438" s="242" t="s">
        <v>183</v>
      </c>
      <c r="P438" s="243"/>
      <c r="Q438" s="239"/>
      <c r="R438" s="133"/>
      <c r="S438" s="309"/>
      <c r="T438" s="244"/>
    </row>
    <row r="439" spans="1:25" ht="6" hidden="1" customHeight="1" outlineLevel="1" x14ac:dyDescent="0.3">
      <c r="A439" s="287"/>
      <c r="B439" s="104"/>
      <c r="C439" s="237"/>
      <c r="D439" s="296"/>
      <c r="E439" s="296"/>
      <c r="F439" s="237"/>
      <c r="G439" s="238"/>
      <c r="H439" s="238"/>
      <c r="I439" s="238"/>
      <c r="J439" s="238"/>
      <c r="K439" s="238"/>
      <c r="L439" s="122"/>
      <c r="M439" s="122"/>
      <c r="N439" s="122"/>
      <c r="O439" s="122"/>
      <c r="P439" s="239"/>
      <c r="Q439" s="239"/>
      <c r="R439" s="133"/>
      <c r="S439" s="309"/>
      <c r="T439" s="244"/>
    </row>
    <row r="440" spans="1:25" ht="15.6" hidden="1" customHeight="1" outlineLevel="1" x14ac:dyDescent="0.3">
      <c r="A440" s="287"/>
      <c r="B440" s="104"/>
      <c r="C440" s="233" t="s">
        <v>110</v>
      </c>
      <c r="D440" s="317" cm="1">
        <f t="array" aca="1" ref="D440" ca="1">INDIRECT("'Introducció dades'!K"&amp;T440)</f>
        <v>0</v>
      </c>
      <c r="E440" s="317" cm="1">
        <f t="array" aca="1" ref="E440" ca="1">INDIRECT("'Introducció dades'!L"&amp;T440)</f>
        <v>0</v>
      </c>
      <c r="F440" s="236" cm="1">
        <f t="array" aca="1" ref="F440" ca="1">INDIRECT("'Introducció dades'!M"&amp;T440)</f>
        <v>1</v>
      </c>
      <c r="G440" s="234" t="str" cm="1">
        <f t="array" aca="1" ref="G440" ca="1">IF(INDIRECT("'Introducció dades'!M"&amp;T440)&lt;0.8,"Hi ha marge per reduir la potència contractada",IF(INDIRECT("'Introducció dades'!M"&amp;T440)&lt;1.2,"La potència contractada sembla ser adequada",IF(INDIRECT("'Introducció dades'!M"&amp;T440)&gt;=1.2,"Es recomana estudiar ampliar la potència contractada per evitar penalitzacions","ERROR")))</f>
        <v>La potència contractada sembla ser adequada</v>
      </c>
      <c r="H440" s="235"/>
      <c r="I440" s="125"/>
      <c r="J440" s="125"/>
      <c r="K440" s="232"/>
      <c r="L440" s="315"/>
      <c r="M440" s="315"/>
      <c r="N440" s="318" cm="1">
        <f t="array" aca="1" ref="N440" ca="1">INDIRECT("'Introducció dades'!L"&amp;T440)/1.2</f>
        <v>0</v>
      </c>
      <c r="O440" s="319" t="s">
        <v>101</v>
      </c>
      <c r="P440" s="321" cm="1">
        <f t="array" aca="1" ref="P440" ca="1">INDIRECT("'Introducció dades'!L"&amp;T440)/0.8</f>
        <v>0</v>
      </c>
      <c r="Q440" s="320" t="s">
        <v>184</v>
      </c>
      <c r="R440" s="320"/>
      <c r="S440" s="309"/>
      <c r="T440" s="244">
        <f t="shared" ref="T440:T445" si="42">+$T$135+T365</f>
        <v>729</v>
      </c>
    </row>
    <row r="441" spans="1:25" hidden="1" outlineLevel="1" x14ac:dyDescent="0.3">
      <c r="A441" s="287"/>
      <c r="B441" s="104"/>
      <c r="C441" s="233" t="s">
        <v>115</v>
      </c>
      <c r="D441" s="317" cm="1">
        <f t="array" aca="1" ref="D441" ca="1">INDIRECT("'Introducció dades'!K"&amp;T441)</f>
        <v>0</v>
      </c>
      <c r="E441" s="317" cm="1">
        <f t="array" aca="1" ref="E441" ca="1">INDIRECT("'Introducció dades'!L"&amp;T441)</f>
        <v>0</v>
      </c>
      <c r="F441" s="236" cm="1">
        <f t="array" aca="1" ref="F441" ca="1">INDIRECT("'Introducció dades'!M"&amp;T441)</f>
        <v>1</v>
      </c>
      <c r="G441" s="234" t="str" cm="1">
        <f t="array" aca="1" ref="G441" ca="1">IF(INDIRECT("'Introducció dades'!M"&amp;T441)&lt;0.8,"Hi ha marge per reduir la potència contractada",IF(INDIRECT("'Introducció dades'!M"&amp;T441)&lt;1.2,"La potència contractada sembla ser adequada",IF(INDIRECT("'Introducció dades'!M"&amp;T441)&gt;=1.2,"Es recomana estudiar ampliar la potència contractada per evitar penalitzacions","ERROR")))</f>
        <v>La potència contractada sembla ser adequada</v>
      </c>
      <c r="H441" s="235"/>
      <c r="I441" s="125"/>
      <c r="J441" s="125"/>
      <c r="K441" s="125"/>
      <c r="L441" s="315"/>
      <c r="M441" s="315"/>
      <c r="N441" s="318" cm="1">
        <f t="array" aca="1" ref="N441" ca="1">INDIRECT("'Introducció dades'!L"&amp;T441)/1.2</f>
        <v>0</v>
      </c>
      <c r="O441" s="319" t="s">
        <v>101</v>
      </c>
      <c r="P441" s="321" cm="1">
        <f t="array" aca="1" ref="P441" ca="1">INDIRECT("'Introducció dades'!L"&amp;T441)/0.8</f>
        <v>0</v>
      </c>
      <c r="Q441" s="320" t="s">
        <v>184</v>
      </c>
      <c r="R441" s="320"/>
      <c r="S441" s="309"/>
      <c r="T441" s="244">
        <f t="shared" si="42"/>
        <v>730</v>
      </c>
    </row>
    <row r="442" spans="1:25" ht="15" hidden="1" customHeight="1" outlineLevel="1" x14ac:dyDescent="0.3">
      <c r="A442" s="287"/>
      <c r="B442" s="311"/>
      <c r="C442" s="233" t="s">
        <v>120</v>
      </c>
      <c r="D442" s="317" cm="1">
        <f t="array" aca="1" ref="D442" ca="1">INDIRECT("'Introducció dades'!K"&amp;T442)</f>
        <v>0</v>
      </c>
      <c r="E442" s="317" cm="1">
        <f t="array" aca="1" ref="E442" ca="1">INDIRECT("'Introducció dades'!L"&amp;T442)</f>
        <v>0</v>
      </c>
      <c r="F442" s="236" cm="1">
        <f t="array" aca="1" ref="F442" ca="1">INDIRECT("'Introducció dades'!M"&amp;T442)</f>
        <v>1</v>
      </c>
      <c r="G442" s="234" t="str" cm="1">
        <f t="array" aca="1" ref="G442" ca="1">IF(INDIRECT("'Introducció dades'!M"&amp;T442)&lt;0.8,"Hi ha marge per reduir la potència contractada",IF(INDIRECT("'Introducció dades'!M"&amp;T442)&lt;1.2,"La potència contractada sembla ser adequada",IF(INDIRECT("'Introducció dades'!M"&amp;T442)&gt;=1.2,"Es recomana estudiar ampliar la potència contractada per evitar penalitzacions","ERROR")))</f>
        <v>La potència contractada sembla ser adequada</v>
      </c>
      <c r="H442" s="235"/>
      <c r="I442" s="315"/>
      <c r="J442" s="315"/>
      <c r="K442" s="315"/>
      <c r="L442" s="315"/>
      <c r="M442" s="315"/>
      <c r="N442" s="318" cm="1">
        <f t="array" aca="1" ref="N442" ca="1">INDIRECT("'Introducció dades'!L"&amp;T442)/1.2</f>
        <v>0</v>
      </c>
      <c r="O442" s="319" t="s">
        <v>101</v>
      </c>
      <c r="P442" s="321" cm="1">
        <f t="array" aca="1" ref="P442" ca="1">INDIRECT("'Introducció dades'!L"&amp;T442)/0.8</f>
        <v>0</v>
      </c>
      <c r="Q442" s="320" t="s">
        <v>184</v>
      </c>
      <c r="R442" s="320"/>
      <c r="S442" s="309"/>
      <c r="T442" s="244">
        <f t="shared" si="42"/>
        <v>731</v>
      </c>
    </row>
    <row r="443" spans="1:25" hidden="1" outlineLevel="1" x14ac:dyDescent="0.3">
      <c r="A443" s="287"/>
      <c r="B443" s="311"/>
      <c r="C443" s="233" t="s">
        <v>123</v>
      </c>
      <c r="D443" s="317" cm="1">
        <f t="array" aca="1" ref="D443" ca="1">INDIRECT("'Introducció dades'!K"&amp;T443)</f>
        <v>0</v>
      </c>
      <c r="E443" s="317" cm="1">
        <f t="array" aca="1" ref="E443" ca="1">INDIRECT("'Introducció dades'!L"&amp;T443)</f>
        <v>0</v>
      </c>
      <c r="F443" s="236" cm="1">
        <f t="array" aca="1" ref="F443" ca="1">INDIRECT("'Introducció dades'!M"&amp;T443)</f>
        <v>1</v>
      </c>
      <c r="G443" s="234" t="str" cm="1">
        <f t="array" aca="1" ref="G443" ca="1">IF(INDIRECT("'Introducció dades'!M"&amp;T443)&lt;0.8,"Hi ha marge per reduir la potència contractada",IF(INDIRECT("'Introducció dades'!M"&amp;T443)&lt;1.2,"La potència contractada sembla ser adequada",IF(INDIRECT("'Introducció dades'!M"&amp;T443)&gt;=1.2,"Es recomana estudiar ampliar la potència contractada per evitar penalitzacions","ERROR")))</f>
        <v>La potència contractada sembla ser adequada</v>
      </c>
      <c r="H443" s="235"/>
      <c r="I443" s="315"/>
      <c r="J443" s="315"/>
      <c r="K443" s="315"/>
      <c r="L443" s="315"/>
      <c r="M443" s="315"/>
      <c r="N443" s="318" cm="1">
        <f t="array" aca="1" ref="N443" ca="1">INDIRECT("'Introducció dades'!L"&amp;T443)/1.2</f>
        <v>0</v>
      </c>
      <c r="O443" s="319" t="s">
        <v>101</v>
      </c>
      <c r="P443" s="321" cm="1">
        <f t="array" aca="1" ref="P443" ca="1">INDIRECT("'Introducció dades'!L"&amp;T443)/0.8</f>
        <v>0</v>
      </c>
      <c r="Q443" s="320" t="s">
        <v>184</v>
      </c>
      <c r="R443" s="320"/>
      <c r="S443" s="309"/>
      <c r="T443" s="244">
        <f t="shared" si="42"/>
        <v>732</v>
      </c>
    </row>
    <row r="444" spans="1:25" ht="15" hidden="1" customHeight="1" outlineLevel="1" x14ac:dyDescent="0.3">
      <c r="A444" s="287"/>
      <c r="B444" s="311"/>
      <c r="C444" s="233" t="s">
        <v>124</v>
      </c>
      <c r="D444" s="317" cm="1">
        <f t="array" aca="1" ref="D444" ca="1">INDIRECT("'Introducció dades'!K"&amp;T444)</f>
        <v>0</v>
      </c>
      <c r="E444" s="317" cm="1">
        <f t="array" aca="1" ref="E444" ca="1">INDIRECT("'Introducció dades'!L"&amp;T444)</f>
        <v>0</v>
      </c>
      <c r="F444" s="236" cm="1">
        <f t="array" aca="1" ref="F444" ca="1">INDIRECT("'Introducció dades'!M"&amp;T444)</f>
        <v>1</v>
      </c>
      <c r="G444" s="234" t="str" cm="1">
        <f t="array" aca="1" ref="G444" ca="1">IF(INDIRECT("'Introducció dades'!M"&amp;T444)&lt;0.8,"Hi ha marge per reduir la potència contractada",IF(INDIRECT("'Introducció dades'!M"&amp;T444)&lt;1.2,"La potència contractada sembla ser adequada",IF(INDIRECT("'Introducció dades'!M"&amp;T444)&gt;=1.2,"Es recomana estudiar ampliar la potència contractada per evitar penalitzacions","ERROR")))</f>
        <v>La potència contractada sembla ser adequada</v>
      </c>
      <c r="H444" s="235"/>
      <c r="I444" s="315"/>
      <c r="J444" s="315"/>
      <c r="K444" s="315"/>
      <c r="L444" s="315"/>
      <c r="M444" s="315"/>
      <c r="N444" s="318" cm="1">
        <f t="array" aca="1" ref="N444" ca="1">INDIRECT("'Introducció dades'!L"&amp;T444)/1.2</f>
        <v>0</v>
      </c>
      <c r="O444" s="319" t="s">
        <v>101</v>
      </c>
      <c r="P444" s="321" cm="1">
        <f t="array" aca="1" ref="P444" ca="1">INDIRECT("'Introducció dades'!L"&amp;T444)/0.8</f>
        <v>0</v>
      </c>
      <c r="Q444" s="320" t="s">
        <v>184</v>
      </c>
      <c r="R444" s="320"/>
      <c r="S444" s="309"/>
      <c r="T444" s="244">
        <f t="shared" si="42"/>
        <v>733</v>
      </c>
    </row>
    <row r="445" spans="1:25" hidden="1" outlineLevel="1" x14ac:dyDescent="0.3">
      <c r="A445" s="287"/>
      <c r="B445" s="311"/>
      <c r="C445" s="233" t="s">
        <v>125</v>
      </c>
      <c r="D445" s="317" cm="1">
        <f t="array" aca="1" ref="D445" ca="1">INDIRECT("'Introducció dades'!K"&amp;T445)</f>
        <v>0</v>
      </c>
      <c r="E445" s="317" cm="1">
        <f t="array" aca="1" ref="E445" ca="1">INDIRECT("'Introducció dades'!L"&amp;T445)</f>
        <v>0</v>
      </c>
      <c r="F445" s="236" cm="1">
        <f t="array" aca="1" ref="F445" ca="1">INDIRECT("'Introducció dades'!M"&amp;T445)</f>
        <v>1</v>
      </c>
      <c r="G445" s="234" t="str" cm="1">
        <f t="array" aca="1" ref="G445" ca="1">IF(INDIRECT("'Introducció dades'!M"&amp;T445)&lt;0.8,"Hi ha marge per reduir la potència contractada",IF(INDIRECT("'Introducció dades'!M"&amp;T445)&lt;1.2,"La potència contractada sembla ser adequada",IF(INDIRECT("'Introducció dades'!M"&amp;T445)&gt;=1.2,"Es recomana estudiar ampliar la potència contractada per evitar penalitzacions","ERROR")))</f>
        <v>La potència contractada sembla ser adequada</v>
      </c>
      <c r="H445" s="235"/>
      <c r="I445" s="315"/>
      <c r="J445" s="315"/>
      <c r="K445" s="315"/>
      <c r="L445" s="315"/>
      <c r="M445" s="315"/>
      <c r="N445" s="318" cm="1">
        <f t="array" aca="1" ref="N445" ca="1">INDIRECT("'Introducció dades'!L"&amp;T445)/1.2</f>
        <v>0</v>
      </c>
      <c r="O445" s="319" t="s">
        <v>101</v>
      </c>
      <c r="P445" s="321" cm="1">
        <f t="array" aca="1" ref="P445" ca="1">INDIRECT("'Introducció dades'!L"&amp;T445)/0.8</f>
        <v>0</v>
      </c>
      <c r="Q445" s="320" t="s">
        <v>184</v>
      </c>
      <c r="R445" s="320"/>
      <c r="S445" s="309"/>
      <c r="T445" s="244">
        <f t="shared" si="42"/>
        <v>734</v>
      </c>
    </row>
    <row r="446" spans="1:25" ht="7.2" hidden="1" customHeight="1" outlineLevel="1" x14ac:dyDescent="0.3">
      <c r="A446" s="287"/>
      <c r="B446" s="311"/>
      <c r="C446" s="122"/>
      <c r="D446" s="122"/>
      <c r="E446" s="315"/>
      <c r="F446" s="315"/>
      <c r="G446" s="315"/>
      <c r="H446" s="315"/>
      <c r="I446" s="315"/>
      <c r="J446" s="315"/>
      <c r="K446" s="315"/>
      <c r="L446" s="315"/>
      <c r="M446" s="315"/>
      <c r="N446" s="315"/>
      <c r="O446" s="315"/>
      <c r="P446" s="133"/>
      <c r="Q446" s="133"/>
      <c r="R446" s="133"/>
      <c r="S446" s="309"/>
      <c r="T446" s="244"/>
    </row>
    <row r="447" spans="1:25" ht="13.95" hidden="1" customHeight="1" outlineLevel="1" x14ac:dyDescent="0.3">
      <c r="A447" s="287"/>
      <c r="B447" s="311"/>
      <c r="C447" s="122"/>
      <c r="D447" s="122"/>
      <c r="E447" s="315"/>
      <c r="F447" s="315"/>
      <c r="G447" s="315"/>
      <c r="H447" s="315"/>
      <c r="I447" s="315"/>
      <c r="J447" s="315"/>
      <c r="K447" s="315"/>
      <c r="L447" s="315"/>
      <c r="M447" s="315"/>
      <c r="N447" s="315"/>
      <c r="O447" s="315"/>
      <c r="P447" s="133"/>
      <c r="Q447" s="133"/>
      <c r="R447" s="133"/>
      <c r="S447" s="309"/>
    </row>
    <row r="448" spans="1:25" hidden="1" outlineLevel="1" x14ac:dyDescent="0.3">
      <c r="A448" s="287"/>
      <c r="B448" s="311"/>
      <c r="C448" s="122"/>
      <c r="D448" s="122"/>
      <c r="E448" s="315"/>
      <c r="F448" s="315"/>
      <c r="G448" s="315"/>
      <c r="H448" s="315"/>
      <c r="I448" s="315"/>
      <c r="J448" s="315"/>
      <c r="K448" s="315"/>
      <c r="L448" s="315"/>
      <c r="M448" s="315"/>
      <c r="N448" s="315"/>
      <c r="O448" s="315"/>
      <c r="P448" s="133"/>
      <c r="Q448" s="133"/>
      <c r="R448" s="133"/>
      <c r="S448" s="309"/>
    </row>
    <row r="449" spans="1:27" ht="3" hidden="1" customHeight="1" outlineLevel="1" x14ac:dyDescent="0.3">
      <c r="A449" s="287"/>
      <c r="B449" s="296"/>
      <c r="C449" s="296"/>
      <c r="D449" s="296"/>
      <c r="E449" s="296"/>
      <c r="F449" s="296"/>
      <c r="G449" s="296"/>
      <c r="H449" s="296"/>
      <c r="I449" s="296"/>
      <c r="J449" s="296"/>
      <c r="K449" s="296"/>
      <c r="L449" s="296"/>
      <c r="M449" s="296"/>
      <c r="N449" s="296"/>
      <c r="O449" s="296"/>
      <c r="P449" s="296"/>
      <c r="Q449" s="296"/>
      <c r="R449" s="296"/>
      <c r="S449" s="309"/>
    </row>
    <row r="450" spans="1:27" hidden="1" outlineLevel="1" x14ac:dyDescent="0.3">
      <c r="A450" s="287"/>
      <c r="B450" s="296"/>
      <c r="C450" s="296"/>
      <c r="D450" s="296"/>
      <c r="E450" s="296"/>
      <c r="F450" s="296"/>
      <c r="G450" s="296"/>
      <c r="H450" s="296"/>
      <c r="I450" s="296"/>
      <c r="J450" s="296"/>
      <c r="K450" s="296"/>
      <c r="L450" s="296"/>
      <c r="M450" s="296"/>
      <c r="N450" s="296"/>
      <c r="O450" s="296"/>
      <c r="P450" s="296"/>
      <c r="Q450" s="296"/>
      <c r="R450" s="296"/>
      <c r="S450" s="309"/>
    </row>
    <row r="451" spans="1:27" hidden="1" outlineLevel="1" x14ac:dyDescent="0.3">
      <c r="A451" s="287"/>
      <c r="B451" s="296"/>
      <c r="C451" s="296"/>
      <c r="D451" s="296"/>
      <c r="E451" s="296"/>
      <c r="F451" s="296"/>
      <c r="G451" s="296"/>
      <c r="H451" s="296"/>
      <c r="I451" s="296"/>
      <c r="J451" s="296"/>
      <c r="K451" s="296"/>
      <c r="L451" s="296"/>
      <c r="M451" s="296"/>
      <c r="N451" s="296"/>
      <c r="O451" s="296"/>
      <c r="P451" s="296"/>
      <c r="Q451" s="296"/>
      <c r="R451" s="296"/>
      <c r="S451" s="309"/>
    </row>
    <row r="452" spans="1:27" hidden="1" outlineLevel="1" x14ac:dyDescent="0.3">
      <c r="A452" s="287"/>
      <c r="B452" s="296"/>
      <c r="C452" s="296"/>
      <c r="D452" s="296"/>
      <c r="E452" s="296"/>
      <c r="F452" s="296"/>
      <c r="G452" s="296"/>
      <c r="H452" s="296"/>
      <c r="I452" s="296"/>
      <c r="J452" s="296"/>
      <c r="K452" s="296"/>
      <c r="L452" s="296"/>
      <c r="M452" s="296"/>
      <c r="N452" s="296"/>
      <c r="O452" s="296"/>
      <c r="P452" s="296"/>
      <c r="Q452" s="296"/>
      <c r="R452" s="296"/>
      <c r="S452" s="309"/>
    </row>
    <row r="453" spans="1:27" ht="3" customHeight="1" collapsed="1" x14ac:dyDescent="0.45">
      <c r="A453" s="287"/>
      <c r="B453" s="117"/>
      <c r="C453" s="117"/>
      <c r="D453" s="117"/>
      <c r="E453" s="117"/>
      <c r="F453" s="117"/>
      <c r="G453" s="117"/>
      <c r="H453" s="117"/>
      <c r="I453" s="117"/>
      <c r="J453" s="117"/>
      <c r="K453" s="117"/>
      <c r="L453" s="117"/>
      <c r="M453" s="117"/>
      <c r="N453" s="117"/>
      <c r="O453" s="117"/>
      <c r="P453" s="117"/>
      <c r="Q453" s="117"/>
      <c r="R453" s="117"/>
      <c r="S453" s="309"/>
    </row>
    <row r="454" spans="1:27" ht="24.6" customHeight="1" x14ac:dyDescent="0.3">
      <c r="A454" s="287"/>
      <c r="B454" s="429" t="str" cm="1">
        <f t="array" aca="1" ref="B454" ca="1">CONCATENATE(INDIRECT("'Introducció dades Grals'!B"&amp;T459),": ",INDIRECT("'Introducció dades Grals'!C"&amp;T459))</f>
        <v xml:space="preserve">Equipament 07: </v>
      </c>
      <c r="C454" s="429"/>
      <c r="D454" s="429"/>
      <c r="E454" s="429"/>
      <c r="F454" s="429"/>
      <c r="G454" s="429"/>
      <c r="H454" s="429"/>
      <c r="I454" s="429"/>
      <c r="J454" s="429"/>
      <c r="K454" s="429"/>
      <c r="L454" s="429"/>
      <c r="M454" s="429"/>
      <c r="N454" s="429"/>
      <c r="O454" s="429"/>
      <c r="P454" s="429"/>
      <c r="Q454" s="429"/>
      <c r="R454" s="224"/>
      <c r="S454" s="309"/>
      <c r="T454" s="245">
        <v>2</v>
      </c>
    </row>
    <row r="455" spans="1:27" ht="3.6" hidden="1" customHeight="1" outlineLevel="1" x14ac:dyDescent="0.3">
      <c r="A455" s="287"/>
      <c r="B455" s="207"/>
      <c r="C455" s="207"/>
      <c r="D455" s="207"/>
      <c r="E455" s="207"/>
      <c r="F455" s="207"/>
      <c r="G455" s="207"/>
      <c r="H455" s="207"/>
      <c r="I455" s="207"/>
      <c r="J455" s="207"/>
      <c r="K455" s="207"/>
      <c r="L455" s="207"/>
      <c r="M455" s="207"/>
      <c r="N455" s="207"/>
      <c r="O455" s="207"/>
      <c r="P455" s="296"/>
      <c r="Q455" s="296"/>
      <c r="R455" s="296"/>
      <c r="S455" s="309"/>
    </row>
    <row r="456" spans="1:27" ht="20.399999999999999" hidden="1" customHeight="1" outlineLevel="1" x14ac:dyDescent="0.3">
      <c r="A456" s="287"/>
      <c r="B456" s="207"/>
      <c r="C456" s="231" t="s">
        <v>170</v>
      </c>
      <c r="D456" s="207"/>
      <c r="E456" s="207"/>
      <c r="F456" s="207"/>
      <c r="G456" s="207"/>
      <c r="H456" s="207"/>
      <c r="I456" s="207"/>
      <c r="J456" s="207"/>
      <c r="K456" s="207"/>
      <c r="L456" s="207"/>
      <c r="M456" s="207"/>
      <c r="N456" s="207"/>
      <c r="O456" s="207"/>
      <c r="P456" s="296"/>
      <c r="Q456" s="296"/>
      <c r="R456" s="296"/>
      <c r="S456" s="309"/>
    </row>
    <row r="457" spans="1:27" ht="2.4" hidden="1" customHeight="1" outlineLevel="1" x14ac:dyDescent="0.3">
      <c r="A457" s="287"/>
      <c r="B457" s="230"/>
      <c r="C457" s="230"/>
      <c r="D457" s="230"/>
      <c r="E457" s="230"/>
      <c r="F457" s="230"/>
      <c r="G457" s="230"/>
      <c r="H457" s="230"/>
      <c r="I457" s="230"/>
      <c r="J457" s="230"/>
      <c r="K457" s="230"/>
      <c r="L457" s="230"/>
      <c r="M457" s="230"/>
      <c r="N457" s="230"/>
      <c r="O457" s="230"/>
      <c r="P457" s="310"/>
      <c r="Q457" s="310"/>
      <c r="R457" s="310"/>
      <c r="S457" s="309"/>
    </row>
    <row r="458" spans="1:27" ht="8.4" hidden="1" customHeight="1" outlineLevel="1" x14ac:dyDescent="0.3">
      <c r="A458" s="287"/>
      <c r="B458" s="207"/>
      <c r="C458" s="207"/>
      <c r="D458" s="207"/>
      <c r="E458" s="207"/>
      <c r="F458" s="207"/>
      <c r="G458" s="207"/>
      <c r="H458" s="207"/>
      <c r="I458" s="207"/>
      <c r="J458" s="207"/>
      <c r="K458" s="207"/>
      <c r="L458" s="207"/>
      <c r="M458" s="207"/>
      <c r="N458" s="207"/>
      <c r="O458" s="207"/>
      <c r="P458" s="296"/>
      <c r="Q458" s="296"/>
      <c r="R458" s="296"/>
      <c r="S458" s="309"/>
    </row>
    <row r="459" spans="1:27" s="214" customFormat="1" ht="18" hidden="1" customHeight="1" outlineLevel="1" x14ac:dyDescent="0.3">
      <c r="A459" s="209"/>
      <c r="B459" s="210"/>
      <c r="C459" s="211" t="s">
        <v>88</v>
      </c>
      <c r="D459" s="215"/>
      <c r="E459" s="225" cm="1">
        <f t="array" aca="1" ref="E459" ca="1">INDIRECT("'Introducció dades Grals'!E"&amp;T459)</f>
        <v>0</v>
      </c>
      <c r="F459" s="210"/>
      <c r="G459" s="210"/>
      <c r="H459" s="211" t="s">
        <v>93</v>
      </c>
      <c r="I459" s="210"/>
      <c r="J459" s="210"/>
      <c r="K459" s="225" t="str" cm="1">
        <f t="array" aca="1" ref="K459" ca="1">IF(INDIRECT("'Introducció dades Grals'!O"&amp;T459)=0,"",INDIRECT("'Introducció dades Grals'!O"&amp;T459))</f>
        <v/>
      </c>
      <c r="L459" s="212"/>
      <c r="M459" s="212"/>
      <c r="N459" s="212"/>
      <c r="O459" s="212"/>
      <c r="P459" s="212"/>
      <c r="Q459" s="212"/>
      <c r="R459" s="212"/>
      <c r="S459" s="213"/>
      <c r="T459" s="245">
        <f>T384+T454</f>
        <v>24</v>
      </c>
      <c r="U459" s="246"/>
      <c r="V459" s="246"/>
      <c r="W459" s="246"/>
      <c r="X459" s="246"/>
      <c r="Y459" s="246"/>
      <c r="Z459" s="246"/>
      <c r="AA459" s="246"/>
    </row>
    <row r="460" spans="1:27" s="214" customFormat="1" ht="6" hidden="1" customHeight="1" outlineLevel="1" x14ac:dyDescent="0.25">
      <c r="A460" s="209"/>
      <c r="B460" s="210"/>
      <c r="C460" s="212"/>
      <c r="D460" s="216"/>
      <c r="E460" s="227"/>
      <c r="F460" s="210"/>
      <c r="G460" s="210"/>
      <c r="H460" s="210"/>
      <c r="I460" s="210"/>
      <c r="J460" s="210"/>
      <c r="K460" s="226"/>
      <c r="L460" s="212"/>
      <c r="M460" s="212"/>
      <c r="N460" s="212"/>
      <c r="O460" s="212"/>
      <c r="P460" s="212"/>
      <c r="Q460" s="212"/>
      <c r="R460" s="212"/>
      <c r="S460" s="213"/>
      <c r="T460" s="246"/>
      <c r="U460" s="246"/>
      <c r="V460" s="246"/>
      <c r="W460" s="246"/>
      <c r="X460" s="246"/>
      <c r="Y460" s="246"/>
      <c r="Z460" s="246"/>
      <c r="AA460" s="246"/>
    </row>
    <row r="461" spans="1:27" s="214" customFormat="1" ht="18" hidden="1" customHeight="1" outlineLevel="1" x14ac:dyDescent="0.25">
      <c r="A461" s="209"/>
      <c r="B461" s="210"/>
      <c r="C461" s="217" t="s">
        <v>171</v>
      </c>
      <c r="D461" s="218"/>
      <c r="E461" s="229" cm="1">
        <f t="array" aca="1" ref="E461" ca="1">INDIRECT("'Introducció dades Grals'!G"&amp;T459)</f>
        <v>0</v>
      </c>
      <c r="F461" s="210"/>
      <c r="G461" s="210"/>
      <c r="H461" s="211" t="s">
        <v>94</v>
      </c>
      <c r="I461" s="210"/>
      <c r="J461" s="210"/>
      <c r="K461" s="225" t="str" cm="1">
        <f t="array" aca="1" ref="K461" ca="1">IF(INDIRECT("'Introducció dades Grals'!Q"&amp;T459)=0,"",INDIRECT("'Introducció dades Grals'!Q"&amp;T459))</f>
        <v/>
      </c>
      <c r="L461" s="212"/>
      <c r="M461" s="212"/>
      <c r="N461" s="212"/>
      <c r="O461" s="212"/>
      <c r="P461" s="212"/>
      <c r="Q461" s="212"/>
      <c r="R461" s="212"/>
      <c r="S461" s="213"/>
      <c r="T461" s="246"/>
      <c r="U461" s="246"/>
      <c r="V461" s="246"/>
      <c r="W461" s="246"/>
      <c r="X461" s="246"/>
      <c r="Y461" s="246"/>
      <c r="Z461" s="246"/>
      <c r="AA461" s="246"/>
    </row>
    <row r="462" spans="1:27" s="214" customFormat="1" ht="6" hidden="1" customHeight="1" outlineLevel="1" x14ac:dyDescent="0.25">
      <c r="A462" s="209"/>
      <c r="B462" s="210"/>
      <c r="C462" s="212"/>
      <c r="D462" s="212"/>
      <c r="E462" s="227"/>
      <c r="F462" s="212"/>
      <c r="G462" s="212"/>
      <c r="H462" s="212"/>
      <c r="I462" s="212"/>
      <c r="J462" s="212"/>
      <c r="K462" s="227"/>
      <c r="L462" s="212"/>
      <c r="M462" s="212"/>
      <c r="N462" s="212"/>
      <c r="O462" s="212"/>
      <c r="P462" s="212"/>
      <c r="Q462" s="212"/>
      <c r="R462" s="212"/>
      <c r="S462" s="213"/>
      <c r="T462" s="246"/>
      <c r="U462" s="246"/>
      <c r="V462" s="246"/>
      <c r="W462" s="246"/>
      <c r="X462" s="246"/>
      <c r="Y462" s="246"/>
      <c r="Z462" s="246"/>
      <c r="AA462" s="246"/>
    </row>
    <row r="463" spans="1:27" s="214" customFormat="1" ht="18" hidden="1" customHeight="1" outlineLevel="1" x14ac:dyDescent="0.25">
      <c r="A463" s="209"/>
      <c r="B463" s="210"/>
      <c r="C463" s="219" t="s">
        <v>90</v>
      </c>
      <c r="D463" s="220"/>
      <c r="E463" s="228" cm="1">
        <f t="array" aca="1" ref="E463" ca="1">INDIRECT("'Introducció dades Grals'!I"&amp;T459)</f>
        <v>0</v>
      </c>
      <c r="F463" s="212"/>
      <c r="G463" s="212"/>
      <c r="H463" s="212"/>
      <c r="I463" s="212"/>
      <c r="J463" s="210"/>
      <c r="K463" s="226"/>
      <c r="L463" s="210"/>
      <c r="M463" s="210"/>
      <c r="N463" s="210"/>
      <c r="O463" s="210"/>
      <c r="P463" s="212"/>
      <c r="Q463" s="212"/>
      <c r="R463" s="212"/>
      <c r="S463" s="213"/>
      <c r="T463" s="246"/>
      <c r="U463" s="246"/>
      <c r="V463" s="246"/>
      <c r="W463" s="246"/>
      <c r="X463" s="246"/>
      <c r="Y463" s="246"/>
      <c r="Z463" s="246"/>
      <c r="AA463" s="246"/>
    </row>
    <row r="464" spans="1:27" s="214" customFormat="1" ht="6" hidden="1" customHeight="1" outlineLevel="1" x14ac:dyDescent="0.25">
      <c r="A464" s="209"/>
      <c r="B464" s="210"/>
      <c r="C464" s="212"/>
      <c r="D464" s="221"/>
      <c r="E464" s="227"/>
      <c r="F464" s="212"/>
      <c r="G464" s="212"/>
      <c r="H464" s="212"/>
      <c r="I464" s="212"/>
      <c r="J464" s="210"/>
      <c r="K464" s="226"/>
      <c r="L464" s="210"/>
      <c r="M464" s="210"/>
      <c r="N464" s="210"/>
      <c r="O464" s="210"/>
      <c r="P464" s="212"/>
      <c r="Q464" s="212"/>
      <c r="R464" s="212"/>
      <c r="S464" s="213"/>
      <c r="T464" s="246"/>
      <c r="U464" s="246"/>
      <c r="V464" s="246"/>
      <c r="W464" s="246"/>
      <c r="X464" s="246"/>
      <c r="Y464" s="246"/>
      <c r="Z464" s="246"/>
      <c r="AA464" s="246"/>
    </row>
    <row r="465" spans="1:27" s="214" customFormat="1" ht="18" hidden="1" customHeight="1" outlineLevel="1" x14ac:dyDescent="0.25">
      <c r="A465" s="209"/>
      <c r="B465" s="210"/>
      <c r="C465" s="219" t="s">
        <v>91</v>
      </c>
      <c r="D465" s="220"/>
      <c r="E465" s="223" cm="1">
        <f t="array" aca="1" ref="E465" ca="1">INDIRECT("'Introducció dades Grals'!K"&amp;T459)</f>
        <v>0</v>
      </c>
      <c r="F465" s="212"/>
      <c r="G465" s="222"/>
      <c r="H465" s="219" t="s">
        <v>92</v>
      </c>
      <c r="I465" s="212"/>
      <c r="J465" s="212"/>
      <c r="K465" s="223" cm="1">
        <f t="array" aca="1" ref="K465" ca="1">INDIRECT("'Introducció dades Grals'!M"&amp;T459)</f>
        <v>0</v>
      </c>
      <c r="L465" s="210"/>
      <c r="M465" s="210"/>
      <c r="N465" s="210"/>
      <c r="O465" s="210"/>
      <c r="P465" s="212"/>
      <c r="Q465" s="212"/>
      <c r="R465" s="212"/>
      <c r="S465" s="213"/>
      <c r="T465" s="246"/>
      <c r="U465" s="246"/>
      <c r="V465" s="246"/>
      <c r="W465" s="246"/>
      <c r="X465" s="246"/>
      <c r="Y465" s="246"/>
      <c r="Z465" s="246"/>
      <c r="AA465" s="246"/>
    </row>
    <row r="466" spans="1:27" ht="6" hidden="1" customHeight="1" outlineLevel="1" x14ac:dyDescent="0.3">
      <c r="A466" s="287"/>
      <c r="B466" s="207"/>
      <c r="C466" s="296"/>
      <c r="D466" s="138"/>
      <c r="E466" s="296"/>
      <c r="F466" s="296"/>
      <c r="G466" s="102"/>
      <c r="H466" s="102"/>
      <c r="I466" s="207"/>
      <c r="J466" s="207"/>
      <c r="K466" s="207"/>
      <c r="L466" s="207"/>
      <c r="M466" s="207"/>
      <c r="N466" s="207"/>
      <c r="O466" s="207"/>
      <c r="P466" s="296"/>
      <c r="Q466" s="296"/>
      <c r="R466" s="296"/>
      <c r="S466" s="309"/>
    </row>
    <row r="467" spans="1:27" ht="27.6" hidden="1" customHeight="1" outlineLevel="1" x14ac:dyDescent="0.3">
      <c r="A467" s="287"/>
      <c r="B467" s="207"/>
      <c r="C467" s="231" t="s">
        <v>172</v>
      </c>
      <c r="D467" s="207"/>
      <c r="E467" s="207"/>
      <c r="F467" s="207"/>
      <c r="G467" s="207"/>
      <c r="H467" s="207"/>
      <c r="I467" s="207"/>
      <c r="J467" s="207"/>
      <c r="K467" s="207"/>
      <c r="L467" s="207"/>
      <c r="M467" s="207"/>
      <c r="N467" s="207"/>
      <c r="O467" s="207"/>
      <c r="P467" s="296"/>
      <c r="Q467" s="296"/>
      <c r="R467" s="296"/>
      <c r="S467" s="309"/>
      <c r="T467" s="245">
        <v>144</v>
      </c>
    </row>
    <row r="468" spans="1:27" ht="2.4" hidden="1" customHeight="1" outlineLevel="1" x14ac:dyDescent="0.3">
      <c r="A468" s="287"/>
      <c r="B468" s="230"/>
      <c r="C468" s="230"/>
      <c r="D468" s="230"/>
      <c r="E468" s="230"/>
      <c r="F468" s="230"/>
      <c r="G468" s="230"/>
      <c r="H468" s="230"/>
      <c r="I468" s="230"/>
      <c r="J468" s="230"/>
      <c r="K468" s="230"/>
      <c r="L468" s="230"/>
      <c r="M468" s="230"/>
      <c r="N468" s="230"/>
      <c r="O468" s="230"/>
      <c r="P468" s="310"/>
      <c r="Q468" s="310"/>
      <c r="R468" s="310"/>
      <c r="S468" s="309"/>
      <c r="V468" s="247"/>
      <c r="Z468" s="247"/>
    </row>
    <row r="469" spans="1:27" ht="9" hidden="1" customHeight="1" outlineLevel="1" x14ac:dyDescent="0.3">
      <c r="A469" s="287"/>
      <c r="B469" s="207"/>
      <c r="C469" s="207"/>
      <c r="D469" s="207"/>
      <c r="E469" s="207"/>
      <c r="F469" s="207"/>
      <c r="G469" s="207"/>
      <c r="H469" s="207"/>
      <c r="I469" s="207"/>
      <c r="J469" s="207"/>
      <c r="K469" s="207"/>
      <c r="L469" s="207"/>
      <c r="M469" s="207"/>
      <c r="N469" s="207"/>
      <c r="O469" s="207"/>
      <c r="P469" s="296"/>
      <c r="Q469" s="296"/>
      <c r="R469" s="296"/>
      <c r="S469" s="309"/>
      <c r="V469" s="247"/>
      <c r="Z469" s="247"/>
    </row>
    <row r="470" spans="1:27" ht="18" hidden="1" customHeight="1" outlineLevel="1" x14ac:dyDescent="0.3">
      <c r="A470" s="287"/>
      <c r="B470" s="311"/>
      <c r="C470" s="296"/>
      <c r="D470" s="296"/>
      <c r="E470" s="126" t="s">
        <v>173</v>
      </c>
      <c r="F470" s="118"/>
      <c r="G470" s="118"/>
      <c r="H470" s="126" t="s">
        <v>174</v>
      </c>
      <c r="I470" s="118"/>
      <c r="J470" s="118"/>
      <c r="K470" s="126" t="s">
        <v>175</v>
      </c>
      <c r="L470" s="296"/>
      <c r="M470" s="296"/>
      <c r="N470" s="296"/>
      <c r="O470" s="296"/>
      <c r="P470" s="296"/>
      <c r="Q470" s="82"/>
      <c r="R470" s="82"/>
      <c r="S470" s="309"/>
    </row>
    <row r="471" spans="1:27" ht="3" hidden="1" customHeight="1" outlineLevel="1" x14ac:dyDescent="0.3">
      <c r="A471" s="287"/>
      <c r="B471" s="311"/>
      <c r="C471" s="296"/>
      <c r="D471" s="296"/>
      <c r="E471" s="127"/>
      <c r="F471" s="118"/>
      <c r="G471" s="118"/>
      <c r="H471" s="127"/>
      <c r="I471" s="118"/>
      <c r="J471" s="118"/>
      <c r="K471" s="127"/>
      <c r="L471" s="296"/>
      <c r="M471" s="296"/>
      <c r="N471" s="296"/>
      <c r="O471" s="296"/>
      <c r="P471" s="296"/>
      <c r="Q471" s="82"/>
      <c r="R471" s="82"/>
      <c r="S471" s="309"/>
    </row>
    <row r="472" spans="1:27" hidden="1" outlineLevel="1" x14ac:dyDescent="0.3">
      <c r="A472" s="287"/>
      <c r="B472" s="428"/>
      <c r="C472" s="130" t="str" cm="1">
        <f t="array" aca="1" ref="C472" ca="1">IF(INDIRECT("'Introducció dades'!C"&amp;T472)="No n'hi ha","",INDIRECT("'Introducció dades'!C"&amp;T472))</f>
        <v>ELECTRICITAT</v>
      </c>
      <c r="D472" s="119"/>
      <c r="E472" s="128" cm="1">
        <f t="array" aca="1" ref="E472" ca="1">INDIRECT("'Introducció dades'!R"&amp;U472)</f>
        <v>0</v>
      </c>
      <c r="F472" s="123"/>
      <c r="G472" s="123"/>
      <c r="H472" s="128" cm="1">
        <f t="array" aca="1" ref="H472" ca="1">INDIRECT("'Introducció dades'!T"&amp;V472)</f>
        <v>0</v>
      </c>
      <c r="I472" s="123"/>
      <c r="J472" s="123"/>
      <c r="K472" s="128" cm="1">
        <f t="array" aca="1" ref="K472" ca="1">INDIRECT("'Introducció dades'!W"&amp;W472)</f>
        <v>0</v>
      </c>
      <c r="L472" s="123"/>
      <c r="M472" s="296"/>
      <c r="N472" s="296"/>
      <c r="O472" s="296"/>
      <c r="P472" s="296"/>
      <c r="Q472" s="82"/>
      <c r="R472" s="82"/>
      <c r="S472" s="309"/>
      <c r="T472" s="245">
        <f>T397+$T$92</f>
        <v>869</v>
      </c>
      <c r="U472" s="245">
        <f>U397+$T$92</f>
        <v>897</v>
      </c>
      <c r="V472" s="245">
        <f t="shared" ref="V472:W472" si="43">V397+$T$92</f>
        <v>897</v>
      </c>
      <c r="W472" s="245">
        <f t="shared" si="43"/>
        <v>873</v>
      </c>
    </row>
    <row r="473" spans="1:27" ht="3" hidden="1" customHeight="1" outlineLevel="1" x14ac:dyDescent="0.3">
      <c r="A473" s="287"/>
      <c r="B473" s="428"/>
      <c r="C473" s="131"/>
      <c r="D473" s="119"/>
      <c r="E473" s="123"/>
      <c r="F473" s="123"/>
      <c r="G473" s="123"/>
      <c r="H473" s="123"/>
      <c r="I473" s="123"/>
      <c r="J473" s="123"/>
      <c r="K473" s="123"/>
      <c r="L473" s="123"/>
      <c r="M473" s="296"/>
      <c r="N473" s="296"/>
      <c r="O473" s="296"/>
      <c r="P473" s="296"/>
      <c r="Q473" s="82"/>
      <c r="R473" s="82"/>
      <c r="S473" s="309"/>
    </row>
    <row r="474" spans="1:27" ht="14.4" hidden="1" customHeight="1" outlineLevel="1" x14ac:dyDescent="0.3">
      <c r="A474" s="287"/>
      <c r="B474" s="428"/>
      <c r="C474" s="130" t="str" cm="1">
        <f t="array" aca="1" ref="C474" ca="1">IF(INDIRECT("'Introducció dades'!E"&amp;T474)="No n'hi ha","",INDIRECT("'Introducció dades'!E"&amp;T474))</f>
        <v/>
      </c>
      <c r="D474" s="119"/>
      <c r="E474" s="128" cm="1">
        <f t="array" aca="1" ref="E474" ca="1">INDIRECT("'Introducció dades'!Q"&amp;U474)</f>
        <v>0</v>
      </c>
      <c r="F474" s="123"/>
      <c r="G474" s="123"/>
      <c r="H474" s="128" cm="1">
        <f t="array" aca="1" ref="H474" ca="1">INDIRECT("'Introducció dades'!S"&amp;V474)</f>
        <v>0</v>
      </c>
      <c r="I474" s="123"/>
      <c r="J474" s="123"/>
      <c r="K474" s="128" cm="1">
        <f t="array" aca="1" ref="K474" ca="1">INDIRECT("'Introducció dades'!W"&amp;W474)</f>
        <v>0</v>
      </c>
      <c r="L474" s="123"/>
      <c r="M474" s="296"/>
      <c r="N474" s="296"/>
      <c r="O474" s="296"/>
      <c r="P474" s="296"/>
      <c r="Q474" s="82"/>
      <c r="R474" s="82"/>
      <c r="S474" s="309"/>
      <c r="T474" s="245">
        <f t="shared" ref="T474:W474" si="44">T399+$T$92</f>
        <v>903</v>
      </c>
      <c r="U474" s="245">
        <f t="shared" si="44"/>
        <v>925</v>
      </c>
      <c r="V474" s="245">
        <f t="shared" si="44"/>
        <v>925</v>
      </c>
      <c r="W474" s="245">
        <f t="shared" si="44"/>
        <v>904</v>
      </c>
    </row>
    <row r="475" spans="1:27" ht="3" hidden="1" customHeight="1" outlineLevel="1" x14ac:dyDescent="0.3">
      <c r="A475" s="287"/>
      <c r="B475" s="428"/>
      <c r="C475" s="131"/>
      <c r="D475" s="119"/>
      <c r="E475" s="123"/>
      <c r="F475" s="123"/>
      <c r="G475" s="123"/>
      <c r="H475" s="123"/>
      <c r="I475" s="123"/>
      <c r="J475" s="123"/>
      <c r="K475" s="123"/>
      <c r="L475" s="123"/>
      <c r="M475" s="296"/>
      <c r="N475" s="296"/>
      <c r="O475" s="296"/>
      <c r="P475" s="296"/>
      <c r="Q475" s="82"/>
      <c r="R475" s="82"/>
      <c r="S475" s="309"/>
    </row>
    <row r="476" spans="1:27" hidden="1" outlineLevel="1" x14ac:dyDescent="0.3">
      <c r="A476" s="287"/>
      <c r="B476" s="428"/>
      <c r="C476" s="130" t="str" cm="1">
        <f t="array" aca="1" ref="C476" ca="1">IF(INDIRECT("'Introducció dades'!E"&amp;T476)="No n'hi ha","",INDIRECT("'Introducció dades'!E"&amp;T476))</f>
        <v/>
      </c>
      <c r="D476" s="119"/>
      <c r="E476" s="128" cm="1">
        <f t="array" aca="1" ref="E476" ca="1">INDIRECT("'Introducció dades'!Q"&amp;U476)</f>
        <v>0</v>
      </c>
      <c r="F476" s="123"/>
      <c r="G476" s="123"/>
      <c r="H476" s="128" cm="1">
        <f t="array" aca="1" ref="H476" ca="1">INDIRECT("'Introducció dades'!S"&amp;V476)</f>
        <v>0</v>
      </c>
      <c r="I476" s="123"/>
      <c r="J476" s="123"/>
      <c r="K476" s="128" cm="1">
        <f t="array" aca="1" ref="K476" ca="1">INDIRECT("'Introducció dades'!W"&amp;W476)</f>
        <v>0</v>
      </c>
      <c r="L476" s="123"/>
      <c r="M476" s="296"/>
      <c r="N476" s="296"/>
      <c r="O476" s="296"/>
      <c r="P476" s="296"/>
      <c r="Q476" s="82"/>
      <c r="R476" s="82"/>
      <c r="S476" s="309"/>
      <c r="T476" s="245">
        <f t="shared" ref="T476:W476" si="45">T401+$T$92</f>
        <v>931</v>
      </c>
      <c r="U476" s="245">
        <f t="shared" si="45"/>
        <v>953</v>
      </c>
      <c r="V476" s="245">
        <f t="shared" si="45"/>
        <v>953</v>
      </c>
      <c r="W476" s="245">
        <f t="shared" si="45"/>
        <v>932</v>
      </c>
    </row>
    <row r="477" spans="1:27" ht="3" hidden="1" customHeight="1" outlineLevel="1" x14ac:dyDescent="0.3">
      <c r="A477" s="287"/>
      <c r="B477" s="428"/>
      <c r="C477" s="131"/>
      <c r="D477" s="119"/>
      <c r="E477" s="123"/>
      <c r="F477" s="123"/>
      <c r="G477" s="123"/>
      <c r="H477" s="123"/>
      <c r="I477" s="123"/>
      <c r="J477" s="123"/>
      <c r="K477" s="123"/>
      <c r="L477" s="296"/>
      <c r="M477" s="296"/>
      <c r="N477" s="296"/>
      <c r="O477" s="296"/>
      <c r="P477" s="296"/>
      <c r="Q477" s="82"/>
      <c r="R477" s="82"/>
      <c r="S477" s="309"/>
    </row>
    <row r="478" spans="1:27" ht="14.4" hidden="1" customHeight="1" outlineLevel="1" x14ac:dyDescent="0.3">
      <c r="A478" s="287"/>
      <c r="B478" s="428"/>
      <c r="C478" s="130" t="str" cm="1">
        <f t="array" aca="1" ref="C478" ca="1">IF(INDIRECT("'Introducció dades'!E"&amp;T478)="No n'hi ha","",INDIRECT("'Introducció dades'!E"&amp;T478))</f>
        <v/>
      </c>
      <c r="D478" s="119"/>
      <c r="E478" s="128" cm="1">
        <f t="array" aca="1" ref="E478" ca="1">INDIRECT("'Introducció dades'!Q"&amp;U478)</f>
        <v>0</v>
      </c>
      <c r="F478" s="123"/>
      <c r="G478" s="123"/>
      <c r="H478" s="128" cm="1">
        <f t="array" aca="1" ref="H478" ca="1">INDIRECT("'Introducció dades'!S"&amp;V478)</f>
        <v>0</v>
      </c>
      <c r="I478" s="123"/>
      <c r="J478" s="123"/>
      <c r="K478" s="128" cm="1">
        <f t="array" aca="1" ref="K478" ca="1">INDIRECT("'Introducció dades'!W"&amp;W478)</f>
        <v>0</v>
      </c>
      <c r="L478" s="123"/>
      <c r="M478" s="296"/>
      <c r="N478" s="296"/>
      <c r="O478" s="296"/>
      <c r="P478" s="296"/>
      <c r="Q478" s="82"/>
      <c r="R478" s="82"/>
      <c r="S478" s="309"/>
      <c r="T478" s="245">
        <f t="shared" ref="T478:W478" si="46">T403+$T$92</f>
        <v>959</v>
      </c>
      <c r="U478" s="245">
        <f t="shared" si="46"/>
        <v>981</v>
      </c>
      <c r="V478" s="245">
        <f t="shared" si="46"/>
        <v>981</v>
      </c>
      <c r="W478" s="245">
        <f t="shared" si="46"/>
        <v>960</v>
      </c>
    </row>
    <row r="479" spans="1:27" ht="3" hidden="1" customHeight="1" outlineLevel="1" x14ac:dyDescent="0.3">
      <c r="A479" s="287"/>
      <c r="B479" s="428"/>
      <c r="C479" s="131"/>
      <c r="D479" s="119"/>
      <c r="E479" s="123"/>
      <c r="F479" s="123"/>
      <c r="G479" s="123"/>
      <c r="H479" s="123"/>
      <c r="I479" s="123"/>
      <c r="J479" s="123"/>
      <c r="K479" s="123"/>
      <c r="L479" s="123"/>
      <c r="M479" s="296"/>
      <c r="N479" s="296"/>
      <c r="O479" s="296"/>
      <c r="P479" s="296"/>
      <c r="Q479" s="82"/>
      <c r="R479" s="82"/>
      <c r="S479" s="309"/>
    </row>
    <row r="480" spans="1:27" hidden="1" outlineLevel="1" x14ac:dyDescent="0.3">
      <c r="A480" s="287"/>
      <c r="B480" s="428"/>
      <c r="C480" s="130" t="str" cm="1">
        <f t="array" aca="1" ref="C480" ca="1">IF(INDIRECT("'Introducció dades'!E"&amp;T480)="No n'hi ha","",INDIRECT("'Introducció dades'!E"&amp;T480))</f>
        <v/>
      </c>
      <c r="D480" s="119"/>
      <c r="E480" s="128" cm="1">
        <f t="array" aca="1" ref="E480" ca="1">INDIRECT("'Introducció dades'!Q"&amp;U480)</f>
        <v>0</v>
      </c>
      <c r="F480" s="123"/>
      <c r="G480" s="123"/>
      <c r="H480" s="128" cm="1">
        <f t="array" aca="1" ref="H480" ca="1">INDIRECT("'Introducció dades'!S"&amp;V480)</f>
        <v>0</v>
      </c>
      <c r="I480" s="123"/>
      <c r="J480" s="123"/>
      <c r="K480" s="128" cm="1">
        <f t="array" aca="1" ref="K480" ca="1">INDIRECT("'Introducció dades'!W"&amp;W480)</f>
        <v>0</v>
      </c>
      <c r="L480" s="123"/>
      <c r="M480" s="296"/>
      <c r="N480" s="296"/>
      <c r="O480" s="296"/>
      <c r="P480" s="296"/>
      <c r="Q480" s="82"/>
      <c r="R480" s="82"/>
      <c r="S480" s="309"/>
      <c r="T480" s="245">
        <f t="shared" ref="T480:W480" si="47">T405+$T$92</f>
        <v>987</v>
      </c>
      <c r="U480" s="245">
        <f t="shared" si="47"/>
        <v>1009</v>
      </c>
      <c r="V480" s="245">
        <f t="shared" si="47"/>
        <v>1009</v>
      </c>
      <c r="W480" s="245">
        <f t="shared" si="47"/>
        <v>1084</v>
      </c>
    </row>
    <row r="481" spans="1:21" ht="3" hidden="1" customHeight="1" outlineLevel="1" x14ac:dyDescent="0.3">
      <c r="A481" s="287"/>
      <c r="B481" s="428"/>
      <c r="C481" s="131"/>
      <c r="D481" s="119"/>
      <c r="E481" s="123"/>
      <c r="F481" s="123"/>
      <c r="G481" s="123"/>
      <c r="H481" s="123"/>
      <c r="I481" s="123"/>
      <c r="J481" s="123"/>
      <c r="K481" s="123"/>
      <c r="L481" s="296"/>
      <c r="M481" s="296"/>
      <c r="N481" s="296"/>
      <c r="O481" s="296"/>
      <c r="P481" s="296"/>
      <c r="Q481" s="82"/>
      <c r="R481" s="82"/>
      <c r="S481" s="309"/>
      <c r="U481" s="245">
        <f t="shared" ref="U481" si="48">U406+$T$92</f>
        <v>864</v>
      </c>
    </row>
    <row r="482" spans="1:21" ht="13.95" hidden="1" customHeight="1" outlineLevel="1" x14ac:dyDescent="0.3">
      <c r="A482" s="287"/>
      <c r="B482" s="428"/>
      <c r="C482" s="312" t="s">
        <v>149</v>
      </c>
      <c r="D482" s="119"/>
      <c r="E482" s="313">
        <f ca="1">SUM(E472:E476)</f>
        <v>0</v>
      </c>
      <c r="F482" s="314"/>
      <c r="G482" s="314"/>
      <c r="H482" s="313">
        <f t="shared" ref="H482" ca="1" si="49">SUM(H472:H476)</f>
        <v>0</v>
      </c>
      <c r="I482" s="314"/>
      <c r="J482" s="314"/>
      <c r="K482" s="313">
        <f t="shared" ref="K482" ca="1" si="50">SUM(K472:K476)</f>
        <v>0</v>
      </c>
      <c r="L482" s="296"/>
      <c r="M482" s="296"/>
      <c r="N482" s="296"/>
      <c r="O482" s="296"/>
      <c r="P482" s="296"/>
      <c r="Q482" s="82"/>
      <c r="R482" s="82"/>
      <c r="S482" s="309"/>
    </row>
    <row r="483" spans="1:21" ht="3" hidden="1" customHeight="1" outlineLevel="1" x14ac:dyDescent="0.3">
      <c r="A483" s="287"/>
      <c r="B483" s="428"/>
      <c r="C483" s="82"/>
      <c r="D483" s="82"/>
      <c r="E483" s="120"/>
      <c r="F483" s="120"/>
      <c r="G483" s="120"/>
      <c r="H483" s="120"/>
      <c r="I483" s="120"/>
      <c r="J483" s="120"/>
      <c r="K483" s="120"/>
      <c r="L483" s="82"/>
      <c r="M483" s="82"/>
      <c r="N483" s="82"/>
      <c r="O483" s="82"/>
      <c r="P483" s="82"/>
      <c r="Q483" s="82"/>
      <c r="R483" s="82"/>
      <c r="S483" s="309"/>
    </row>
    <row r="484" spans="1:21" hidden="1" outlineLevel="1" x14ac:dyDescent="0.3">
      <c r="A484" s="287"/>
      <c r="B484" s="428"/>
      <c r="C484" s="82"/>
      <c r="D484" s="82"/>
      <c r="E484" s="82"/>
      <c r="F484" s="82"/>
      <c r="G484" s="82"/>
      <c r="H484" s="82"/>
      <c r="I484" s="82"/>
      <c r="J484" s="82"/>
      <c r="K484" s="82"/>
      <c r="L484" s="82"/>
      <c r="M484" s="82"/>
      <c r="N484" s="82"/>
      <c r="O484" s="82"/>
      <c r="P484" s="82"/>
      <c r="Q484" s="82"/>
      <c r="R484" s="82"/>
      <c r="S484" s="309"/>
    </row>
    <row r="485" spans="1:21" hidden="1" outlineLevel="1" x14ac:dyDescent="0.3">
      <c r="A485" s="287"/>
      <c r="B485" s="428"/>
      <c r="C485" s="82"/>
      <c r="D485" s="82"/>
      <c r="E485" s="82"/>
      <c r="F485" s="82"/>
      <c r="G485" s="82"/>
      <c r="H485" s="82"/>
      <c r="I485" s="82"/>
      <c r="J485" s="82"/>
      <c r="K485" s="82"/>
      <c r="L485" s="82"/>
      <c r="M485" s="82"/>
      <c r="N485" s="82"/>
      <c r="O485" s="82"/>
      <c r="P485" s="82"/>
      <c r="Q485" s="82"/>
      <c r="R485" s="82"/>
      <c r="S485" s="309"/>
    </row>
    <row r="486" spans="1:21" hidden="1" outlineLevel="1" x14ac:dyDescent="0.3">
      <c r="A486" s="287"/>
      <c r="B486" s="428"/>
      <c r="C486" s="82"/>
      <c r="D486" s="82"/>
      <c r="E486" s="82"/>
      <c r="F486" s="82"/>
      <c r="G486" s="82"/>
      <c r="H486" s="82"/>
      <c r="I486" s="82"/>
      <c r="J486" s="82"/>
      <c r="K486" s="82"/>
      <c r="L486" s="82"/>
      <c r="M486" s="82"/>
      <c r="N486" s="82"/>
      <c r="O486" s="82"/>
      <c r="P486" s="82"/>
      <c r="Q486" s="82"/>
      <c r="R486" s="82"/>
      <c r="S486" s="309"/>
    </row>
    <row r="487" spans="1:21" hidden="1" outlineLevel="1" x14ac:dyDescent="0.3">
      <c r="A487" s="287"/>
      <c r="B487" s="428"/>
      <c r="C487" s="82"/>
      <c r="D487" s="82"/>
      <c r="E487" s="82"/>
      <c r="F487" s="82"/>
      <c r="G487" s="82"/>
      <c r="H487" s="82"/>
      <c r="I487" s="82"/>
      <c r="J487" s="82"/>
      <c r="K487" s="121"/>
      <c r="L487" s="296"/>
      <c r="M487" s="296"/>
      <c r="N487" s="296"/>
      <c r="O487" s="296"/>
      <c r="P487" s="296"/>
      <c r="Q487" s="82"/>
      <c r="R487" s="82"/>
      <c r="S487" s="309"/>
    </row>
    <row r="488" spans="1:21" hidden="1" outlineLevel="1" x14ac:dyDescent="0.3">
      <c r="A488" s="287"/>
      <c r="B488" s="428"/>
      <c r="C488" s="82"/>
      <c r="D488" s="82"/>
      <c r="E488" s="82"/>
      <c r="F488" s="82"/>
      <c r="G488" s="82"/>
      <c r="H488" s="82"/>
      <c r="I488" s="82"/>
      <c r="J488" s="82"/>
      <c r="K488" s="121"/>
      <c r="L488" s="121"/>
      <c r="M488" s="121"/>
      <c r="N488" s="121"/>
      <c r="O488" s="121"/>
      <c r="P488" s="121"/>
      <c r="Q488" s="82"/>
      <c r="R488" s="82"/>
      <c r="S488" s="309"/>
    </row>
    <row r="489" spans="1:21" hidden="1" outlineLevel="1" x14ac:dyDescent="0.3">
      <c r="A489" s="287"/>
      <c r="B489" s="428"/>
      <c r="C489" s="82"/>
      <c r="D489" s="82"/>
      <c r="E489" s="82"/>
      <c r="F489" s="82"/>
      <c r="G489" s="82"/>
      <c r="H489" s="315"/>
      <c r="I489" s="315"/>
      <c r="J489" s="315"/>
      <c r="K489" s="296"/>
      <c r="L489" s="296"/>
      <c r="M489" s="296"/>
      <c r="N489" s="296"/>
      <c r="O489" s="296"/>
      <c r="P489" s="296"/>
      <c r="Q489" s="82"/>
      <c r="R489" s="82"/>
      <c r="S489" s="309"/>
    </row>
    <row r="490" spans="1:21" hidden="1" outlineLevel="1" x14ac:dyDescent="0.3">
      <c r="A490" s="287"/>
      <c r="B490" s="428"/>
      <c r="C490" s="122"/>
      <c r="D490" s="122"/>
      <c r="E490" s="315"/>
      <c r="F490" s="315"/>
      <c r="G490" s="315"/>
      <c r="H490" s="82"/>
      <c r="I490" s="82"/>
      <c r="J490" s="82"/>
      <c r="K490" s="296"/>
      <c r="L490" s="296"/>
      <c r="M490" s="296"/>
      <c r="N490" s="296"/>
      <c r="O490" s="296"/>
      <c r="P490" s="296"/>
      <c r="Q490" s="133"/>
      <c r="R490" s="133"/>
      <c r="S490" s="309"/>
      <c r="T490" s="244">
        <f>+IF($H$70=$B490,MAX(C490:H490),0)</f>
        <v>0</v>
      </c>
    </row>
    <row r="491" spans="1:21" hidden="1" outlineLevel="1" x14ac:dyDescent="0.3">
      <c r="A491" s="287"/>
      <c r="B491" s="428"/>
      <c r="C491" s="122"/>
      <c r="D491" s="122"/>
      <c r="E491" s="315"/>
      <c r="F491" s="315"/>
      <c r="G491" s="315"/>
      <c r="H491" s="315"/>
      <c r="I491" s="315"/>
      <c r="J491" s="315"/>
      <c r="K491" s="296"/>
      <c r="L491" s="296"/>
      <c r="M491" s="296"/>
      <c r="N491" s="296"/>
      <c r="O491" s="296"/>
      <c r="P491" s="296"/>
      <c r="Q491" s="133"/>
      <c r="R491" s="133"/>
      <c r="S491" s="309"/>
      <c r="T491" s="244">
        <f>+IF($H$70=$B491,MAX(C491:H491),0)</f>
        <v>0</v>
      </c>
    </row>
    <row r="492" spans="1:21" hidden="1" outlineLevel="1" x14ac:dyDescent="0.3">
      <c r="A492" s="287"/>
      <c r="B492" s="428"/>
      <c r="C492" s="122"/>
      <c r="D492" s="122"/>
      <c r="E492" s="315"/>
      <c r="F492" s="315"/>
      <c r="G492" s="315"/>
      <c r="H492" s="315"/>
      <c r="I492" s="315"/>
      <c r="J492" s="315"/>
      <c r="K492" s="296"/>
      <c r="L492" s="296"/>
      <c r="M492" s="296"/>
      <c r="N492" s="296"/>
      <c r="O492" s="296"/>
      <c r="P492" s="296"/>
      <c r="Q492" s="133"/>
      <c r="R492" s="133"/>
      <c r="S492" s="309"/>
      <c r="T492" s="244">
        <f>+IF($H$70=$B492,MAX(C492:H492),0)</f>
        <v>0</v>
      </c>
    </row>
    <row r="493" spans="1:21" hidden="1" outlineLevel="1" x14ac:dyDescent="0.3">
      <c r="A493" s="287"/>
      <c r="B493" s="428"/>
      <c r="C493" s="122"/>
      <c r="D493" s="122"/>
      <c r="E493" s="315"/>
      <c r="F493" s="315"/>
      <c r="G493" s="315"/>
      <c r="H493" s="315"/>
      <c r="I493" s="315"/>
      <c r="J493" s="315"/>
      <c r="K493" s="315"/>
      <c r="L493" s="315"/>
      <c r="M493" s="315"/>
      <c r="N493" s="315"/>
      <c r="O493" s="315"/>
      <c r="P493" s="133"/>
      <c r="Q493" s="133"/>
      <c r="R493" s="133"/>
      <c r="S493" s="309"/>
      <c r="T493" s="244">
        <f>+IF($H$70=$B493,MAX(C493:N493),0)</f>
        <v>0</v>
      </c>
    </row>
    <row r="494" spans="1:21" hidden="1" outlineLevel="1" x14ac:dyDescent="0.3">
      <c r="A494" s="287"/>
      <c r="B494" s="428"/>
      <c r="C494" s="122"/>
      <c r="D494" s="122"/>
      <c r="E494" s="315"/>
      <c r="F494" s="315"/>
      <c r="G494" s="315"/>
      <c r="H494" s="315"/>
      <c r="I494" s="315"/>
      <c r="J494" s="315"/>
      <c r="K494" s="315"/>
      <c r="L494" s="315"/>
      <c r="M494" s="315"/>
      <c r="N494" s="315"/>
      <c r="O494" s="315"/>
      <c r="P494" s="133">
        <f ca="1">+IF($D$70=$B494,MAX(C494:N494),0)</f>
        <v>0</v>
      </c>
      <c r="Q494" s="133">
        <f ca="1">+IF($G$70=$B494,MAX(C494:N494),0)</f>
        <v>0</v>
      </c>
      <c r="R494" s="133"/>
      <c r="S494" s="309"/>
      <c r="T494" s="244">
        <f>+IF($H$70=$B494,MAX(C494:N494),0)</f>
        <v>0</v>
      </c>
    </row>
    <row r="495" spans="1:21" hidden="1" outlineLevel="1" x14ac:dyDescent="0.3">
      <c r="A495" s="287"/>
      <c r="B495" s="428"/>
      <c r="C495" s="122"/>
      <c r="D495" s="122"/>
      <c r="E495" s="315"/>
      <c r="F495" s="315"/>
      <c r="G495" s="315"/>
      <c r="H495" s="315"/>
      <c r="I495" s="315"/>
      <c r="J495" s="315"/>
      <c r="K495" s="315"/>
      <c r="L495" s="315"/>
      <c r="M495" s="315"/>
      <c r="N495" s="315"/>
      <c r="O495" s="315"/>
      <c r="P495" s="133"/>
      <c r="Q495" s="133"/>
      <c r="R495" s="133"/>
      <c r="S495" s="309"/>
      <c r="T495" s="244"/>
    </row>
    <row r="496" spans="1:21" hidden="1" outlineLevel="1" x14ac:dyDescent="0.3">
      <c r="A496" s="287"/>
      <c r="B496" s="428"/>
      <c r="C496" s="122"/>
      <c r="D496" s="122"/>
      <c r="E496" s="315"/>
      <c r="F496" s="315"/>
      <c r="G496" s="315"/>
      <c r="H496" s="315"/>
      <c r="I496" s="315"/>
      <c r="J496" s="315"/>
      <c r="K496" s="315"/>
      <c r="L496" s="315"/>
      <c r="M496" s="315"/>
      <c r="N496" s="315"/>
      <c r="O496" s="315"/>
      <c r="P496" s="133"/>
      <c r="Q496" s="133"/>
      <c r="R496" s="133"/>
      <c r="S496" s="309"/>
      <c r="T496" s="244"/>
    </row>
    <row r="497" spans="1:25" hidden="1" outlineLevel="1" x14ac:dyDescent="0.3">
      <c r="A497" s="287"/>
      <c r="B497" s="428"/>
      <c r="C497" s="122"/>
      <c r="D497" s="122"/>
      <c r="E497" s="315"/>
      <c r="F497" s="315"/>
      <c r="G497" s="315"/>
      <c r="H497" s="315"/>
      <c r="I497" s="315"/>
      <c r="J497" s="315"/>
      <c r="K497" s="315"/>
      <c r="L497" s="315"/>
      <c r="M497" s="315"/>
      <c r="N497" s="315"/>
      <c r="O497" s="315"/>
      <c r="P497" s="133"/>
      <c r="Q497" s="133"/>
      <c r="R497" s="133"/>
      <c r="S497" s="309"/>
      <c r="T497" s="244"/>
    </row>
    <row r="498" spans="1:25" hidden="1" outlineLevel="1" x14ac:dyDescent="0.3">
      <c r="A498" s="287"/>
      <c r="B498" s="428"/>
      <c r="C498" s="122"/>
      <c r="D498" s="122"/>
      <c r="E498" s="315"/>
      <c r="F498" s="315"/>
      <c r="G498" s="315"/>
      <c r="H498" s="315"/>
      <c r="I498" s="315"/>
      <c r="J498" s="315"/>
      <c r="K498" s="315"/>
      <c r="L498" s="315"/>
      <c r="M498" s="315"/>
      <c r="N498" s="315"/>
      <c r="O498" s="315"/>
      <c r="P498" s="133"/>
      <c r="Q498" s="133"/>
      <c r="R498" s="133"/>
      <c r="S498" s="309"/>
      <c r="T498" s="244"/>
    </row>
    <row r="499" spans="1:25" hidden="1" outlineLevel="1" x14ac:dyDescent="0.3">
      <c r="A499" s="287"/>
      <c r="B499" s="428"/>
      <c r="C499" s="122"/>
      <c r="D499" s="122"/>
      <c r="E499" s="315"/>
      <c r="F499" s="315"/>
      <c r="G499" s="315"/>
      <c r="H499" s="315"/>
      <c r="I499" s="315"/>
      <c r="J499" s="315"/>
      <c r="K499" s="315"/>
      <c r="L499" s="315"/>
      <c r="M499" s="315"/>
      <c r="N499" s="315"/>
      <c r="O499" s="315"/>
      <c r="P499" s="133"/>
      <c r="Q499" s="133"/>
      <c r="R499" s="133"/>
      <c r="S499" s="309"/>
      <c r="T499" s="244"/>
    </row>
    <row r="500" spans="1:25" hidden="1" outlineLevel="1" x14ac:dyDescent="0.3">
      <c r="A500" s="287"/>
      <c r="B500" s="428"/>
      <c r="C500" s="122"/>
      <c r="D500" s="122"/>
      <c r="E500" s="315"/>
      <c r="F500" s="315"/>
      <c r="G500" s="315"/>
      <c r="H500" s="315"/>
      <c r="I500" s="315"/>
      <c r="J500" s="315"/>
      <c r="K500" s="315"/>
      <c r="L500" s="315"/>
      <c r="M500" s="315"/>
      <c r="N500" s="315"/>
      <c r="O500" s="315"/>
      <c r="P500" s="133"/>
      <c r="Q500" s="133"/>
      <c r="R500" s="133"/>
      <c r="S500" s="309"/>
      <c r="T500" s="244"/>
    </row>
    <row r="501" spans="1:25" hidden="1" outlineLevel="1" x14ac:dyDescent="0.3">
      <c r="A501" s="287"/>
      <c r="B501" s="428"/>
      <c r="C501" s="122"/>
      <c r="D501" s="122"/>
      <c r="E501" s="315"/>
      <c r="F501" s="315"/>
      <c r="G501" s="315"/>
      <c r="H501" s="315"/>
      <c r="I501" s="315"/>
      <c r="J501" s="315"/>
      <c r="K501" s="315"/>
      <c r="L501" s="315"/>
      <c r="M501" s="315"/>
      <c r="N501" s="315"/>
      <c r="O501" s="315"/>
      <c r="P501" s="133"/>
      <c r="Q501" s="133"/>
      <c r="R501" s="133"/>
      <c r="S501" s="309"/>
      <c r="T501" s="244"/>
    </row>
    <row r="502" spans="1:25" hidden="1" outlineLevel="1" x14ac:dyDescent="0.3">
      <c r="A502" s="287"/>
      <c r="B502" s="428"/>
      <c r="C502" s="122"/>
      <c r="D502" s="122"/>
      <c r="E502" s="315"/>
      <c r="F502" s="315"/>
      <c r="G502" s="315"/>
      <c r="H502" s="315"/>
      <c r="I502" s="315"/>
      <c r="J502" s="315"/>
      <c r="K502" s="315"/>
      <c r="L502" s="315"/>
      <c r="M502" s="315"/>
      <c r="N502" s="315"/>
      <c r="O502" s="315"/>
      <c r="P502" s="133"/>
      <c r="Q502" s="133"/>
      <c r="R502" s="133"/>
      <c r="S502" s="309"/>
      <c r="T502" s="244"/>
    </row>
    <row r="503" spans="1:25" hidden="1" outlineLevel="1" x14ac:dyDescent="0.3">
      <c r="A503" s="287"/>
      <c r="B503" s="428"/>
      <c r="C503" s="122"/>
      <c r="D503" s="122"/>
      <c r="E503" s="315"/>
      <c r="F503" s="315"/>
      <c r="G503" s="315"/>
      <c r="H503" s="315"/>
      <c r="I503" s="315"/>
      <c r="J503" s="315"/>
      <c r="K503" s="315"/>
      <c r="L503" s="315"/>
      <c r="M503" s="315"/>
      <c r="N503" s="315"/>
      <c r="O503" s="315"/>
      <c r="P503" s="133"/>
      <c r="Q503" s="133"/>
      <c r="R503" s="133"/>
      <c r="S503" s="309"/>
      <c r="T503" s="244"/>
    </row>
    <row r="504" spans="1:25" hidden="1" outlineLevel="1" x14ac:dyDescent="0.3">
      <c r="A504" s="287"/>
      <c r="B504" s="428"/>
      <c r="C504" s="122"/>
      <c r="D504" s="122"/>
      <c r="E504" s="315"/>
      <c r="F504" s="315"/>
      <c r="G504" s="315"/>
      <c r="H504" s="315"/>
      <c r="I504" s="315"/>
      <c r="J504" s="315"/>
      <c r="K504" s="315"/>
      <c r="L504" s="315"/>
      <c r="M504" s="315"/>
      <c r="N504" s="315"/>
      <c r="O504" s="315"/>
      <c r="P504" s="133"/>
      <c r="Q504" s="133"/>
      <c r="R504" s="133"/>
      <c r="S504" s="309"/>
      <c r="T504" s="244"/>
    </row>
    <row r="505" spans="1:25" hidden="1" outlineLevel="1" x14ac:dyDescent="0.3">
      <c r="A505" s="287"/>
      <c r="B505" s="428"/>
      <c r="C505" s="122"/>
      <c r="D505" s="122"/>
      <c r="E505" s="315"/>
      <c r="F505" s="315"/>
      <c r="G505" s="315"/>
      <c r="H505" s="315"/>
      <c r="I505" s="315"/>
      <c r="J505" s="315"/>
      <c r="K505" s="315"/>
      <c r="L505" s="315"/>
      <c r="M505" s="315"/>
      <c r="N505" s="315"/>
      <c r="O505" s="315"/>
      <c r="P505" s="133"/>
      <c r="Q505" s="133"/>
      <c r="R505" s="133"/>
      <c r="S505" s="309"/>
      <c r="T505" s="244"/>
    </row>
    <row r="506" spans="1:25" ht="19.2" hidden="1" customHeight="1" outlineLevel="1" x14ac:dyDescent="0.3">
      <c r="A506" s="287"/>
      <c r="B506" s="428"/>
      <c r="C506" s="119"/>
      <c r="D506" s="119"/>
      <c r="E506" s="126" t="s">
        <v>176</v>
      </c>
      <c r="F506" s="124"/>
      <c r="G506" s="124"/>
      <c r="H506" s="126" t="s">
        <v>112</v>
      </c>
      <c r="I506" s="124"/>
      <c r="J506" s="124"/>
      <c r="K506" s="126" t="s">
        <v>177</v>
      </c>
      <c r="L506" s="315"/>
      <c r="M506" s="315"/>
      <c r="N506" s="315"/>
      <c r="O506" s="315"/>
      <c r="P506" s="133"/>
      <c r="Q506" s="133"/>
      <c r="R506" s="133"/>
      <c r="S506" s="309"/>
      <c r="T506" s="244"/>
    </row>
    <row r="507" spans="1:25" ht="3" hidden="1" customHeight="1" outlineLevel="1" x14ac:dyDescent="0.3">
      <c r="A507" s="287"/>
      <c r="B507" s="428"/>
      <c r="C507" s="119"/>
      <c r="D507" s="119"/>
      <c r="E507" s="124"/>
      <c r="F507" s="124"/>
      <c r="G507" s="124"/>
      <c r="H507" s="124"/>
      <c r="I507" s="124"/>
      <c r="J507" s="124"/>
      <c r="K507" s="124"/>
      <c r="L507" s="315"/>
      <c r="M507" s="315"/>
      <c r="N507" s="315"/>
      <c r="O507" s="315"/>
      <c r="P507" s="133"/>
      <c r="Q507" s="133"/>
      <c r="R507" s="133"/>
      <c r="S507" s="309"/>
      <c r="T507" s="244"/>
    </row>
    <row r="508" spans="1:25" hidden="1" outlineLevel="1" x14ac:dyDescent="0.3">
      <c r="A508" s="287"/>
      <c r="B508" s="428"/>
      <c r="C508" s="130" t="s">
        <v>178</v>
      </c>
      <c r="D508" s="124"/>
      <c r="E508" s="132" t="str" cm="1">
        <f t="array" aca="1" ref="E508" ca="1">IFERROR(E482/INDIRECT("'Introducció dades Grals'!G"&amp;T508),"-")</f>
        <v>-</v>
      </c>
      <c r="F508" s="125"/>
      <c r="G508" s="125"/>
      <c r="H508" s="132">
        <f ca="1">IFERROR(SUM(INDIRECT("'Introducció dades'!S"&amp;U508),INDIRECT("'Introducció dades'!S"&amp;V508),INDIRECT("'Introducció dades'!S"&amp;W508),INDIRECT("'Introducció dades'!S"&amp;X508),INDIRECT("'Introducció dades'!S"&amp;Y508)),"-")</f>
        <v>0</v>
      </c>
      <c r="I508" s="125"/>
      <c r="J508" s="125"/>
      <c r="K508" s="132" t="str" cm="1">
        <f t="array" aca="1" ref="K508" ca="1">IFERROR(K482/INDIRECT("'Introducció dades Grals'!G"&amp;T508),"-")</f>
        <v>-</v>
      </c>
      <c r="L508" s="315"/>
      <c r="M508" s="315"/>
      <c r="N508" s="315"/>
      <c r="O508" s="315"/>
      <c r="P508" s="133"/>
      <c r="Q508" s="133"/>
      <c r="R508" s="133"/>
      <c r="S508" s="309"/>
      <c r="T508" s="245">
        <f>+T454+T433</f>
        <v>24</v>
      </c>
      <c r="U508" s="245">
        <f>+T467+U433</f>
        <v>873</v>
      </c>
      <c r="V508" s="245">
        <f>+T467+V433</f>
        <v>904</v>
      </c>
      <c r="W508" s="245">
        <f>+T467+W433</f>
        <v>932</v>
      </c>
      <c r="X508" s="245">
        <f>+T467+X433</f>
        <v>960</v>
      </c>
      <c r="Y508" s="245">
        <f>+T467+Y433</f>
        <v>988</v>
      </c>
    </row>
    <row r="509" spans="1:25" hidden="1" outlineLevel="1" x14ac:dyDescent="0.3">
      <c r="A509" s="287"/>
      <c r="B509" s="104"/>
      <c r="C509" s="316"/>
      <c r="D509" s="124"/>
      <c r="E509" s="125"/>
      <c r="F509" s="125"/>
      <c r="G509" s="125"/>
      <c r="H509" s="125"/>
      <c r="I509" s="125"/>
      <c r="J509" s="125"/>
      <c r="K509" s="125"/>
      <c r="L509" s="315"/>
      <c r="M509" s="315"/>
      <c r="N509" s="315"/>
      <c r="O509" s="315"/>
      <c r="P509" s="133"/>
      <c r="Q509" s="133"/>
      <c r="R509" s="133"/>
      <c r="S509" s="309"/>
      <c r="T509" s="244"/>
    </row>
    <row r="510" spans="1:25" ht="29.4" hidden="1" customHeight="1" outlineLevel="1" x14ac:dyDescent="0.3">
      <c r="A510" s="287"/>
      <c r="B510" s="207"/>
      <c r="C510" s="231" t="s">
        <v>179</v>
      </c>
      <c r="D510" s="207"/>
      <c r="E510" s="207"/>
      <c r="F510" s="207"/>
      <c r="G510" s="207"/>
      <c r="H510" s="207"/>
      <c r="I510" s="207"/>
      <c r="J510" s="207"/>
      <c r="K510" s="207"/>
      <c r="L510" s="207"/>
      <c r="M510" s="207"/>
      <c r="N510" s="207"/>
      <c r="O510" s="207"/>
      <c r="P510" s="296"/>
      <c r="Q510" s="296"/>
      <c r="R510" s="296"/>
      <c r="S510" s="309"/>
      <c r="T510" s="244">
        <v>144</v>
      </c>
    </row>
    <row r="511" spans="1:25" ht="2.4" hidden="1" customHeight="1" outlineLevel="1" x14ac:dyDescent="0.3">
      <c r="A511" s="287"/>
      <c r="B511" s="230"/>
      <c r="C511" s="230"/>
      <c r="D511" s="230"/>
      <c r="E511" s="230"/>
      <c r="F511" s="230"/>
      <c r="G511" s="230"/>
      <c r="H511" s="230"/>
      <c r="I511" s="230"/>
      <c r="J511" s="230"/>
      <c r="K511" s="230"/>
      <c r="L511" s="230"/>
      <c r="M511" s="230"/>
      <c r="N511" s="230"/>
      <c r="O511" s="230"/>
      <c r="P511" s="310"/>
      <c r="Q511" s="310"/>
      <c r="R511" s="310"/>
      <c r="S511" s="309"/>
      <c r="T511" s="244"/>
    </row>
    <row r="512" spans="1:25" hidden="1" outlineLevel="1" x14ac:dyDescent="0.3">
      <c r="A512" s="287"/>
      <c r="B512" s="104"/>
      <c r="C512" s="316"/>
      <c r="D512" s="124"/>
      <c r="E512" s="125"/>
      <c r="F512" s="125"/>
      <c r="G512" s="125"/>
      <c r="H512" s="125"/>
      <c r="I512" s="125"/>
      <c r="J512" s="125"/>
      <c r="K512" s="125"/>
      <c r="L512" s="315"/>
      <c r="M512" s="315"/>
      <c r="N512" s="315"/>
      <c r="O512" s="315"/>
      <c r="P512" s="133"/>
      <c r="Q512" s="133"/>
      <c r="R512" s="133"/>
      <c r="S512" s="309"/>
      <c r="T512" s="244"/>
    </row>
    <row r="513" spans="1:20" ht="35.4" hidden="1" customHeight="1" outlineLevel="1" x14ac:dyDescent="0.3">
      <c r="A513" s="287"/>
      <c r="B513" s="104"/>
      <c r="C513" s="104"/>
      <c r="D513" s="254" t="s">
        <v>180</v>
      </c>
      <c r="E513" s="254" t="s">
        <v>181</v>
      </c>
      <c r="F513" s="240" t="s">
        <v>182</v>
      </c>
      <c r="G513" s="241"/>
      <c r="H513" s="241"/>
      <c r="I513" s="241"/>
      <c r="J513" s="241"/>
      <c r="K513" s="241"/>
      <c r="L513" s="242"/>
      <c r="M513" s="242"/>
      <c r="N513" s="242"/>
      <c r="O513" s="242" t="s">
        <v>183</v>
      </c>
      <c r="P513" s="243"/>
      <c r="Q513" s="239"/>
      <c r="R513" s="133"/>
      <c r="S513" s="309"/>
      <c r="T513" s="244"/>
    </row>
    <row r="514" spans="1:20" ht="6" hidden="1" customHeight="1" outlineLevel="1" x14ac:dyDescent="0.3">
      <c r="A514" s="287"/>
      <c r="B514" s="104"/>
      <c r="C514" s="237"/>
      <c r="D514" s="296"/>
      <c r="E514" s="296"/>
      <c r="F514" s="237"/>
      <c r="G514" s="238"/>
      <c r="H514" s="238"/>
      <c r="I514" s="238"/>
      <c r="J514" s="238"/>
      <c r="K514" s="238"/>
      <c r="L514" s="122"/>
      <c r="M514" s="122"/>
      <c r="N514" s="122"/>
      <c r="O514" s="122"/>
      <c r="P514" s="239"/>
      <c r="Q514" s="239"/>
      <c r="R514" s="133"/>
      <c r="S514" s="309"/>
      <c r="T514" s="244"/>
    </row>
    <row r="515" spans="1:20" ht="15.6" hidden="1" customHeight="1" outlineLevel="1" x14ac:dyDescent="0.3">
      <c r="A515" s="287"/>
      <c r="B515" s="104"/>
      <c r="C515" s="233" t="s">
        <v>110</v>
      </c>
      <c r="D515" s="317" cm="1">
        <f t="array" aca="1" ref="D515" ca="1">INDIRECT("'Introducció dades'!K"&amp;T515)</f>
        <v>0</v>
      </c>
      <c r="E515" s="317" cm="1">
        <f t="array" aca="1" ref="E515" ca="1">INDIRECT("'Introducció dades'!L"&amp;T515)</f>
        <v>0</v>
      </c>
      <c r="F515" s="236" cm="1">
        <f t="array" aca="1" ref="F515" ca="1">INDIRECT("'Introducció dades'!M"&amp;T515)</f>
        <v>1</v>
      </c>
      <c r="G515" s="234" t="str" cm="1">
        <f t="array" aca="1" ref="G515" ca="1">IF(INDIRECT("'Introducció dades'!M"&amp;T515)&lt;0.8,"Hi ha marge per reduir la potència contractada",IF(INDIRECT("'Introducció dades'!M"&amp;T515)&lt;1.2,"La potència contractada sembla ser adequada",IF(INDIRECT("'Introducció dades'!M"&amp;T515)&gt;=1.2,"Es recomana estudiar ampliar la potència contractada per evitar penalitzacions","ERROR")))</f>
        <v>La potència contractada sembla ser adequada</v>
      </c>
      <c r="H515" s="235"/>
      <c r="I515" s="125"/>
      <c r="J515" s="125"/>
      <c r="K515" s="232"/>
      <c r="L515" s="315"/>
      <c r="M515" s="315"/>
      <c r="N515" s="318" cm="1">
        <f t="array" aca="1" ref="N515" ca="1">INDIRECT("'Introducció dades'!L"&amp;T515)/1.2</f>
        <v>0</v>
      </c>
      <c r="O515" s="319" t="s">
        <v>101</v>
      </c>
      <c r="P515" s="321" cm="1">
        <f t="array" aca="1" ref="P515" ca="1">INDIRECT("'Introducció dades'!L"&amp;T515)/0.8</f>
        <v>0</v>
      </c>
      <c r="Q515" s="320" t="s">
        <v>184</v>
      </c>
      <c r="R515" s="320"/>
      <c r="S515" s="309"/>
      <c r="T515" s="244">
        <f t="shared" ref="T515:T520" si="51">+$T$135+T440</f>
        <v>873</v>
      </c>
    </row>
    <row r="516" spans="1:20" hidden="1" outlineLevel="1" x14ac:dyDescent="0.3">
      <c r="A516" s="287"/>
      <c r="B516" s="104"/>
      <c r="C516" s="233" t="s">
        <v>115</v>
      </c>
      <c r="D516" s="317" cm="1">
        <f t="array" aca="1" ref="D516" ca="1">INDIRECT("'Introducció dades'!K"&amp;T516)</f>
        <v>0</v>
      </c>
      <c r="E516" s="317" cm="1">
        <f t="array" aca="1" ref="E516" ca="1">INDIRECT("'Introducció dades'!L"&amp;T516)</f>
        <v>0</v>
      </c>
      <c r="F516" s="236" cm="1">
        <f t="array" aca="1" ref="F516" ca="1">INDIRECT("'Introducció dades'!M"&amp;T516)</f>
        <v>1</v>
      </c>
      <c r="G516" s="234" t="str" cm="1">
        <f t="array" aca="1" ref="G516" ca="1">IF(INDIRECT("'Introducció dades'!M"&amp;T516)&lt;0.8,"Hi ha marge per reduir la potència contractada",IF(INDIRECT("'Introducció dades'!M"&amp;T516)&lt;1.2,"La potència contractada sembla ser adequada",IF(INDIRECT("'Introducció dades'!M"&amp;T516)&gt;=1.2,"Es recomana estudiar ampliar la potència contractada per evitar penalitzacions","ERROR")))</f>
        <v>La potència contractada sembla ser adequada</v>
      </c>
      <c r="H516" s="235"/>
      <c r="I516" s="125"/>
      <c r="J516" s="125"/>
      <c r="K516" s="125"/>
      <c r="L516" s="315"/>
      <c r="M516" s="315"/>
      <c r="N516" s="318" cm="1">
        <f t="array" aca="1" ref="N516" ca="1">INDIRECT("'Introducció dades'!L"&amp;T516)/1.2</f>
        <v>0</v>
      </c>
      <c r="O516" s="319" t="s">
        <v>101</v>
      </c>
      <c r="P516" s="321" cm="1">
        <f t="array" aca="1" ref="P516" ca="1">INDIRECT("'Introducció dades'!L"&amp;T516)/0.8</f>
        <v>0</v>
      </c>
      <c r="Q516" s="320" t="s">
        <v>184</v>
      </c>
      <c r="R516" s="320"/>
      <c r="S516" s="309"/>
      <c r="T516" s="244">
        <f t="shared" si="51"/>
        <v>874</v>
      </c>
    </row>
    <row r="517" spans="1:20" ht="15" hidden="1" customHeight="1" outlineLevel="1" x14ac:dyDescent="0.3">
      <c r="A517" s="287"/>
      <c r="B517" s="311"/>
      <c r="C517" s="233" t="s">
        <v>120</v>
      </c>
      <c r="D517" s="317" cm="1">
        <f t="array" aca="1" ref="D517" ca="1">INDIRECT("'Introducció dades'!K"&amp;T517)</f>
        <v>0</v>
      </c>
      <c r="E517" s="317" cm="1">
        <f t="array" aca="1" ref="E517" ca="1">INDIRECT("'Introducció dades'!L"&amp;T517)</f>
        <v>0</v>
      </c>
      <c r="F517" s="236" cm="1">
        <f t="array" aca="1" ref="F517" ca="1">INDIRECT("'Introducció dades'!M"&amp;T517)</f>
        <v>1</v>
      </c>
      <c r="G517" s="234" t="str" cm="1">
        <f t="array" aca="1" ref="G517" ca="1">IF(INDIRECT("'Introducció dades'!M"&amp;T517)&lt;0.8,"Hi ha marge per reduir la potència contractada",IF(INDIRECT("'Introducció dades'!M"&amp;T517)&lt;1.2,"La potència contractada sembla ser adequada",IF(INDIRECT("'Introducció dades'!M"&amp;T517)&gt;=1.2,"Es recomana estudiar ampliar la potència contractada per evitar penalitzacions","ERROR")))</f>
        <v>La potència contractada sembla ser adequada</v>
      </c>
      <c r="H517" s="235"/>
      <c r="I517" s="315"/>
      <c r="J517" s="315"/>
      <c r="K517" s="315"/>
      <c r="L517" s="315"/>
      <c r="M517" s="315"/>
      <c r="N517" s="318" cm="1">
        <f t="array" aca="1" ref="N517" ca="1">INDIRECT("'Introducció dades'!L"&amp;T517)/1.2</f>
        <v>0</v>
      </c>
      <c r="O517" s="319" t="s">
        <v>101</v>
      </c>
      <c r="P517" s="321" cm="1">
        <f t="array" aca="1" ref="P517" ca="1">INDIRECT("'Introducció dades'!L"&amp;T517)/0.8</f>
        <v>0</v>
      </c>
      <c r="Q517" s="320" t="s">
        <v>184</v>
      </c>
      <c r="R517" s="320"/>
      <c r="S517" s="309"/>
      <c r="T517" s="244">
        <f t="shared" si="51"/>
        <v>875</v>
      </c>
    </row>
    <row r="518" spans="1:20" hidden="1" outlineLevel="1" x14ac:dyDescent="0.3">
      <c r="A518" s="287"/>
      <c r="B518" s="311"/>
      <c r="C518" s="233" t="s">
        <v>123</v>
      </c>
      <c r="D518" s="317" cm="1">
        <f t="array" aca="1" ref="D518" ca="1">INDIRECT("'Introducció dades'!K"&amp;T518)</f>
        <v>0</v>
      </c>
      <c r="E518" s="317" cm="1">
        <f t="array" aca="1" ref="E518" ca="1">INDIRECT("'Introducció dades'!L"&amp;T518)</f>
        <v>0</v>
      </c>
      <c r="F518" s="236" cm="1">
        <f t="array" aca="1" ref="F518" ca="1">INDIRECT("'Introducció dades'!M"&amp;T518)</f>
        <v>1</v>
      </c>
      <c r="G518" s="234" t="str" cm="1">
        <f t="array" aca="1" ref="G518" ca="1">IF(INDIRECT("'Introducció dades'!M"&amp;T518)&lt;0.8,"Hi ha marge per reduir la potència contractada",IF(INDIRECT("'Introducció dades'!M"&amp;T518)&lt;1.2,"La potència contractada sembla ser adequada",IF(INDIRECT("'Introducció dades'!M"&amp;T518)&gt;=1.2,"Es recomana estudiar ampliar la potència contractada per evitar penalitzacions","ERROR")))</f>
        <v>La potència contractada sembla ser adequada</v>
      </c>
      <c r="H518" s="235"/>
      <c r="I518" s="315"/>
      <c r="J518" s="315"/>
      <c r="K518" s="315"/>
      <c r="L518" s="315"/>
      <c r="M518" s="315"/>
      <c r="N518" s="318" cm="1">
        <f t="array" aca="1" ref="N518" ca="1">INDIRECT("'Introducció dades'!L"&amp;T518)/1.2</f>
        <v>0</v>
      </c>
      <c r="O518" s="319" t="s">
        <v>101</v>
      </c>
      <c r="P518" s="321" cm="1">
        <f t="array" aca="1" ref="P518" ca="1">INDIRECT("'Introducció dades'!L"&amp;T518)/0.8</f>
        <v>0</v>
      </c>
      <c r="Q518" s="320" t="s">
        <v>184</v>
      </c>
      <c r="R518" s="320"/>
      <c r="S518" s="309"/>
      <c r="T518" s="244">
        <f t="shared" si="51"/>
        <v>876</v>
      </c>
    </row>
    <row r="519" spans="1:20" ht="15" hidden="1" customHeight="1" outlineLevel="1" x14ac:dyDescent="0.3">
      <c r="A519" s="287"/>
      <c r="B519" s="311"/>
      <c r="C519" s="233" t="s">
        <v>124</v>
      </c>
      <c r="D519" s="317" cm="1">
        <f t="array" aca="1" ref="D519" ca="1">INDIRECT("'Introducció dades'!K"&amp;T519)</f>
        <v>0</v>
      </c>
      <c r="E519" s="317" cm="1">
        <f t="array" aca="1" ref="E519" ca="1">INDIRECT("'Introducció dades'!L"&amp;T519)</f>
        <v>0</v>
      </c>
      <c r="F519" s="236" cm="1">
        <f t="array" aca="1" ref="F519" ca="1">INDIRECT("'Introducció dades'!M"&amp;T519)</f>
        <v>1</v>
      </c>
      <c r="G519" s="234" t="str" cm="1">
        <f t="array" aca="1" ref="G519" ca="1">IF(INDIRECT("'Introducció dades'!M"&amp;T519)&lt;0.8,"Hi ha marge per reduir la potència contractada",IF(INDIRECT("'Introducció dades'!M"&amp;T519)&lt;1.2,"La potència contractada sembla ser adequada",IF(INDIRECT("'Introducció dades'!M"&amp;T519)&gt;=1.2,"Es recomana estudiar ampliar la potència contractada per evitar penalitzacions","ERROR")))</f>
        <v>La potència contractada sembla ser adequada</v>
      </c>
      <c r="H519" s="235"/>
      <c r="I519" s="315"/>
      <c r="J519" s="315"/>
      <c r="K519" s="315"/>
      <c r="L519" s="315"/>
      <c r="M519" s="315"/>
      <c r="N519" s="318" cm="1">
        <f t="array" aca="1" ref="N519" ca="1">INDIRECT("'Introducció dades'!L"&amp;T519)/1.2</f>
        <v>0</v>
      </c>
      <c r="O519" s="319" t="s">
        <v>101</v>
      </c>
      <c r="P519" s="321" cm="1">
        <f t="array" aca="1" ref="P519" ca="1">INDIRECT("'Introducció dades'!L"&amp;T519)/0.8</f>
        <v>0</v>
      </c>
      <c r="Q519" s="320" t="s">
        <v>184</v>
      </c>
      <c r="R519" s="320"/>
      <c r="S519" s="309"/>
      <c r="T519" s="244">
        <f t="shared" si="51"/>
        <v>877</v>
      </c>
    </row>
    <row r="520" spans="1:20" hidden="1" outlineLevel="1" x14ac:dyDescent="0.3">
      <c r="A520" s="287"/>
      <c r="B520" s="311"/>
      <c r="C520" s="233" t="s">
        <v>125</v>
      </c>
      <c r="D520" s="317" cm="1">
        <f t="array" aca="1" ref="D520" ca="1">INDIRECT("'Introducció dades'!K"&amp;T520)</f>
        <v>0</v>
      </c>
      <c r="E520" s="317" cm="1">
        <f t="array" aca="1" ref="E520" ca="1">INDIRECT("'Introducció dades'!L"&amp;T520)</f>
        <v>0</v>
      </c>
      <c r="F520" s="236" cm="1">
        <f t="array" aca="1" ref="F520" ca="1">INDIRECT("'Introducció dades'!M"&amp;T520)</f>
        <v>1</v>
      </c>
      <c r="G520" s="234" t="str" cm="1">
        <f t="array" aca="1" ref="G520" ca="1">IF(INDIRECT("'Introducció dades'!M"&amp;T520)&lt;0.8,"Hi ha marge per reduir la potència contractada",IF(INDIRECT("'Introducció dades'!M"&amp;T520)&lt;1.2,"La potència contractada sembla ser adequada",IF(INDIRECT("'Introducció dades'!M"&amp;T520)&gt;=1.2,"Es recomana estudiar ampliar la potència contractada per evitar penalitzacions","ERROR")))</f>
        <v>La potència contractada sembla ser adequada</v>
      </c>
      <c r="H520" s="235"/>
      <c r="I520" s="315"/>
      <c r="J520" s="315"/>
      <c r="K520" s="315"/>
      <c r="L520" s="315"/>
      <c r="M520" s="315"/>
      <c r="N520" s="318" cm="1">
        <f t="array" aca="1" ref="N520" ca="1">INDIRECT("'Introducció dades'!L"&amp;T520)/1.2</f>
        <v>0</v>
      </c>
      <c r="O520" s="319" t="s">
        <v>101</v>
      </c>
      <c r="P520" s="321" cm="1">
        <f t="array" aca="1" ref="P520" ca="1">INDIRECT("'Introducció dades'!L"&amp;T520)/0.8</f>
        <v>0</v>
      </c>
      <c r="Q520" s="320" t="s">
        <v>184</v>
      </c>
      <c r="R520" s="320"/>
      <c r="S520" s="309"/>
      <c r="T520" s="244">
        <f t="shared" si="51"/>
        <v>878</v>
      </c>
    </row>
    <row r="521" spans="1:20" ht="7.2" hidden="1" customHeight="1" outlineLevel="1" x14ac:dyDescent="0.3">
      <c r="A521" s="287"/>
      <c r="B521" s="311"/>
      <c r="C521" s="122"/>
      <c r="D521" s="122"/>
      <c r="E521" s="315"/>
      <c r="F521" s="315"/>
      <c r="G521" s="315"/>
      <c r="H521" s="315"/>
      <c r="I521" s="315"/>
      <c r="J521" s="315"/>
      <c r="K521" s="315"/>
      <c r="L521" s="315"/>
      <c r="M521" s="315"/>
      <c r="N521" s="315"/>
      <c r="O521" s="315"/>
      <c r="P521" s="133"/>
      <c r="Q521" s="133"/>
      <c r="R521" s="133"/>
      <c r="S521" s="309"/>
      <c r="T521" s="244"/>
    </row>
    <row r="522" spans="1:20" ht="13.95" hidden="1" customHeight="1" outlineLevel="1" x14ac:dyDescent="0.3">
      <c r="A522" s="287"/>
      <c r="B522" s="311"/>
      <c r="C522" s="122"/>
      <c r="D522" s="122"/>
      <c r="E522" s="315"/>
      <c r="F522" s="315"/>
      <c r="G522" s="315"/>
      <c r="H522" s="315"/>
      <c r="I522" s="315"/>
      <c r="J522" s="315"/>
      <c r="K522" s="315"/>
      <c r="L522" s="315"/>
      <c r="M522" s="315"/>
      <c r="N522" s="315"/>
      <c r="O522" s="315"/>
      <c r="P522" s="133"/>
      <c r="Q522" s="133"/>
      <c r="R522" s="133"/>
      <c r="S522" s="309"/>
    </row>
    <row r="523" spans="1:20" hidden="1" outlineLevel="1" x14ac:dyDescent="0.3">
      <c r="A523" s="287"/>
      <c r="B523" s="311"/>
      <c r="C523" s="122"/>
      <c r="D523" s="122"/>
      <c r="E523" s="315"/>
      <c r="F523" s="315"/>
      <c r="G523" s="315"/>
      <c r="H523" s="315"/>
      <c r="I523" s="315"/>
      <c r="J523" s="315"/>
      <c r="K523" s="315"/>
      <c r="L523" s="315"/>
      <c r="M523" s="315"/>
      <c r="N523" s="315"/>
      <c r="O523" s="315"/>
      <c r="P523" s="133"/>
      <c r="Q523" s="133"/>
      <c r="R523" s="133"/>
      <c r="S523" s="309"/>
    </row>
    <row r="524" spans="1:20" ht="3" hidden="1" customHeight="1" outlineLevel="1" x14ac:dyDescent="0.3">
      <c r="A524" s="287"/>
      <c r="B524" s="296"/>
      <c r="C524" s="296"/>
      <c r="D524" s="296"/>
      <c r="E524" s="296"/>
      <c r="F524" s="296"/>
      <c r="G524" s="296"/>
      <c r="H524" s="296"/>
      <c r="I524" s="296"/>
      <c r="J524" s="296"/>
      <c r="K524" s="296"/>
      <c r="L524" s="296"/>
      <c r="M524" s="296"/>
      <c r="N524" s="296"/>
      <c r="O524" s="296"/>
      <c r="P524" s="296"/>
      <c r="Q524" s="296"/>
      <c r="R524" s="296"/>
      <c r="S524" s="309"/>
    </row>
    <row r="525" spans="1:20" hidden="1" outlineLevel="1" x14ac:dyDescent="0.3">
      <c r="A525" s="287"/>
      <c r="B525" s="296"/>
      <c r="C525" s="296"/>
      <c r="D525" s="296"/>
      <c r="E525" s="296"/>
      <c r="F525" s="296"/>
      <c r="G525" s="296"/>
      <c r="H525" s="296"/>
      <c r="I525" s="296"/>
      <c r="J525" s="296"/>
      <c r="K525" s="296"/>
      <c r="L525" s="296"/>
      <c r="M525" s="296"/>
      <c r="N525" s="296"/>
      <c r="O525" s="296"/>
      <c r="P525" s="296"/>
      <c r="Q525" s="296"/>
      <c r="R525" s="296"/>
      <c r="S525" s="309"/>
    </row>
    <row r="526" spans="1:20" hidden="1" outlineLevel="1" x14ac:dyDescent="0.3">
      <c r="A526" s="287"/>
      <c r="B526" s="296"/>
      <c r="C526" s="296"/>
      <c r="D526" s="296"/>
      <c r="E526" s="296"/>
      <c r="F526" s="296"/>
      <c r="G526" s="296"/>
      <c r="H526" s="296"/>
      <c r="I526" s="296"/>
      <c r="J526" s="296"/>
      <c r="K526" s="296"/>
      <c r="L526" s="296"/>
      <c r="M526" s="296"/>
      <c r="N526" s="296"/>
      <c r="O526" s="296"/>
      <c r="P526" s="296"/>
      <c r="Q526" s="296"/>
      <c r="R526" s="296"/>
      <c r="S526" s="309"/>
    </row>
    <row r="527" spans="1:20" hidden="1" outlineLevel="1" x14ac:dyDescent="0.3">
      <c r="A527" s="287"/>
      <c r="B527" s="296"/>
      <c r="C527" s="296"/>
      <c r="D527" s="296"/>
      <c r="E527" s="296"/>
      <c r="F527" s="296"/>
      <c r="G527" s="296"/>
      <c r="H527" s="296"/>
      <c r="I527" s="296"/>
      <c r="J527" s="296"/>
      <c r="K527" s="296"/>
      <c r="L527" s="296"/>
      <c r="M527" s="296"/>
      <c r="N527" s="296"/>
      <c r="O527" s="296"/>
      <c r="P527" s="296"/>
      <c r="Q527" s="296"/>
      <c r="R527" s="296"/>
      <c r="S527" s="309"/>
    </row>
    <row r="528" spans="1:20" ht="3" customHeight="1" collapsed="1" x14ac:dyDescent="0.45">
      <c r="A528" s="287"/>
      <c r="B528" s="117"/>
      <c r="C528" s="117"/>
      <c r="D528" s="117"/>
      <c r="E528" s="117"/>
      <c r="F528" s="117"/>
      <c r="G528" s="117"/>
      <c r="H528" s="117"/>
      <c r="I528" s="117"/>
      <c r="J528" s="117"/>
      <c r="K528" s="117"/>
      <c r="L528" s="117"/>
      <c r="M528" s="117"/>
      <c r="N528" s="117"/>
      <c r="O528" s="117"/>
      <c r="P528" s="117"/>
      <c r="Q528" s="117"/>
      <c r="R528" s="117"/>
      <c r="S528" s="309"/>
    </row>
    <row r="529" spans="1:27" ht="24.6" customHeight="1" x14ac:dyDescent="0.3">
      <c r="A529" s="287"/>
      <c r="B529" s="429" t="str" cm="1">
        <f t="array" aca="1" ref="B529" ca="1">CONCATENATE(INDIRECT("'Introducció dades Grals'!B"&amp;T534),": ",INDIRECT("'Introducció dades Grals'!C"&amp;T534))</f>
        <v xml:space="preserve">Equipament 08: </v>
      </c>
      <c r="C529" s="429"/>
      <c r="D529" s="429"/>
      <c r="E529" s="429"/>
      <c r="F529" s="429"/>
      <c r="G529" s="429"/>
      <c r="H529" s="429"/>
      <c r="I529" s="429"/>
      <c r="J529" s="429"/>
      <c r="K529" s="429"/>
      <c r="L529" s="429"/>
      <c r="M529" s="429"/>
      <c r="N529" s="429"/>
      <c r="O529" s="429"/>
      <c r="P529" s="429"/>
      <c r="Q529" s="429"/>
      <c r="R529" s="224"/>
      <c r="S529" s="309"/>
      <c r="T529" s="245">
        <v>2</v>
      </c>
    </row>
    <row r="530" spans="1:27" ht="3.6" hidden="1" customHeight="1" outlineLevel="1" x14ac:dyDescent="0.3">
      <c r="A530" s="287"/>
      <c r="B530" s="207"/>
      <c r="C530" s="207"/>
      <c r="D530" s="207"/>
      <c r="E530" s="207"/>
      <c r="F530" s="207"/>
      <c r="G530" s="207"/>
      <c r="H530" s="207"/>
      <c r="I530" s="207"/>
      <c r="J530" s="207"/>
      <c r="K530" s="207"/>
      <c r="L530" s="207"/>
      <c r="M530" s="207"/>
      <c r="N530" s="207"/>
      <c r="O530" s="207"/>
      <c r="P530" s="296"/>
      <c r="Q530" s="296"/>
      <c r="R530" s="296"/>
      <c r="S530" s="309"/>
    </row>
    <row r="531" spans="1:27" ht="20.399999999999999" hidden="1" customHeight="1" outlineLevel="1" x14ac:dyDescent="0.3">
      <c r="A531" s="287"/>
      <c r="B531" s="207"/>
      <c r="C531" s="231" t="s">
        <v>170</v>
      </c>
      <c r="D531" s="207"/>
      <c r="E531" s="207"/>
      <c r="F531" s="207"/>
      <c r="G531" s="207"/>
      <c r="H531" s="207"/>
      <c r="I531" s="207"/>
      <c r="J531" s="207"/>
      <c r="K531" s="207"/>
      <c r="L531" s="207"/>
      <c r="M531" s="207"/>
      <c r="N531" s="207"/>
      <c r="O531" s="207"/>
      <c r="P531" s="296"/>
      <c r="Q531" s="296"/>
      <c r="R531" s="296"/>
      <c r="S531" s="309"/>
    </row>
    <row r="532" spans="1:27" ht="2.4" hidden="1" customHeight="1" outlineLevel="1" x14ac:dyDescent="0.3">
      <c r="A532" s="287"/>
      <c r="B532" s="230"/>
      <c r="C532" s="230"/>
      <c r="D532" s="230"/>
      <c r="E532" s="230"/>
      <c r="F532" s="230"/>
      <c r="G532" s="230"/>
      <c r="H532" s="230"/>
      <c r="I532" s="230"/>
      <c r="J532" s="230"/>
      <c r="K532" s="230"/>
      <c r="L532" s="230"/>
      <c r="M532" s="230"/>
      <c r="N532" s="230"/>
      <c r="O532" s="230"/>
      <c r="P532" s="310"/>
      <c r="Q532" s="310"/>
      <c r="R532" s="310"/>
      <c r="S532" s="309"/>
    </row>
    <row r="533" spans="1:27" ht="8.4" hidden="1" customHeight="1" outlineLevel="1" x14ac:dyDescent="0.3">
      <c r="A533" s="287"/>
      <c r="B533" s="207"/>
      <c r="C533" s="207"/>
      <c r="D533" s="207"/>
      <c r="E533" s="207"/>
      <c r="F533" s="207"/>
      <c r="G533" s="207"/>
      <c r="H533" s="207"/>
      <c r="I533" s="207"/>
      <c r="J533" s="207"/>
      <c r="K533" s="207"/>
      <c r="L533" s="207"/>
      <c r="M533" s="207"/>
      <c r="N533" s="207"/>
      <c r="O533" s="207"/>
      <c r="P533" s="296"/>
      <c r="Q533" s="296"/>
      <c r="R533" s="296"/>
      <c r="S533" s="309"/>
    </row>
    <row r="534" spans="1:27" s="214" customFormat="1" ht="18" hidden="1" customHeight="1" outlineLevel="1" x14ac:dyDescent="0.3">
      <c r="A534" s="209"/>
      <c r="B534" s="210"/>
      <c r="C534" s="211" t="s">
        <v>88</v>
      </c>
      <c r="D534" s="215"/>
      <c r="E534" s="225" cm="1">
        <f t="array" aca="1" ref="E534" ca="1">INDIRECT("'Introducció dades Grals'!E"&amp;T534)</f>
        <v>0</v>
      </c>
      <c r="F534" s="210"/>
      <c r="G534" s="210"/>
      <c r="H534" s="211" t="s">
        <v>93</v>
      </c>
      <c r="I534" s="210"/>
      <c r="J534" s="210"/>
      <c r="K534" s="225" t="str" cm="1">
        <f t="array" aca="1" ref="K534" ca="1">IF(INDIRECT("'Introducció dades Grals'!O"&amp;T534)=0,"",INDIRECT("'Introducció dades Grals'!O"&amp;T534))</f>
        <v/>
      </c>
      <c r="L534" s="212"/>
      <c r="M534" s="212"/>
      <c r="N534" s="212"/>
      <c r="O534" s="212"/>
      <c r="P534" s="212"/>
      <c r="Q534" s="212"/>
      <c r="R534" s="212"/>
      <c r="S534" s="213"/>
      <c r="T534" s="245">
        <f>T459+T529</f>
        <v>26</v>
      </c>
      <c r="U534" s="246"/>
      <c r="V534" s="246"/>
      <c r="W534" s="246"/>
      <c r="X534" s="246"/>
      <c r="Y534" s="246"/>
      <c r="Z534" s="246"/>
      <c r="AA534" s="246"/>
    </row>
    <row r="535" spans="1:27" s="214" customFormat="1" ht="6" hidden="1" customHeight="1" outlineLevel="1" x14ac:dyDescent="0.25">
      <c r="A535" s="209"/>
      <c r="B535" s="210"/>
      <c r="C535" s="212"/>
      <c r="D535" s="216"/>
      <c r="E535" s="227"/>
      <c r="F535" s="210"/>
      <c r="G535" s="210"/>
      <c r="H535" s="210"/>
      <c r="I535" s="210"/>
      <c r="J535" s="210"/>
      <c r="K535" s="226"/>
      <c r="L535" s="212"/>
      <c r="M535" s="212"/>
      <c r="N535" s="212"/>
      <c r="O535" s="212"/>
      <c r="P535" s="212"/>
      <c r="Q535" s="212"/>
      <c r="R535" s="212"/>
      <c r="S535" s="213"/>
      <c r="T535" s="246"/>
      <c r="U535" s="246"/>
      <c r="V535" s="246"/>
      <c r="W535" s="246"/>
      <c r="X535" s="246"/>
      <c r="Y535" s="246"/>
      <c r="Z535" s="246"/>
      <c r="AA535" s="246"/>
    </row>
    <row r="536" spans="1:27" s="214" customFormat="1" ht="18" hidden="1" customHeight="1" outlineLevel="1" x14ac:dyDescent="0.25">
      <c r="A536" s="209"/>
      <c r="B536" s="210"/>
      <c r="C536" s="217" t="s">
        <v>171</v>
      </c>
      <c r="D536" s="218"/>
      <c r="E536" s="229" cm="1">
        <f t="array" aca="1" ref="E536" ca="1">INDIRECT("'Introducció dades Grals'!G"&amp;T534)</f>
        <v>0</v>
      </c>
      <c r="F536" s="210"/>
      <c r="G536" s="210"/>
      <c r="H536" s="211" t="s">
        <v>94</v>
      </c>
      <c r="I536" s="210"/>
      <c r="J536" s="210"/>
      <c r="K536" s="225" t="str" cm="1">
        <f t="array" aca="1" ref="K536" ca="1">IF(INDIRECT("'Introducció dades Grals'!Q"&amp;T534)=0,"",INDIRECT("'Introducció dades Grals'!Q"&amp;T534))</f>
        <v/>
      </c>
      <c r="L536" s="212"/>
      <c r="M536" s="212"/>
      <c r="N536" s="212"/>
      <c r="O536" s="212"/>
      <c r="P536" s="212"/>
      <c r="Q536" s="212"/>
      <c r="R536" s="212"/>
      <c r="S536" s="213"/>
      <c r="T536" s="246"/>
      <c r="U536" s="246"/>
      <c r="V536" s="246"/>
      <c r="W536" s="246"/>
      <c r="X536" s="246"/>
      <c r="Y536" s="246"/>
      <c r="Z536" s="246"/>
      <c r="AA536" s="246"/>
    </row>
    <row r="537" spans="1:27" s="214" customFormat="1" ht="6" hidden="1" customHeight="1" outlineLevel="1" x14ac:dyDescent="0.25">
      <c r="A537" s="209"/>
      <c r="B537" s="210"/>
      <c r="C537" s="212"/>
      <c r="D537" s="212"/>
      <c r="E537" s="227"/>
      <c r="F537" s="212"/>
      <c r="G537" s="212"/>
      <c r="H537" s="212"/>
      <c r="I537" s="212"/>
      <c r="J537" s="212"/>
      <c r="K537" s="227"/>
      <c r="L537" s="212"/>
      <c r="M537" s="212"/>
      <c r="N537" s="212"/>
      <c r="O537" s="212"/>
      <c r="P537" s="212"/>
      <c r="Q537" s="212"/>
      <c r="R537" s="212"/>
      <c r="S537" s="213"/>
      <c r="T537" s="246"/>
      <c r="U537" s="246"/>
      <c r="V537" s="246"/>
      <c r="W537" s="246"/>
      <c r="X537" s="246"/>
      <c r="Y537" s="246"/>
      <c r="Z537" s="246"/>
      <c r="AA537" s="246"/>
    </row>
    <row r="538" spans="1:27" s="214" customFormat="1" ht="18" hidden="1" customHeight="1" outlineLevel="1" x14ac:dyDescent="0.25">
      <c r="A538" s="209"/>
      <c r="B538" s="210"/>
      <c r="C538" s="219" t="s">
        <v>90</v>
      </c>
      <c r="D538" s="220"/>
      <c r="E538" s="228" cm="1">
        <f t="array" aca="1" ref="E538" ca="1">INDIRECT("'Introducció dades Grals'!I"&amp;T534)</f>
        <v>0</v>
      </c>
      <c r="F538" s="212"/>
      <c r="G538" s="212"/>
      <c r="H538" s="212"/>
      <c r="I538" s="212"/>
      <c r="J538" s="210"/>
      <c r="K538" s="226"/>
      <c r="L538" s="210"/>
      <c r="M538" s="210"/>
      <c r="N538" s="210"/>
      <c r="O538" s="210"/>
      <c r="P538" s="212"/>
      <c r="Q538" s="212"/>
      <c r="R538" s="212"/>
      <c r="S538" s="213"/>
      <c r="T538" s="246"/>
      <c r="U538" s="246"/>
      <c r="V538" s="246"/>
      <c r="W538" s="246"/>
      <c r="X538" s="246"/>
      <c r="Y538" s="246"/>
      <c r="Z538" s="246"/>
      <c r="AA538" s="246"/>
    </row>
    <row r="539" spans="1:27" s="214" customFormat="1" ht="6" hidden="1" customHeight="1" outlineLevel="1" x14ac:dyDescent="0.25">
      <c r="A539" s="209"/>
      <c r="B539" s="210"/>
      <c r="C539" s="212"/>
      <c r="D539" s="221"/>
      <c r="E539" s="227"/>
      <c r="F539" s="212"/>
      <c r="G539" s="212"/>
      <c r="H539" s="212"/>
      <c r="I539" s="212"/>
      <c r="J539" s="210"/>
      <c r="K539" s="226"/>
      <c r="L539" s="210"/>
      <c r="M539" s="210"/>
      <c r="N539" s="210"/>
      <c r="O539" s="210"/>
      <c r="P539" s="212"/>
      <c r="Q539" s="212"/>
      <c r="R539" s="212"/>
      <c r="S539" s="213"/>
      <c r="T539" s="246"/>
      <c r="U539" s="246"/>
      <c r="V539" s="246"/>
      <c r="W539" s="246"/>
      <c r="X539" s="246"/>
      <c r="Y539" s="246"/>
      <c r="Z539" s="246"/>
      <c r="AA539" s="246"/>
    </row>
    <row r="540" spans="1:27" s="214" customFormat="1" ht="18" hidden="1" customHeight="1" outlineLevel="1" x14ac:dyDescent="0.25">
      <c r="A540" s="209"/>
      <c r="B540" s="210"/>
      <c r="C540" s="219" t="s">
        <v>91</v>
      </c>
      <c r="D540" s="220"/>
      <c r="E540" s="223" cm="1">
        <f t="array" aca="1" ref="E540" ca="1">INDIRECT("'Introducció dades Grals'!K"&amp;T534)</f>
        <v>0</v>
      </c>
      <c r="F540" s="212"/>
      <c r="G540" s="222"/>
      <c r="H540" s="219" t="s">
        <v>92</v>
      </c>
      <c r="I540" s="212"/>
      <c r="J540" s="212"/>
      <c r="K540" s="223" cm="1">
        <f t="array" aca="1" ref="K540" ca="1">INDIRECT("'Introducció dades Grals'!M"&amp;T534)</f>
        <v>0</v>
      </c>
      <c r="L540" s="210"/>
      <c r="M540" s="210"/>
      <c r="N540" s="210"/>
      <c r="O540" s="210"/>
      <c r="P540" s="212"/>
      <c r="Q540" s="212"/>
      <c r="R540" s="212"/>
      <c r="S540" s="213"/>
      <c r="T540" s="246"/>
      <c r="U540" s="246"/>
      <c r="V540" s="246"/>
      <c r="W540" s="246"/>
      <c r="X540" s="246"/>
      <c r="Y540" s="246"/>
      <c r="Z540" s="246"/>
      <c r="AA540" s="246"/>
    </row>
    <row r="541" spans="1:27" ht="6" hidden="1" customHeight="1" outlineLevel="1" x14ac:dyDescent="0.3">
      <c r="A541" s="287"/>
      <c r="B541" s="207"/>
      <c r="C541" s="296"/>
      <c r="D541" s="138"/>
      <c r="E541" s="296"/>
      <c r="F541" s="296"/>
      <c r="G541" s="102"/>
      <c r="H541" s="102"/>
      <c r="I541" s="207"/>
      <c r="J541" s="207"/>
      <c r="K541" s="207"/>
      <c r="L541" s="207"/>
      <c r="M541" s="207"/>
      <c r="N541" s="207"/>
      <c r="O541" s="207"/>
      <c r="P541" s="296"/>
      <c r="Q541" s="296"/>
      <c r="R541" s="296"/>
      <c r="S541" s="309"/>
    </row>
    <row r="542" spans="1:27" ht="27.6" hidden="1" customHeight="1" outlineLevel="1" x14ac:dyDescent="0.3">
      <c r="A542" s="287"/>
      <c r="B542" s="207"/>
      <c r="C542" s="231" t="s">
        <v>172</v>
      </c>
      <c r="D542" s="207"/>
      <c r="E542" s="207"/>
      <c r="F542" s="207"/>
      <c r="G542" s="207"/>
      <c r="H542" s="207"/>
      <c r="I542" s="207"/>
      <c r="J542" s="207"/>
      <c r="K542" s="207"/>
      <c r="L542" s="207"/>
      <c r="M542" s="207"/>
      <c r="N542" s="207"/>
      <c r="O542" s="207"/>
      <c r="P542" s="296"/>
      <c r="Q542" s="296"/>
      <c r="R542" s="296"/>
      <c r="S542" s="309"/>
      <c r="T542" s="245">
        <v>144</v>
      </c>
    </row>
    <row r="543" spans="1:27" ht="2.4" hidden="1" customHeight="1" outlineLevel="1" x14ac:dyDescent="0.3">
      <c r="A543" s="287"/>
      <c r="B543" s="230"/>
      <c r="C543" s="230"/>
      <c r="D543" s="230"/>
      <c r="E543" s="230"/>
      <c r="F543" s="230"/>
      <c r="G543" s="230"/>
      <c r="H543" s="230"/>
      <c r="I543" s="230"/>
      <c r="J543" s="230"/>
      <c r="K543" s="230"/>
      <c r="L543" s="230"/>
      <c r="M543" s="230"/>
      <c r="N543" s="230"/>
      <c r="O543" s="230"/>
      <c r="P543" s="310"/>
      <c r="Q543" s="310"/>
      <c r="R543" s="310"/>
      <c r="S543" s="309"/>
      <c r="V543" s="247"/>
      <c r="Z543" s="247"/>
    </row>
    <row r="544" spans="1:27" ht="9" hidden="1" customHeight="1" outlineLevel="1" x14ac:dyDescent="0.3">
      <c r="A544" s="287"/>
      <c r="B544" s="207"/>
      <c r="C544" s="207"/>
      <c r="D544" s="207"/>
      <c r="E544" s="207"/>
      <c r="F544" s="207"/>
      <c r="G544" s="207"/>
      <c r="H544" s="207"/>
      <c r="I544" s="207"/>
      <c r="J544" s="207"/>
      <c r="K544" s="207"/>
      <c r="L544" s="207"/>
      <c r="M544" s="207"/>
      <c r="N544" s="207"/>
      <c r="O544" s="207"/>
      <c r="P544" s="296"/>
      <c r="Q544" s="296"/>
      <c r="R544" s="296"/>
      <c r="S544" s="309"/>
      <c r="V544" s="247"/>
      <c r="Z544" s="247"/>
    </row>
    <row r="545" spans="1:23" ht="18" hidden="1" customHeight="1" outlineLevel="1" x14ac:dyDescent="0.3">
      <c r="A545" s="287"/>
      <c r="B545" s="311"/>
      <c r="C545" s="296"/>
      <c r="D545" s="296"/>
      <c r="E545" s="126" t="s">
        <v>173</v>
      </c>
      <c r="F545" s="118"/>
      <c r="G545" s="118"/>
      <c r="H545" s="126" t="s">
        <v>174</v>
      </c>
      <c r="I545" s="118"/>
      <c r="J545" s="118"/>
      <c r="K545" s="126" t="s">
        <v>175</v>
      </c>
      <c r="L545" s="296"/>
      <c r="M545" s="296"/>
      <c r="N545" s="296"/>
      <c r="O545" s="296"/>
      <c r="P545" s="296"/>
      <c r="Q545" s="82"/>
      <c r="R545" s="82"/>
      <c r="S545" s="309"/>
    </row>
    <row r="546" spans="1:23" ht="3" hidden="1" customHeight="1" outlineLevel="1" x14ac:dyDescent="0.3">
      <c r="A546" s="287"/>
      <c r="B546" s="311"/>
      <c r="C546" s="296"/>
      <c r="D546" s="296"/>
      <c r="E546" s="127"/>
      <c r="F546" s="118"/>
      <c r="G546" s="118"/>
      <c r="H546" s="127"/>
      <c r="I546" s="118"/>
      <c r="J546" s="118"/>
      <c r="K546" s="127"/>
      <c r="L546" s="296"/>
      <c r="M546" s="296"/>
      <c r="N546" s="296"/>
      <c r="O546" s="296"/>
      <c r="P546" s="296"/>
      <c r="Q546" s="82"/>
      <c r="R546" s="82"/>
      <c r="S546" s="309"/>
    </row>
    <row r="547" spans="1:23" hidden="1" outlineLevel="1" x14ac:dyDescent="0.3">
      <c r="A547" s="287"/>
      <c r="B547" s="428"/>
      <c r="C547" s="130" t="str" cm="1">
        <f t="array" aca="1" ref="C547" ca="1">IF(INDIRECT("'Introducció dades'!C"&amp;T547)="No n'hi ha","",INDIRECT("'Introducció dades'!C"&amp;T547))</f>
        <v>ELECTRICITAT</v>
      </c>
      <c r="D547" s="119"/>
      <c r="E547" s="128" cm="1">
        <f t="array" aca="1" ref="E547" ca="1">INDIRECT("'Introducció dades'!R"&amp;U547)</f>
        <v>0</v>
      </c>
      <c r="F547" s="123"/>
      <c r="G547" s="123"/>
      <c r="H547" s="128" cm="1">
        <f t="array" aca="1" ref="H547" ca="1">INDIRECT("'Introducció dades'!T"&amp;V547)</f>
        <v>0</v>
      </c>
      <c r="I547" s="123"/>
      <c r="J547" s="123"/>
      <c r="K547" s="128" cm="1">
        <f t="array" aca="1" ref="K547" ca="1">INDIRECT("'Introducció dades'!W"&amp;W547)</f>
        <v>0</v>
      </c>
      <c r="L547" s="123"/>
      <c r="M547" s="296"/>
      <c r="N547" s="296"/>
      <c r="O547" s="296"/>
      <c r="P547" s="296"/>
      <c r="Q547" s="82"/>
      <c r="R547" s="82"/>
      <c r="S547" s="309"/>
      <c r="T547" s="245">
        <f>T472+$T$92</f>
        <v>1013</v>
      </c>
      <c r="U547" s="245">
        <f>U472+$T$92</f>
        <v>1041</v>
      </c>
      <c r="V547" s="245">
        <f t="shared" ref="V547:W547" si="52">V472+$T$92</f>
        <v>1041</v>
      </c>
      <c r="W547" s="245">
        <f t="shared" si="52"/>
        <v>1017</v>
      </c>
    </row>
    <row r="548" spans="1:23" ht="3" hidden="1" customHeight="1" outlineLevel="1" x14ac:dyDescent="0.3">
      <c r="A548" s="287"/>
      <c r="B548" s="428"/>
      <c r="C548" s="131"/>
      <c r="D548" s="119"/>
      <c r="E548" s="123"/>
      <c r="F548" s="123"/>
      <c r="G548" s="123"/>
      <c r="H548" s="123"/>
      <c r="I548" s="123"/>
      <c r="J548" s="123"/>
      <c r="K548" s="123"/>
      <c r="L548" s="123"/>
      <c r="M548" s="296"/>
      <c r="N548" s="296"/>
      <c r="O548" s="296"/>
      <c r="P548" s="296"/>
      <c r="Q548" s="82"/>
      <c r="R548" s="82"/>
      <c r="S548" s="309"/>
    </row>
    <row r="549" spans="1:23" ht="14.4" hidden="1" customHeight="1" outlineLevel="1" x14ac:dyDescent="0.3">
      <c r="A549" s="287"/>
      <c r="B549" s="428"/>
      <c r="C549" s="130" t="str" cm="1">
        <f t="array" aca="1" ref="C549" ca="1">IF(INDIRECT("'Introducció dades'!E"&amp;T549)="No n'hi ha","",INDIRECT("'Introducció dades'!E"&amp;T549))</f>
        <v/>
      </c>
      <c r="D549" s="119"/>
      <c r="E549" s="128" cm="1">
        <f t="array" aca="1" ref="E549" ca="1">INDIRECT("'Introducció dades'!Q"&amp;U549)</f>
        <v>0</v>
      </c>
      <c r="F549" s="123"/>
      <c r="G549" s="123"/>
      <c r="H549" s="128" cm="1">
        <f t="array" aca="1" ref="H549" ca="1">INDIRECT("'Introducció dades'!S"&amp;V549)</f>
        <v>0</v>
      </c>
      <c r="I549" s="123"/>
      <c r="J549" s="123"/>
      <c r="K549" s="128" cm="1">
        <f t="array" aca="1" ref="K549" ca="1">INDIRECT("'Introducció dades'!W"&amp;W549)</f>
        <v>0</v>
      </c>
      <c r="L549" s="123"/>
      <c r="M549" s="296"/>
      <c r="N549" s="296"/>
      <c r="O549" s="296"/>
      <c r="P549" s="296"/>
      <c r="Q549" s="82"/>
      <c r="R549" s="82"/>
      <c r="S549" s="309"/>
      <c r="T549" s="245">
        <f t="shared" ref="T549:W549" si="53">T474+$T$92</f>
        <v>1047</v>
      </c>
      <c r="U549" s="245">
        <f t="shared" si="53"/>
        <v>1069</v>
      </c>
      <c r="V549" s="245">
        <f t="shared" si="53"/>
        <v>1069</v>
      </c>
      <c r="W549" s="245">
        <f t="shared" si="53"/>
        <v>1048</v>
      </c>
    </row>
    <row r="550" spans="1:23" ht="3" hidden="1" customHeight="1" outlineLevel="1" x14ac:dyDescent="0.3">
      <c r="A550" s="287"/>
      <c r="B550" s="428"/>
      <c r="C550" s="131"/>
      <c r="D550" s="119"/>
      <c r="E550" s="123"/>
      <c r="F550" s="123"/>
      <c r="G550" s="123"/>
      <c r="H550" s="123"/>
      <c r="I550" s="123"/>
      <c r="J550" s="123"/>
      <c r="K550" s="123"/>
      <c r="L550" s="123"/>
      <c r="M550" s="296"/>
      <c r="N550" s="296"/>
      <c r="O550" s="296"/>
      <c r="P550" s="296"/>
      <c r="Q550" s="82"/>
      <c r="R550" s="82"/>
      <c r="S550" s="309"/>
    </row>
    <row r="551" spans="1:23" hidden="1" outlineLevel="1" x14ac:dyDescent="0.3">
      <c r="A551" s="287"/>
      <c r="B551" s="428"/>
      <c r="C551" s="130" t="str" cm="1">
        <f t="array" aca="1" ref="C551" ca="1">IF(INDIRECT("'Introducció dades'!E"&amp;T551)="No n'hi ha","",INDIRECT("'Introducció dades'!E"&amp;T551))</f>
        <v/>
      </c>
      <c r="D551" s="119"/>
      <c r="E551" s="128" cm="1">
        <f t="array" aca="1" ref="E551" ca="1">INDIRECT("'Introducció dades'!Q"&amp;U551)</f>
        <v>0</v>
      </c>
      <c r="F551" s="123"/>
      <c r="G551" s="123"/>
      <c r="H551" s="128" cm="1">
        <f t="array" aca="1" ref="H551" ca="1">INDIRECT("'Introducció dades'!S"&amp;V551)</f>
        <v>0</v>
      </c>
      <c r="I551" s="123"/>
      <c r="J551" s="123"/>
      <c r="K551" s="128" cm="1">
        <f t="array" aca="1" ref="K551" ca="1">INDIRECT("'Introducció dades'!W"&amp;W551)</f>
        <v>0</v>
      </c>
      <c r="L551" s="123"/>
      <c r="M551" s="296"/>
      <c r="N551" s="296"/>
      <c r="O551" s="296"/>
      <c r="P551" s="296"/>
      <c r="Q551" s="82"/>
      <c r="R551" s="82"/>
      <c r="S551" s="309"/>
      <c r="T551" s="245">
        <f t="shared" ref="T551:W551" si="54">T476+$T$92</f>
        <v>1075</v>
      </c>
      <c r="U551" s="245">
        <f t="shared" si="54"/>
        <v>1097</v>
      </c>
      <c r="V551" s="245">
        <f t="shared" si="54"/>
        <v>1097</v>
      </c>
      <c r="W551" s="245">
        <f t="shared" si="54"/>
        <v>1076</v>
      </c>
    </row>
    <row r="552" spans="1:23" ht="3" hidden="1" customHeight="1" outlineLevel="1" x14ac:dyDescent="0.3">
      <c r="A552" s="287"/>
      <c r="B552" s="428"/>
      <c r="C552" s="131"/>
      <c r="D552" s="119"/>
      <c r="E552" s="123"/>
      <c r="F552" s="123"/>
      <c r="G552" s="123"/>
      <c r="H552" s="123"/>
      <c r="I552" s="123"/>
      <c r="J552" s="123"/>
      <c r="K552" s="123"/>
      <c r="L552" s="296"/>
      <c r="M552" s="296"/>
      <c r="N552" s="296"/>
      <c r="O552" s="296"/>
      <c r="P552" s="296"/>
      <c r="Q552" s="82"/>
      <c r="R552" s="82"/>
      <c r="S552" s="309"/>
    </row>
    <row r="553" spans="1:23" ht="14.4" hidden="1" customHeight="1" outlineLevel="1" x14ac:dyDescent="0.3">
      <c r="A553" s="287"/>
      <c r="B553" s="428"/>
      <c r="C553" s="130" t="str" cm="1">
        <f t="array" aca="1" ref="C553" ca="1">IF(INDIRECT("'Introducció dades'!E"&amp;T553)="No n'hi ha","",INDIRECT("'Introducció dades'!E"&amp;T553))</f>
        <v/>
      </c>
      <c r="D553" s="119"/>
      <c r="E553" s="128" cm="1">
        <f t="array" aca="1" ref="E553" ca="1">INDIRECT("'Introducció dades'!Q"&amp;U553)</f>
        <v>0</v>
      </c>
      <c r="F553" s="123"/>
      <c r="G553" s="123"/>
      <c r="H553" s="128" cm="1">
        <f t="array" aca="1" ref="H553" ca="1">INDIRECT("'Introducció dades'!S"&amp;V553)</f>
        <v>0</v>
      </c>
      <c r="I553" s="123"/>
      <c r="J553" s="123"/>
      <c r="K553" s="128" cm="1">
        <f t="array" aca="1" ref="K553" ca="1">INDIRECT("'Introducció dades'!W"&amp;W553)</f>
        <v>0</v>
      </c>
      <c r="L553" s="123"/>
      <c r="M553" s="296"/>
      <c r="N553" s="296"/>
      <c r="O553" s="296"/>
      <c r="P553" s="296"/>
      <c r="Q553" s="82"/>
      <c r="R553" s="82"/>
      <c r="S553" s="309"/>
      <c r="T553" s="245">
        <f t="shared" ref="T553:W553" si="55">T478+$T$92</f>
        <v>1103</v>
      </c>
      <c r="U553" s="245">
        <f t="shared" si="55"/>
        <v>1125</v>
      </c>
      <c r="V553" s="245">
        <f t="shared" si="55"/>
        <v>1125</v>
      </c>
      <c r="W553" s="245">
        <f t="shared" si="55"/>
        <v>1104</v>
      </c>
    </row>
    <row r="554" spans="1:23" ht="3" hidden="1" customHeight="1" outlineLevel="1" x14ac:dyDescent="0.3">
      <c r="A554" s="287"/>
      <c r="B554" s="428"/>
      <c r="C554" s="131"/>
      <c r="D554" s="119"/>
      <c r="E554" s="123"/>
      <c r="F554" s="123"/>
      <c r="G554" s="123"/>
      <c r="H554" s="123"/>
      <c r="I554" s="123"/>
      <c r="J554" s="123"/>
      <c r="K554" s="123"/>
      <c r="L554" s="123"/>
      <c r="M554" s="296"/>
      <c r="N554" s="296"/>
      <c r="O554" s="296"/>
      <c r="P554" s="296"/>
      <c r="Q554" s="82"/>
      <c r="R554" s="82"/>
      <c r="S554" s="309"/>
    </row>
    <row r="555" spans="1:23" hidden="1" outlineLevel="1" x14ac:dyDescent="0.3">
      <c r="A555" s="287"/>
      <c r="B555" s="428"/>
      <c r="C555" s="130" t="str" cm="1">
        <f t="array" aca="1" ref="C555" ca="1">IF(INDIRECT("'Introducció dades'!E"&amp;T555)="No n'hi ha","",INDIRECT("'Introducció dades'!E"&amp;T555))</f>
        <v/>
      </c>
      <c r="D555" s="119"/>
      <c r="E555" s="128" cm="1">
        <f t="array" aca="1" ref="E555" ca="1">INDIRECT("'Introducció dades'!Q"&amp;U555)</f>
        <v>0</v>
      </c>
      <c r="F555" s="123"/>
      <c r="G555" s="123"/>
      <c r="H555" s="128" cm="1">
        <f t="array" aca="1" ref="H555" ca="1">INDIRECT("'Introducció dades'!S"&amp;V555)</f>
        <v>0</v>
      </c>
      <c r="I555" s="123"/>
      <c r="J555" s="123"/>
      <c r="K555" s="128" cm="1">
        <f t="array" aca="1" ref="K555" ca="1">INDIRECT("'Introducció dades'!W"&amp;W555)</f>
        <v>0</v>
      </c>
      <c r="L555" s="123"/>
      <c r="M555" s="296"/>
      <c r="N555" s="296"/>
      <c r="O555" s="296"/>
      <c r="P555" s="296"/>
      <c r="Q555" s="82"/>
      <c r="R555" s="82"/>
      <c r="S555" s="309"/>
      <c r="T555" s="245">
        <f t="shared" ref="T555:W555" si="56">T480+$T$92</f>
        <v>1131</v>
      </c>
      <c r="U555" s="245">
        <f t="shared" si="56"/>
        <v>1153</v>
      </c>
      <c r="V555" s="245">
        <f t="shared" si="56"/>
        <v>1153</v>
      </c>
      <c r="W555" s="245">
        <f t="shared" si="56"/>
        <v>1228</v>
      </c>
    </row>
    <row r="556" spans="1:23" ht="3" hidden="1" customHeight="1" outlineLevel="1" x14ac:dyDescent="0.3">
      <c r="A556" s="287"/>
      <c r="B556" s="428"/>
      <c r="C556" s="131"/>
      <c r="D556" s="119"/>
      <c r="E556" s="123"/>
      <c r="F556" s="123"/>
      <c r="G556" s="123"/>
      <c r="H556" s="123"/>
      <c r="I556" s="123"/>
      <c r="J556" s="123"/>
      <c r="K556" s="123"/>
      <c r="L556" s="296"/>
      <c r="M556" s="296"/>
      <c r="N556" s="296"/>
      <c r="O556" s="296"/>
      <c r="P556" s="296"/>
      <c r="Q556" s="82"/>
      <c r="R556" s="82"/>
      <c r="S556" s="309"/>
      <c r="U556" s="245">
        <f t="shared" ref="U556" si="57">U481+$T$92</f>
        <v>1008</v>
      </c>
    </row>
    <row r="557" spans="1:23" ht="13.95" hidden="1" customHeight="1" outlineLevel="1" x14ac:dyDescent="0.3">
      <c r="A557" s="287"/>
      <c r="B557" s="428"/>
      <c r="C557" s="312" t="s">
        <v>149</v>
      </c>
      <c r="D557" s="119"/>
      <c r="E557" s="313">
        <f ca="1">SUM(E547:E551)</f>
        <v>0</v>
      </c>
      <c r="F557" s="314"/>
      <c r="G557" s="314"/>
      <c r="H557" s="313">
        <f t="shared" ref="H557" ca="1" si="58">SUM(H547:H551)</f>
        <v>0</v>
      </c>
      <c r="I557" s="314"/>
      <c r="J557" s="314"/>
      <c r="K557" s="313">
        <f t="shared" ref="K557" ca="1" si="59">SUM(K547:K551)</f>
        <v>0</v>
      </c>
      <c r="L557" s="296"/>
      <c r="M557" s="296"/>
      <c r="N557" s="296"/>
      <c r="O557" s="296"/>
      <c r="P557" s="296"/>
      <c r="Q557" s="82"/>
      <c r="R557" s="82"/>
      <c r="S557" s="309"/>
    </row>
    <row r="558" spans="1:23" ht="3" hidden="1" customHeight="1" outlineLevel="1" x14ac:dyDescent="0.3">
      <c r="A558" s="287"/>
      <c r="B558" s="428"/>
      <c r="C558" s="82"/>
      <c r="D558" s="82"/>
      <c r="E558" s="120"/>
      <c r="F558" s="120"/>
      <c r="G558" s="120"/>
      <c r="H558" s="120"/>
      <c r="I558" s="120"/>
      <c r="J558" s="120"/>
      <c r="K558" s="120"/>
      <c r="L558" s="82"/>
      <c r="M558" s="82"/>
      <c r="N558" s="82"/>
      <c r="O558" s="82"/>
      <c r="P558" s="82"/>
      <c r="Q558" s="82"/>
      <c r="R558" s="82"/>
      <c r="S558" s="309"/>
    </row>
    <row r="559" spans="1:23" hidden="1" outlineLevel="1" x14ac:dyDescent="0.3">
      <c r="A559" s="287"/>
      <c r="B559" s="428"/>
      <c r="C559" s="82"/>
      <c r="D559" s="82"/>
      <c r="E559" s="82"/>
      <c r="F559" s="82"/>
      <c r="G559" s="82"/>
      <c r="H559" s="82"/>
      <c r="I559" s="82"/>
      <c r="J559" s="82"/>
      <c r="K559" s="82"/>
      <c r="L559" s="82"/>
      <c r="M559" s="82"/>
      <c r="N559" s="82"/>
      <c r="O559" s="82"/>
      <c r="P559" s="82"/>
      <c r="Q559" s="82"/>
      <c r="R559" s="82"/>
      <c r="S559" s="309"/>
    </row>
    <row r="560" spans="1:23" hidden="1" outlineLevel="1" x14ac:dyDescent="0.3">
      <c r="A560" s="287"/>
      <c r="B560" s="428"/>
      <c r="C560" s="82"/>
      <c r="D560" s="82"/>
      <c r="E560" s="82"/>
      <c r="F560" s="82"/>
      <c r="G560" s="82"/>
      <c r="H560" s="82"/>
      <c r="I560" s="82"/>
      <c r="J560" s="82"/>
      <c r="K560" s="82"/>
      <c r="L560" s="82"/>
      <c r="M560" s="82"/>
      <c r="N560" s="82"/>
      <c r="O560" s="82"/>
      <c r="P560" s="82"/>
      <c r="Q560" s="82"/>
      <c r="R560" s="82"/>
      <c r="S560" s="309"/>
    </row>
    <row r="561" spans="1:20" hidden="1" outlineLevel="1" x14ac:dyDescent="0.3">
      <c r="A561" s="287"/>
      <c r="B561" s="428"/>
      <c r="C561" s="82"/>
      <c r="D561" s="82"/>
      <c r="E561" s="82"/>
      <c r="F561" s="82"/>
      <c r="G561" s="82"/>
      <c r="H561" s="82"/>
      <c r="I561" s="82"/>
      <c r="J561" s="82"/>
      <c r="K561" s="82"/>
      <c r="L561" s="82"/>
      <c r="M561" s="82"/>
      <c r="N561" s="82"/>
      <c r="O561" s="82"/>
      <c r="P561" s="82"/>
      <c r="Q561" s="82"/>
      <c r="R561" s="82"/>
      <c r="S561" s="309"/>
    </row>
    <row r="562" spans="1:20" hidden="1" outlineLevel="1" x14ac:dyDescent="0.3">
      <c r="A562" s="287"/>
      <c r="B562" s="428"/>
      <c r="C562" s="82"/>
      <c r="D562" s="82"/>
      <c r="E562" s="82"/>
      <c r="F562" s="82"/>
      <c r="G562" s="82"/>
      <c r="H562" s="82"/>
      <c r="I562" s="82"/>
      <c r="J562" s="82"/>
      <c r="K562" s="121"/>
      <c r="L562" s="296"/>
      <c r="M562" s="296"/>
      <c r="N562" s="296"/>
      <c r="O562" s="296"/>
      <c r="P562" s="296"/>
      <c r="Q562" s="82"/>
      <c r="R562" s="82"/>
      <c r="S562" s="309"/>
    </row>
    <row r="563" spans="1:20" hidden="1" outlineLevel="1" x14ac:dyDescent="0.3">
      <c r="A563" s="287"/>
      <c r="B563" s="428"/>
      <c r="C563" s="82"/>
      <c r="D563" s="82"/>
      <c r="E563" s="82"/>
      <c r="F563" s="82"/>
      <c r="G563" s="82"/>
      <c r="H563" s="82"/>
      <c r="I563" s="82"/>
      <c r="J563" s="82"/>
      <c r="K563" s="121"/>
      <c r="L563" s="121"/>
      <c r="M563" s="121"/>
      <c r="N563" s="121"/>
      <c r="O563" s="121"/>
      <c r="P563" s="121"/>
      <c r="Q563" s="82"/>
      <c r="R563" s="82"/>
      <c r="S563" s="309"/>
    </row>
    <row r="564" spans="1:20" hidden="1" outlineLevel="1" x14ac:dyDescent="0.3">
      <c r="A564" s="287"/>
      <c r="B564" s="428"/>
      <c r="C564" s="82"/>
      <c r="D564" s="82"/>
      <c r="E564" s="82"/>
      <c r="F564" s="82"/>
      <c r="G564" s="82"/>
      <c r="H564" s="315"/>
      <c r="I564" s="315"/>
      <c r="J564" s="315"/>
      <c r="K564" s="296"/>
      <c r="L564" s="296"/>
      <c r="M564" s="296"/>
      <c r="N564" s="296"/>
      <c r="O564" s="296"/>
      <c r="P564" s="296"/>
      <c r="Q564" s="82"/>
      <c r="R564" s="82"/>
      <c r="S564" s="309"/>
    </row>
    <row r="565" spans="1:20" hidden="1" outlineLevel="1" x14ac:dyDescent="0.3">
      <c r="A565" s="287"/>
      <c r="B565" s="428"/>
      <c r="C565" s="122"/>
      <c r="D565" s="122"/>
      <c r="E565" s="315"/>
      <c r="F565" s="315"/>
      <c r="G565" s="315"/>
      <c r="H565" s="82"/>
      <c r="I565" s="82"/>
      <c r="J565" s="82"/>
      <c r="K565" s="296"/>
      <c r="L565" s="296"/>
      <c r="M565" s="296"/>
      <c r="N565" s="296"/>
      <c r="O565" s="296"/>
      <c r="P565" s="296"/>
      <c r="Q565" s="133"/>
      <c r="R565" s="133"/>
      <c r="S565" s="309"/>
      <c r="T565" s="244">
        <f>+IF($H$70=$B565,MAX(C565:H565),0)</f>
        <v>0</v>
      </c>
    </row>
    <row r="566" spans="1:20" hidden="1" outlineLevel="1" x14ac:dyDescent="0.3">
      <c r="A566" s="287"/>
      <c r="B566" s="428"/>
      <c r="C566" s="122"/>
      <c r="D566" s="122"/>
      <c r="E566" s="315"/>
      <c r="F566" s="315"/>
      <c r="G566" s="315"/>
      <c r="H566" s="315"/>
      <c r="I566" s="315"/>
      <c r="J566" s="315"/>
      <c r="K566" s="296"/>
      <c r="L566" s="296"/>
      <c r="M566" s="296"/>
      <c r="N566" s="296"/>
      <c r="O566" s="296"/>
      <c r="P566" s="296"/>
      <c r="Q566" s="133"/>
      <c r="R566" s="133"/>
      <c r="S566" s="309"/>
      <c r="T566" s="244">
        <f>+IF($H$70=$B566,MAX(C566:H566),0)</f>
        <v>0</v>
      </c>
    </row>
    <row r="567" spans="1:20" hidden="1" outlineLevel="1" x14ac:dyDescent="0.3">
      <c r="A567" s="287"/>
      <c r="B567" s="428"/>
      <c r="C567" s="122"/>
      <c r="D567" s="122"/>
      <c r="E567" s="315"/>
      <c r="F567" s="315"/>
      <c r="G567" s="315"/>
      <c r="H567" s="315"/>
      <c r="I567" s="315"/>
      <c r="J567" s="315"/>
      <c r="K567" s="296"/>
      <c r="L567" s="296"/>
      <c r="M567" s="296"/>
      <c r="N567" s="296"/>
      <c r="O567" s="296"/>
      <c r="P567" s="296"/>
      <c r="Q567" s="133"/>
      <c r="R567" s="133"/>
      <c r="S567" s="309"/>
      <c r="T567" s="244">
        <f>+IF($H$70=$B567,MAX(C567:H567),0)</f>
        <v>0</v>
      </c>
    </row>
    <row r="568" spans="1:20" hidden="1" outlineLevel="1" x14ac:dyDescent="0.3">
      <c r="A568" s="287"/>
      <c r="B568" s="428"/>
      <c r="C568" s="122"/>
      <c r="D568" s="122"/>
      <c r="E568" s="315"/>
      <c r="F568" s="315"/>
      <c r="G568" s="315"/>
      <c r="H568" s="315"/>
      <c r="I568" s="315"/>
      <c r="J568" s="315"/>
      <c r="K568" s="315"/>
      <c r="L568" s="315"/>
      <c r="M568" s="315"/>
      <c r="N568" s="315"/>
      <c r="O568" s="315"/>
      <c r="P568" s="133"/>
      <c r="Q568" s="133"/>
      <c r="R568" s="133"/>
      <c r="S568" s="309"/>
      <c r="T568" s="244">
        <f>+IF($H$70=$B568,MAX(C568:N568),0)</f>
        <v>0</v>
      </c>
    </row>
    <row r="569" spans="1:20" hidden="1" outlineLevel="1" x14ac:dyDescent="0.3">
      <c r="A569" s="287"/>
      <c r="B569" s="428"/>
      <c r="C569" s="122"/>
      <c r="D569" s="122"/>
      <c r="E569" s="315"/>
      <c r="F569" s="315"/>
      <c r="G569" s="315"/>
      <c r="H569" s="315"/>
      <c r="I569" s="315"/>
      <c r="J569" s="315"/>
      <c r="K569" s="315"/>
      <c r="L569" s="315"/>
      <c r="M569" s="315"/>
      <c r="N569" s="315"/>
      <c r="O569" s="315"/>
      <c r="P569" s="133">
        <f ca="1">+IF($D$70=$B569,MAX(C569:N569),0)</f>
        <v>0</v>
      </c>
      <c r="Q569" s="133">
        <f ca="1">+IF($G$70=$B569,MAX(C569:N569),0)</f>
        <v>0</v>
      </c>
      <c r="R569" s="133"/>
      <c r="S569" s="309"/>
      <c r="T569" s="244">
        <f>+IF($H$70=$B569,MAX(C569:N569),0)</f>
        <v>0</v>
      </c>
    </row>
    <row r="570" spans="1:20" hidden="1" outlineLevel="1" x14ac:dyDescent="0.3">
      <c r="A570" s="287"/>
      <c r="B570" s="428"/>
      <c r="C570" s="122"/>
      <c r="D570" s="122"/>
      <c r="E570" s="315"/>
      <c r="F570" s="315"/>
      <c r="G570" s="315"/>
      <c r="H570" s="315"/>
      <c r="I570" s="315"/>
      <c r="J570" s="315"/>
      <c r="K570" s="315"/>
      <c r="L570" s="315"/>
      <c r="M570" s="315"/>
      <c r="N570" s="315"/>
      <c r="O570" s="315"/>
      <c r="P570" s="133"/>
      <c r="Q570" s="133"/>
      <c r="R570" s="133"/>
      <c r="S570" s="309"/>
      <c r="T570" s="244"/>
    </row>
    <row r="571" spans="1:20" hidden="1" outlineLevel="1" x14ac:dyDescent="0.3">
      <c r="A571" s="287"/>
      <c r="B571" s="428"/>
      <c r="C571" s="122"/>
      <c r="D571" s="122"/>
      <c r="E571" s="315"/>
      <c r="F571" s="315"/>
      <c r="G571" s="315"/>
      <c r="H571" s="315"/>
      <c r="I571" s="315"/>
      <c r="J571" s="315"/>
      <c r="K571" s="315"/>
      <c r="L571" s="315"/>
      <c r="M571" s="315"/>
      <c r="N571" s="315"/>
      <c r="O571" s="315"/>
      <c r="P571" s="133"/>
      <c r="Q571" s="133"/>
      <c r="R571" s="133"/>
      <c r="S571" s="309"/>
      <c r="T571" s="244"/>
    </row>
    <row r="572" spans="1:20" hidden="1" outlineLevel="1" x14ac:dyDescent="0.3">
      <c r="A572" s="287"/>
      <c r="B572" s="428"/>
      <c r="C572" s="122"/>
      <c r="D572" s="122"/>
      <c r="E572" s="315"/>
      <c r="F572" s="315"/>
      <c r="G572" s="315"/>
      <c r="H572" s="315"/>
      <c r="I572" s="315"/>
      <c r="J572" s="315"/>
      <c r="K572" s="315"/>
      <c r="L572" s="315"/>
      <c r="M572" s="315"/>
      <c r="N572" s="315"/>
      <c r="O572" s="315"/>
      <c r="P572" s="133"/>
      <c r="Q572" s="133"/>
      <c r="R572" s="133"/>
      <c r="S572" s="309"/>
      <c r="T572" s="244"/>
    </row>
    <row r="573" spans="1:20" hidden="1" outlineLevel="1" x14ac:dyDescent="0.3">
      <c r="A573" s="287"/>
      <c r="B573" s="428"/>
      <c r="C573" s="122"/>
      <c r="D573" s="122"/>
      <c r="E573" s="315"/>
      <c r="F573" s="315"/>
      <c r="G573" s="315"/>
      <c r="H573" s="315"/>
      <c r="I573" s="315"/>
      <c r="J573" s="315"/>
      <c r="K573" s="315"/>
      <c r="L573" s="315"/>
      <c r="M573" s="315"/>
      <c r="N573" s="315"/>
      <c r="O573" s="315"/>
      <c r="P573" s="133"/>
      <c r="Q573" s="133"/>
      <c r="R573" s="133"/>
      <c r="S573" s="309"/>
      <c r="T573" s="244"/>
    </row>
    <row r="574" spans="1:20" hidden="1" outlineLevel="1" x14ac:dyDescent="0.3">
      <c r="A574" s="287"/>
      <c r="B574" s="428"/>
      <c r="C574" s="122"/>
      <c r="D574" s="122"/>
      <c r="E574" s="315"/>
      <c r="F574" s="315"/>
      <c r="G574" s="315"/>
      <c r="H574" s="315"/>
      <c r="I574" s="315"/>
      <c r="J574" s="315"/>
      <c r="K574" s="315"/>
      <c r="L574" s="315"/>
      <c r="M574" s="315"/>
      <c r="N574" s="315"/>
      <c r="O574" s="315"/>
      <c r="P574" s="133"/>
      <c r="Q574" s="133"/>
      <c r="R574" s="133"/>
      <c r="S574" s="309"/>
      <c r="T574" s="244"/>
    </row>
    <row r="575" spans="1:20" hidden="1" outlineLevel="1" x14ac:dyDescent="0.3">
      <c r="A575" s="287"/>
      <c r="B575" s="428"/>
      <c r="C575" s="122"/>
      <c r="D575" s="122"/>
      <c r="E575" s="315"/>
      <c r="F575" s="315"/>
      <c r="G575" s="315"/>
      <c r="H575" s="315"/>
      <c r="I575" s="315"/>
      <c r="J575" s="315"/>
      <c r="K575" s="315"/>
      <c r="L575" s="315"/>
      <c r="M575" s="315"/>
      <c r="N575" s="315"/>
      <c r="O575" s="315"/>
      <c r="P575" s="133"/>
      <c r="Q575" s="133"/>
      <c r="R575" s="133"/>
      <c r="S575" s="309"/>
      <c r="T575" s="244"/>
    </row>
    <row r="576" spans="1:20" hidden="1" outlineLevel="1" x14ac:dyDescent="0.3">
      <c r="A576" s="287"/>
      <c r="B576" s="428"/>
      <c r="C576" s="122"/>
      <c r="D576" s="122"/>
      <c r="E576" s="315"/>
      <c r="F576" s="315"/>
      <c r="G576" s="315"/>
      <c r="H576" s="315"/>
      <c r="I576" s="315"/>
      <c r="J576" s="315"/>
      <c r="K576" s="315"/>
      <c r="L576" s="315"/>
      <c r="M576" s="315"/>
      <c r="N576" s="315"/>
      <c r="O576" s="315"/>
      <c r="P576" s="133"/>
      <c r="Q576" s="133"/>
      <c r="R576" s="133"/>
      <c r="S576" s="309"/>
      <c r="T576" s="244"/>
    </row>
    <row r="577" spans="1:25" hidden="1" outlineLevel="1" x14ac:dyDescent="0.3">
      <c r="A577" s="287"/>
      <c r="B577" s="428"/>
      <c r="C577" s="122"/>
      <c r="D577" s="122"/>
      <c r="E577" s="315"/>
      <c r="F577" s="315"/>
      <c r="G577" s="315"/>
      <c r="H577" s="315"/>
      <c r="I577" s="315"/>
      <c r="J577" s="315"/>
      <c r="K577" s="315"/>
      <c r="L577" s="315"/>
      <c r="M577" s="315"/>
      <c r="N577" s="315"/>
      <c r="O577" s="315"/>
      <c r="P577" s="133"/>
      <c r="Q577" s="133"/>
      <c r="R577" s="133"/>
      <c r="S577" s="309"/>
      <c r="T577" s="244"/>
    </row>
    <row r="578" spans="1:25" hidden="1" outlineLevel="1" x14ac:dyDescent="0.3">
      <c r="A578" s="287"/>
      <c r="B578" s="428"/>
      <c r="C578" s="122"/>
      <c r="D578" s="122"/>
      <c r="E578" s="315"/>
      <c r="F578" s="315"/>
      <c r="G578" s="315"/>
      <c r="H578" s="315"/>
      <c r="I578" s="315"/>
      <c r="J578" s="315"/>
      <c r="K578" s="315"/>
      <c r="L578" s="315"/>
      <c r="M578" s="315"/>
      <c r="N578" s="315"/>
      <c r="O578" s="315"/>
      <c r="P578" s="133"/>
      <c r="Q578" s="133"/>
      <c r="R578" s="133"/>
      <c r="S578" s="309"/>
      <c r="T578" s="244"/>
    </row>
    <row r="579" spans="1:25" hidden="1" outlineLevel="1" x14ac:dyDescent="0.3">
      <c r="A579" s="287"/>
      <c r="B579" s="428"/>
      <c r="C579" s="122"/>
      <c r="D579" s="122"/>
      <c r="E579" s="315"/>
      <c r="F579" s="315"/>
      <c r="G579" s="315"/>
      <c r="H579" s="315"/>
      <c r="I579" s="315"/>
      <c r="J579" s="315"/>
      <c r="K579" s="315"/>
      <c r="L579" s="315"/>
      <c r="M579" s="315"/>
      <c r="N579" s="315"/>
      <c r="O579" s="315"/>
      <c r="P579" s="133"/>
      <c r="Q579" s="133"/>
      <c r="R579" s="133"/>
      <c r="S579" s="309"/>
      <c r="T579" s="244"/>
    </row>
    <row r="580" spans="1:25" hidden="1" outlineLevel="1" x14ac:dyDescent="0.3">
      <c r="A580" s="287"/>
      <c r="B580" s="428"/>
      <c r="C580" s="122"/>
      <c r="D580" s="122"/>
      <c r="E580" s="315"/>
      <c r="F580" s="315"/>
      <c r="G580" s="315"/>
      <c r="H580" s="315"/>
      <c r="I580" s="315"/>
      <c r="J580" s="315"/>
      <c r="K580" s="315"/>
      <c r="L580" s="315"/>
      <c r="M580" s="315"/>
      <c r="N580" s="315"/>
      <c r="O580" s="315"/>
      <c r="P580" s="133"/>
      <c r="Q580" s="133"/>
      <c r="R580" s="133"/>
      <c r="S580" s="309"/>
      <c r="T580" s="244"/>
    </row>
    <row r="581" spans="1:25" ht="19.2" hidden="1" customHeight="1" outlineLevel="1" x14ac:dyDescent="0.3">
      <c r="A581" s="287"/>
      <c r="B581" s="428"/>
      <c r="C581" s="119"/>
      <c r="D581" s="119"/>
      <c r="E581" s="126" t="s">
        <v>176</v>
      </c>
      <c r="F581" s="124"/>
      <c r="G581" s="124"/>
      <c r="H581" s="126" t="s">
        <v>112</v>
      </c>
      <c r="I581" s="124"/>
      <c r="J581" s="124"/>
      <c r="K581" s="126" t="s">
        <v>177</v>
      </c>
      <c r="L581" s="315"/>
      <c r="M581" s="315"/>
      <c r="N581" s="315"/>
      <c r="O581" s="315"/>
      <c r="P581" s="133"/>
      <c r="Q581" s="133"/>
      <c r="R581" s="133"/>
      <c r="S581" s="309"/>
      <c r="T581" s="244"/>
    </row>
    <row r="582" spans="1:25" ht="3" hidden="1" customHeight="1" outlineLevel="1" x14ac:dyDescent="0.3">
      <c r="A582" s="287"/>
      <c r="B582" s="428"/>
      <c r="C582" s="119"/>
      <c r="D582" s="119"/>
      <c r="E582" s="124"/>
      <c r="F582" s="124"/>
      <c r="G582" s="124"/>
      <c r="H582" s="124"/>
      <c r="I582" s="124"/>
      <c r="J582" s="124"/>
      <c r="K582" s="124"/>
      <c r="L582" s="315"/>
      <c r="M582" s="315"/>
      <c r="N582" s="315"/>
      <c r="O582" s="315"/>
      <c r="P582" s="133"/>
      <c r="Q582" s="133"/>
      <c r="R582" s="133"/>
      <c r="S582" s="309"/>
      <c r="T582" s="244"/>
    </row>
    <row r="583" spans="1:25" hidden="1" outlineLevel="1" x14ac:dyDescent="0.3">
      <c r="A583" s="287"/>
      <c r="B583" s="428"/>
      <c r="C583" s="130" t="s">
        <v>178</v>
      </c>
      <c r="D583" s="124"/>
      <c r="E583" s="132" t="str" cm="1">
        <f t="array" aca="1" ref="E583" ca="1">IFERROR(E557/INDIRECT("'Introducció dades Grals'!G"&amp;T583),"-")</f>
        <v>-</v>
      </c>
      <c r="F583" s="125"/>
      <c r="G583" s="125"/>
      <c r="H583" s="132">
        <f ca="1">IFERROR(SUM(INDIRECT("'Introducció dades'!S"&amp;U583),INDIRECT("'Introducció dades'!S"&amp;V583),INDIRECT("'Introducció dades'!S"&amp;W583),INDIRECT("'Introducció dades'!S"&amp;X583),INDIRECT("'Introducció dades'!S"&amp;Y583)),"-")</f>
        <v>0</v>
      </c>
      <c r="I583" s="125"/>
      <c r="J583" s="125"/>
      <c r="K583" s="132" t="str" cm="1">
        <f t="array" aca="1" ref="K583" ca="1">IFERROR(K557/INDIRECT("'Introducció dades Grals'!G"&amp;T583),"-")</f>
        <v>-</v>
      </c>
      <c r="L583" s="315"/>
      <c r="M583" s="315"/>
      <c r="N583" s="315"/>
      <c r="O583" s="315"/>
      <c r="P583" s="133"/>
      <c r="Q583" s="133"/>
      <c r="R583" s="133"/>
      <c r="S583" s="309"/>
      <c r="T583" s="245">
        <f>+T529+T508</f>
        <v>26</v>
      </c>
      <c r="U583" s="245">
        <f>+T542+U508</f>
        <v>1017</v>
      </c>
      <c r="V583" s="245">
        <f>+T542+V508</f>
        <v>1048</v>
      </c>
      <c r="W583" s="245">
        <f>+T542+W508</f>
        <v>1076</v>
      </c>
      <c r="X583" s="245">
        <f>+T542+X508</f>
        <v>1104</v>
      </c>
      <c r="Y583" s="245">
        <f>+T542+Y508</f>
        <v>1132</v>
      </c>
    </row>
    <row r="584" spans="1:25" hidden="1" outlineLevel="1" x14ac:dyDescent="0.3">
      <c r="A584" s="287"/>
      <c r="B584" s="104"/>
      <c r="C584" s="316"/>
      <c r="D584" s="124"/>
      <c r="E584" s="125"/>
      <c r="F584" s="125"/>
      <c r="G584" s="125"/>
      <c r="H584" s="125"/>
      <c r="I584" s="125"/>
      <c r="J584" s="125"/>
      <c r="K584" s="125"/>
      <c r="L584" s="315"/>
      <c r="M584" s="315"/>
      <c r="N584" s="315"/>
      <c r="O584" s="315"/>
      <c r="P584" s="133"/>
      <c r="Q584" s="133"/>
      <c r="R584" s="133"/>
      <c r="S584" s="309"/>
      <c r="T584" s="244"/>
    </row>
    <row r="585" spans="1:25" ht="29.4" hidden="1" customHeight="1" outlineLevel="1" x14ac:dyDescent="0.3">
      <c r="A585" s="287"/>
      <c r="B585" s="207"/>
      <c r="C585" s="231" t="s">
        <v>179</v>
      </c>
      <c r="D585" s="207"/>
      <c r="E585" s="207"/>
      <c r="F585" s="207"/>
      <c r="G585" s="207"/>
      <c r="H585" s="207"/>
      <c r="I585" s="207"/>
      <c r="J585" s="207"/>
      <c r="K585" s="207"/>
      <c r="L585" s="207"/>
      <c r="M585" s="207"/>
      <c r="N585" s="207"/>
      <c r="O585" s="207"/>
      <c r="P585" s="296"/>
      <c r="Q585" s="296"/>
      <c r="R585" s="296"/>
      <c r="S585" s="309"/>
      <c r="T585" s="244">
        <v>144</v>
      </c>
    </row>
    <row r="586" spans="1:25" ht="2.4" hidden="1" customHeight="1" outlineLevel="1" x14ac:dyDescent="0.3">
      <c r="A586" s="287"/>
      <c r="B586" s="230"/>
      <c r="C586" s="230"/>
      <c r="D586" s="230"/>
      <c r="E586" s="230"/>
      <c r="F586" s="230"/>
      <c r="G586" s="230"/>
      <c r="H586" s="230"/>
      <c r="I586" s="230"/>
      <c r="J586" s="230"/>
      <c r="K586" s="230"/>
      <c r="L586" s="230"/>
      <c r="M586" s="230"/>
      <c r="N586" s="230"/>
      <c r="O586" s="230"/>
      <c r="P586" s="310"/>
      <c r="Q586" s="310"/>
      <c r="R586" s="310"/>
      <c r="S586" s="309"/>
      <c r="T586" s="244"/>
    </row>
    <row r="587" spans="1:25" hidden="1" outlineLevel="1" x14ac:dyDescent="0.3">
      <c r="A587" s="287"/>
      <c r="B587" s="104"/>
      <c r="C587" s="316"/>
      <c r="D587" s="124"/>
      <c r="E587" s="125"/>
      <c r="F587" s="125"/>
      <c r="G587" s="125"/>
      <c r="H587" s="125"/>
      <c r="I587" s="125"/>
      <c r="J587" s="125"/>
      <c r="K587" s="125"/>
      <c r="L587" s="315"/>
      <c r="M587" s="315"/>
      <c r="N587" s="315"/>
      <c r="O587" s="315"/>
      <c r="P587" s="133"/>
      <c r="Q587" s="133"/>
      <c r="R587" s="133"/>
      <c r="S587" s="309"/>
      <c r="T587" s="244"/>
    </row>
    <row r="588" spans="1:25" ht="35.4" hidden="1" customHeight="1" outlineLevel="1" x14ac:dyDescent="0.3">
      <c r="A588" s="287"/>
      <c r="B588" s="104"/>
      <c r="C588" s="104"/>
      <c r="D588" s="254" t="s">
        <v>180</v>
      </c>
      <c r="E588" s="254" t="s">
        <v>181</v>
      </c>
      <c r="F588" s="240" t="s">
        <v>182</v>
      </c>
      <c r="G588" s="241"/>
      <c r="H588" s="241"/>
      <c r="I588" s="241"/>
      <c r="J588" s="241"/>
      <c r="K588" s="241"/>
      <c r="L588" s="242"/>
      <c r="M588" s="242"/>
      <c r="N588" s="242"/>
      <c r="O588" s="242" t="s">
        <v>183</v>
      </c>
      <c r="P588" s="243"/>
      <c r="Q588" s="239"/>
      <c r="R588" s="133"/>
      <c r="S588" s="309"/>
      <c r="T588" s="244"/>
    </row>
    <row r="589" spans="1:25" ht="6" hidden="1" customHeight="1" outlineLevel="1" x14ac:dyDescent="0.3">
      <c r="A589" s="287"/>
      <c r="B589" s="104"/>
      <c r="C589" s="237"/>
      <c r="D589" s="296"/>
      <c r="E589" s="296"/>
      <c r="F589" s="237"/>
      <c r="G589" s="238"/>
      <c r="H589" s="238"/>
      <c r="I589" s="238"/>
      <c r="J589" s="238"/>
      <c r="K589" s="238"/>
      <c r="L589" s="122"/>
      <c r="M589" s="122"/>
      <c r="N589" s="122"/>
      <c r="O589" s="122"/>
      <c r="P589" s="239"/>
      <c r="Q589" s="239"/>
      <c r="R589" s="133"/>
      <c r="S589" s="309"/>
      <c r="T589" s="244"/>
    </row>
    <row r="590" spans="1:25" ht="15.6" hidden="1" customHeight="1" outlineLevel="1" x14ac:dyDescent="0.3">
      <c r="A590" s="287"/>
      <c r="B590" s="104"/>
      <c r="C590" s="233" t="s">
        <v>110</v>
      </c>
      <c r="D590" s="317" cm="1">
        <f t="array" aca="1" ref="D590" ca="1">INDIRECT("'Introducció dades'!K"&amp;T590)</f>
        <v>0</v>
      </c>
      <c r="E590" s="317" cm="1">
        <f t="array" aca="1" ref="E590" ca="1">INDIRECT("'Introducció dades'!L"&amp;T590)</f>
        <v>0</v>
      </c>
      <c r="F590" s="236" cm="1">
        <f t="array" aca="1" ref="F590" ca="1">INDIRECT("'Introducció dades'!M"&amp;T590)</f>
        <v>1</v>
      </c>
      <c r="G590" s="234" t="str" cm="1">
        <f t="array" aca="1" ref="G590" ca="1">IF(INDIRECT("'Introducció dades'!M"&amp;T590)&lt;0.8,"Hi ha marge per reduir la potència contractada",IF(INDIRECT("'Introducció dades'!M"&amp;T590)&lt;1.2,"La potència contractada sembla ser adequada",IF(INDIRECT("'Introducció dades'!M"&amp;T590)&gt;=1.2,"Es recomana estudiar ampliar la potència contractada per evitar penalitzacions","ERROR")))</f>
        <v>La potència contractada sembla ser adequada</v>
      </c>
      <c r="H590" s="235"/>
      <c r="I590" s="125"/>
      <c r="J590" s="125"/>
      <c r="K590" s="232"/>
      <c r="L590" s="315"/>
      <c r="M590" s="315"/>
      <c r="N590" s="318" cm="1">
        <f t="array" aca="1" ref="N590" ca="1">INDIRECT("'Introducció dades'!L"&amp;T590)/1.2</f>
        <v>0</v>
      </c>
      <c r="O590" s="319" t="s">
        <v>101</v>
      </c>
      <c r="P590" s="321" cm="1">
        <f t="array" aca="1" ref="P590" ca="1">INDIRECT("'Introducció dades'!L"&amp;T590)/0.8</f>
        <v>0</v>
      </c>
      <c r="Q590" s="320" t="s">
        <v>184</v>
      </c>
      <c r="R590" s="320"/>
      <c r="S590" s="309"/>
      <c r="T590" s="244">
        <f t="shared" ref="T590:T595" si="60">+$T$135+T515</f>
        <v>1017</v>
      </c>
    </row>
    <row r="591" spans="1:25" hidden="1" outlineLevel="1" x14ac:dyDescent="0.3">
      <c r="A591" s="287"/>
      <c r="B591" s="104"/>
      <c r="C591" s="233" t="s">
        <v>115</v>
      </c>
      <c r="D591" s="317" cm="1">
        <f t="array" aca="1" ref="D591" ca="1">INDIRECT("'Introducció dades'!K"&amp;T591)</f>
        <v>0</v>
      </c>
      <c r="E591" s="317" cm="1">
        <f t="array" aca="1" ref="E591" ca="1">INDIRECT("'Introducció dades'!L"&amp;T591)</f>
        <v>0</v>
      </c>
      <c r="F591" s="236" cm="1">
        <f t="array" aca="1" ref="F591" ca="1">INDIRECT("'Introducció dades'!M"&amp;T591)</f>
        <v>1</v>
      </c>
      <c r="G591" s="234" t="str" cm="1">
        <f t="array" aca="1" ref="G591" ca="1">IF(INDIRECT("'Introducció dades'!M"&amp;T591)&lt;0.8,"Hi ha marge per reduir la potència contractada",IF(INDIRECT("'Introducció dades'!M"&amp;T591)&lt;1.2,"La potència contractada sembla ser adequada",IF(INDIRECT("'Introducció dades'!M"&amp;T591)&gt;=1.2,"Es recomana estudiar ampliar la potència contractada per evitar penalitzacions","ERROR")))</f>
        <v>La potència contractada sembla ser adequada</v>
      </c>
      <c r="H591" s="235"/>
      <c r="I591" s="125"/>
      <c r="J591" s="125"/>
      <c r="K591" s="125"/>
      <c r="L591" s="315"/>
      <c r="M591" s="315"/>
      <c r="N591" s="318" cm="1">
        <f t="array" aca="1" ref="N591" ca="1">INDIRECT("'Introducció dades'!L"&amp;T591)/1.2</f>
        <v>0</v>
      </c>
      <c r="O591" s="319" t="s">
        <v>101</v>
      </c>
      <c r="P591" s="321" cm="1">
        <f t="array" aca="1" ref="P591" ca="1">INDIRECT("'Introducció dades'!L"&amp;T591)/0.8</f>
        <v>0</v>
      </c>
      <c r="Q591" s="320" t="s">
        <v>184</v>
      </c>
      <c r="R591" s="320"/>
      <c r="S591" s="309"/>
      <c r="T591" s="244">
        <f t="shared" si="60"/>
        <v>1018</v>
      </c>
    </row>
    <row r="592" spans="1:25" ht="15" hidden="1" customHeight="1" outlineLevel="1" x14ac:dyDescent="0.3">
      <c r="A592" s="287"/>
      <c r="B592" s="311"/>
      <c r="C592" s="233" t="s">
        <v>120</v>
      </c>
      <c r="D592" s="317" cm="1">
        <f t="array" aca="1" ref="D592" ca="1">INDIRECT("'Introducció dades'!K"&amp;T592)</f>
        <v>0</v>
      </c>
      <c r="E592" s="317" cm="1">
        <f t="array" aca="1" ref="E592" ca="1">INDIRECT("'Introducció dades'!L"&amp;T592)</f>
        <v>0</v>
      </c>
      <c r="F592" s="236" cm="1">
        <f t="array" aca="1" ref="F592" ca="1">INDIRECT("'Introducció dades'!M"&amp;T592)</f>
        <v>1</v>
      </c>
      <c r="G592" s="234" t="str" cm="1">
        <f t="array" aca="1" ref="G592" ca="1">IF(INDIRECT("'Introducció dades'!M"&amp;T592)&lt;0.8,"Hi ha marge per reduir la potència contractada",IF(INDIRECT("'Introducció dades'!M"&amp;T592)&lt;1.2,"La potència contractada sembla ser adequada",IF(INDIRECT("'Introducció dades'!M"&amp;T592)&gt;=1.2,"Es recomana estudiar ampliar la potència contractada per evitar penalitzacions","ERROR")))</f>
        <v>La potència contractada sembla ser adequada</v>
      </c>
      <c r="H592" s="235"/>
      <c r="I592" s="315"/>
      <c r="J592" s="315"/>
      <c r="K592" s="315"/>
      <c r="L592" s="315"/>
      <c r="M592" s="315"/>
      <c r="N592" s="318" cm="1">
        <f t="array" aca="1" ref="N592" ca="1">INDIRECT("'Introducció dades'!L"&amp;T592)/1.2</f>
        <v>0</v>
      </c>
      <c r="O592" s="319" t="s">
        <v>101</v>
      </c>
      <c r="P592" s="321" cm="1">
        <f t="array" aca="1" ref="P592" ca="1">INDIRECT("'Introducció dades'!L"&amp;T592)/0.8</f>
        <v>0</v>
      </c>
      <c r="Q592" s="320" t="s">
        <v>184</v>
      </c>
      <c r="R592" s="320"/>
      <c r="S592" s="309"/>
      <c r="T592" s="244">
        <f t="shared" si="60"/>
        <v>1019</v>
      </c>
    </row>
    <row r="593" spans="1:20" hidden="1" outlineLevel="1" x14ac:dyDescent="0.3">
      <c r="A593" s="287"/>
      <c r="B593" s="311"/>
      <c r="C593" s="233" t="s">
        <v>123</v>
      </c>
      <c r="D593" s="317" cm="1">
        <f t="array" aca="1" ref="D593" ca="1">INDIRECT("'Introducció dades'!K"&amp;T593)</f>
        <v>0</v>
      </c>
      <c r="E593" s="317" cm="1">
        <f t="array" aca="1" ref="E593" ca="1">INDIRECT("'Introducció dades'!L"&amp;T593)</f>
        <v>0</v>
      </c>
      <c r="F593" s="236" cm="1">
        <f t="array" aca="1" ref="F593" ca="1">INDIRECT("'Introducció dades'!M"&amp;T593)</f>
        <v>1</v>
      </c>
      <c r="G593" s="234" t="str" cm="1">
        <f t="array" aca="1" ref="G593" ca="1">IF(INDIRECT("'Introducció dades'!M"&amp;T593)&lt;0.8,"Hi ha marge per reduir la potència contractada",IF(INDIRECT("'Introducció dades'!M"&amp;T593)&lt;1.2,"La potència contractada sembla ser adequada",IF(INDIRECT("'Introducció dades'!M"&amp;T593)&gt;=1.2,"Es recomana estudiar ampliar la potència contractada per evitar penalitzacions","ERROR")))</f>
        <v>La potència contractada sembla ser adequada</v>
      </c>
      <c r="H593" s="235"/>
      <c r="I593" s="315"/>
      <c r="J593" s="315"/>
      <c r="K593" s="315"/>
      <c r="L593" s="315"/>
      <c r="M593" s="315"/>
      <c r="N593" s="318" cm="1">
        <f t="array" aca="1" ref="N593" ca="1">INDIRECT("'Introducció dades'!L"&amp;T593)/1.2</f>
        <v>0</v>
      </c>
      <c r="O593" s="319" t="s">
        <v>101</v>
      </c>
      <c r="P593" s="321" cm="1">
        <f t="array" aca="1" ref="P593" ca="1">INDIRECT("'Introducció dades'!L"&amp;T593)/0.8</f>
        <v>0</v>
      </c>
      <c r="Q593" s="320" t="s">
        <v>184</v>
      </c>
      <c r="R593" s="320"/>
      <c r="S593" s="309"/>
      <c r="T593" s="244">
        <f t="shared" si="60"/>
        <v>1020</v>
      </c>
    </row>
    <row r="594" spans="1:20" ht="15" hidden="1" customHeight="1" outlineLevel="1" x14ac:dyDescent="0.3">
      <c r="A594" s="287"/>
      <c r="B594" s="311"/>
      <c r="C594" s="233" t="s">
        <v>124</v>
      </c>
      <c r="D594" s="317" cm="1">
        <f t="array" aca="1" ref="D594" ca="1">INDIRECT("'Introducció dades'!K"&amp;T594)</f>
        <v>0</v>
      </c>
      <c r="E594" s="317" cm="1">
        <f t="array" aca="1" ref="E594" ca="1">INDIRECT("'Introducció dades'!L"&amp;T594)</f>
        <v>0</v>
      </c>
      <c r="F594" s="236" cm="1">
        <f t="array" aca="1" ref="F594" ca="1">INDIRECT("'Introducció dades'!M"&amp;T594)</f>
        <v>1</v>
      </c>
      <c r="G594" s="234" t="str" cm="1">
        <f t="array" aca="1" ref="G594" ca="1">IF(INDIRECT("'Introducció dades'!M"&amp;T594)&lt;0.8,"Hi ha marge per reduir la potència contractada",IF(INDIRECT("'Introducció dades'!M"&amp;T594)&lt;1.2,"La potència contractada sembla ser adequada",IF(INDIRECT("'Introducció dades'!M"&amp;T594)&gt;=1.2,"Es recomana estudiar ampliar la potència contractada per evitar penalitzacions","ERROR")))</f>
        <v>La potència contractada sembla ser adequada</v>
      </c>
      <c r="H594" s="235"/>
      <c r="I594" s="315"/>
      <c r="J594" s="315"/>
      <c r="K594" s="315"/>
      <c r="L594" s="315"/>
      <c r="M594" s="315"/>
      <c r="N594" s="318" cm="1">
        <f t="array" aca="1" ref="N594" ca="1">INDIRECT("'Introducció dades'!L"&amp;T594)/1.2</f>
        <v>0</v>
      </c>
      <c r="O594" s="319" t="s">
        <v>101</v>
      </c>
      <c r="P594" s="321" cm="1">
        <f t="array" aca="1" ref="P594" ca="1">INDIRECT("'Introducció dades'!L"&amp;T594)/0.8</f>
        <v>0</v>
      </c>
      <c r="Q594" s="320" t="s">
        <v>184</v>
      </c>
      <c r="R594" s="320"/>
      <c r="S594" s="309"/>
      <c r="T594" s="244">
        <f t="shared" si="60"/>
        <v>1021</v>
      </c>
    </row>
    <row r="595" spans="1:20" hidden="1" outlineLevel="1" x14ac:dyDescent="0.3">
      <c r="A595" s="287"/>
      <c r="B595" s="311"/>
      <c r="C595" s="233" t="s">
        <v>125</v>
      </c>
      <c r="D595" s="317" cm="1">
        <f t="array" aca="1" ref="D595" ca="1">INDIRECT("'Introducció dades'!K"&amp;T595)</f>
        <v>0</v>
      </c>
      <c r="E595" s="317" cm="1">
        <f t="array" aca="1" ref="E595" ca="1">INDIRECT("'Introducció dades'!L"&amp;T595)</f>
        <v>0</v>
      </c>
      <c r="F595" s="236" cm="1">
        <f t="array" aca="1" ref="F595" ca="1">INDIRECT("'Introducció dades'!M"&amp;T595)</f>
        <v>1</v>
      </c>
      <c r="G595" s="234" t="str" cm="1">
        <f t="array" aca="1" ref="G595" ca="1">IF(INDIRECT("'Introducció dades'!M"&amp;T595)&lt;0.8,"Hi ha marge per reduir la potència contractada",IF(INDIRECT("'Introducció dades'!M"&amp;T595)&lt;1.2,"La potència contractada sembla ser adequada",IF(INDIRECT("'Introducció dades'!M"&amp;T595)&gt;=1.2,"Es recomana estudiar ampliar la potència contractada per evitar penalitzacions","ERROR")))</f>
        <v>La potència contractada sembla ser adequada</v>
      </c>
      <c r="H595" s="235"/>
      <c r="I595" s="315"/>
      <c r="J595" s="315"/>
      <c r="K595" s="315"/>
      <c r="L595" s="315"/>
      <c r="M595" s="315"/>
      <c r="N595" s="318" cm="1">
        <f t="array" aca="1" ref="N595" ca="1">INDIRECT("'Introducció dades'!L"&amp;T595)/1.2</f>
        <v>0</v>
      </c>
      <c r="O595" s="319" t="s">
        <v>101</v>
      </c>
      <c r="P595" s="321" cm="1">
        <f t="array" aca="1" ref="P595" ca="1">INDIRECT("'Introducció dades'!L"&amp;T595)/0.8</f>
        <v>0</v>
      </c>
      <c r="Q595" s="320" t="s">
        <v>184</v>
      </c>
      <c r="R595" s="320"/>
      <c r="S595" s="309"/>
      <c r="T595" s="244">
        <f t="shared" si="60"/>
        <v>1022</v>
      </c>
    </row>
    <row r="596" spans="1:20" ht="7.2" hidden="1" customHeight="1" outlineLevel="1" x14ac:dyDescent="0.3">
      <c r="A596" s="287"/>
      <c r="B596" s="311"/>
      <c r="C596" s="122"/>
      <c r="D596" s="122"/>
      <c r="E596" s="315"/>
      <c r="F596" s="315"/>
      <c r="G596" s="315"/>
      <c r="H596" s="315"/>
      <c r="I596" s="315"/>
      <c r="J596" s="315"/>
      <c r="K596" s="315"/>
      <c r="L596" s="315"/>
      <c r="M596" s="315"/>
      <c r="N596" s="315"/>
      <c r="O596" s="315"/>
      <c r="P596" s="133"/>
      <c r="Q596" s="133"/>
      <c r="R596" s="133"/>
      <c r="S596" s="309"/>
      <c r="T596" s="244"/>
    </row>
    <row r="597" spans="1:20" ht="13.95" hidden="1" customHeight="1" outlineLevel="1" x14ac:dyDescent="0.3">
      <c r="A597" s="287"/>
      <c r="B597" s="311"/>
      <c r="C597" s="122"/>
      <c r="D597" s="122"/>
      <c r="E597" s="315"/>
      <c r="F597" s="315"/>
      <c r="G597" s="315"/>
      <c r="H597" s="315"/>
      <c r="I597" s="315"/>
      <c r="J597" s="315"/>
      <c r="K597" s="315"/>
      <c r="L597" s="315"/>
      <c r="M597" s="315"/>
      <c r="N597" s="315"/>
      <c r="O597" s="315"/>
      <c r="P597" s="133"/>
      <c r="Q597" s="133"/>
      <c r="R597" s="133"/>
      <c r="S597" s="309"/>
    </row>
    <row r="598" spans="1:20" hidden="1" outlineLevel="1" x14ac:dyDescent="0.3">
      <c r="A598" s="287"/>
      <c r="B598" s="311"/>
      <c r="C598" s="122"/>
      <c r="D598" s="122"/>
      <c r="E598" s="315"/>
      <c r="F598" s="315"/>
      <c r="G598" s="315"/>
      <c r="H598" s="315"/>
      <c r="I598" s="315"/>
      <c r="J598" s="315"/>
      <c r="K598" s="315"/>
      <c r="L598" s="315"/>
      <c r="M598" s="315"/>
      <c r="N598" s="315"/>
      <c r="O598" s="315"/>
      <c r="P598" s="133"/>
      <c r="Q598" s="133"/>
      <c r="R598" s="133"/>
      <c r="S598" s="309"/>
    </row>
    <row r="599" spans="1:20" ht="3" hidden="1" customHeight="1" outlineLevel="1" x14ac:dyDescent="0.3">
      <c r="A599" s="287"/>
      <c r="B599" s="296"/>
      <c r="C599" s="296"/>
      <c r="D599" s="296"/>
      <c r="E599" s="296"/>
      <c r="F599" s="296"/>
      <c r="G599" s="296"/>
      <c r="H599" s="296"/>
      <c r="I599" s="296"/>
      <c r="J599" s="296"/>
      <c r="K599" s="296"/>
      <c r="L599" s="296"/>
      <c r="M599" s="296"/>
      <c r="N599" s="296"/>
      <c r="O599" s="296"/>
      <c r="P599" s="296"/>
      <c r="Q599" s="296"/>
      <c r="R599" s="296"/>
      <c r="S599" s="309"/>
    </row>
    <row r="600" spans="1:20" hidden="1" outlineLevel="1" x14ac:dyDescent="0.3">
      <c r="A600" s="287"/>
      <c r="B600" s="296"/>
      <c r="C600" s="296"/>
      <c r="D600" s="296"/>
      <c r="E600" s="296"/>
      <c r="F600" s="296"/>
      <c r="G600" s="296"/>
      <c r="H600" s="296"/>
      <c r="I600" s="296"/>
      <c r="J600" s="296"/>
      <c r="K600" s="296"/>
      <c r="L600" s="296"/>
      <c r="M600" s="296"/>
      <c r="N600" s="296"/>
      <c r="O600" s="296"/>
      <c r="P600" s="296"/>
      <c r="Q600" s="296"/>
      <c r="R600" s="296"/>
      <c r="S600" s="309"/>
    </row>
    <row r="601" spans="1:20" hidden="1" outlineLevel="1" x14ac:dyDescent="0.3">
      <c r="A601" s="287"/>
      <c r="B601" s="296"/>
      <c r="C601" s="296"/>
      <c r="D601" s="296"/>
      <c r="E601" s="296"/>
      <c r="F601" s="296"/>
      <c r="G601" s="296"/>
      <c r="H601" s="296"/>
      <c r="I601" s="296"/>
      <c r="J601" s="296"/>
      <c r="K601" s="296"/>
      <c r="L601" s="296"/>
      <c r="M601" s="296"/>
      <c r="N601" s="296"/>
      <c r="O601" s="296"/>
      <c r="P601" s="296"/>
      <c r="Q601" s="296"/>
      <c r="R601" s="296"/>
      <c r="S601" s="309"/>
    </row>
    <row r="602" spans="1:20" hidden="1" outlineLevel="1" x14ac:dyDescent="0.3">
      <c r="A602" s="287"/>
      <c r="B602" s="296"/>
      <c r="C602" s="296"/>
      <c r="D602" s="296"/>
      <c r="E602" s="296"/>
      <c r="F602" s="296"/>
      <c r="G602" s="296"/>
      <c r="H602" s="296"/>
      <c r="I602" s="296"/>
      <c r="J602" s="296"/>
      <c r="K602" s="296"/>
      <c r="L602" s="296"/>
      <c r="M602" s="296"/>
      <c r="N602" s="296"/>
      <c r="O602" s="296"/>
      <c r="P602" s="296"/>
      <c r="Q602" s="296"/>
      <c r="R602" s="296"/>
      <c r="S602" s="309"/>
    </row>
    <row r="603" spans="1:20" ht="3" customHeight="1" collapsed="1" x14ac:dyDescent="0.45">
      <c r="A603" s="287"/>
      <c r="B603" s="117"/>
      <c r="C603" s="117"/>
      <c r="D603" s="117"/>
      <c r="E603" s="117"/>
      <c r="F603" s="117"/>
      <c r="G603" s="117"/>
      <c r="H603" s="117"/>
      <c r="I603" s="117"/>
      <c r="J603" s="117"/>
      <c r="K603" s="117"/>
      <c r="L603" s="117"/>
      <c r="M603" s="117"/>
      <c r="N603" s="117"/>
      <c r="O603" s="117"/>
      <c r="P603" s="117"/>
      <c r="Q603" s="117"/>
      <c r="R603" s="117"/>
      <c r="S603" s="309"/>
    </row>
    <row r="604" spans="1:20" ht="24.6" customHeight="1" x14ac:dyDescent="0.3">
      <c r="A604" s="287"/>
      <c r="B604" s="429" t="str" cm="1">
        <f t="array" aca="1" ref="B604" ca="1">CONCATENATE(INDIRECT("'Introducció dades Grals'!B"&amp;T609),": ",INDIRECT("'Introducció dades Grals'!C"&amp;T609))</f>
        <v xml:space="preserve">Equipament 09: </v>
      </c>
      <c r="C604" s="429"/>
      <c r="D604" s="429"/>
      <c r="E604" s="429"/>
      <c r="F604" s="429"/>
      <c r="G604" s="429"/>
      <c r="H604" s="429"/>
      <c r="I604" s="429"/>
      <c r="J604" s="429"/>
      <c r="K604" s="429"/>
      <c r="L604" s="429"/>
      <c r="M604" s="429"/>
      <c r="N604" s="429"/>
      <c r="O604" s="429"/>
      <c r="P604" s="429"/>
      <c r="Q604" s="429"/>
      <c r="R604" s="224"/>
      <c r="S604" s="309"/>
      <c r="T604" s="245">
        <v>2</v>
      </c>
    </row>
    <row r="605" spans="1:20" ht="3.6" hidden="1" customHeight="1" outlineLevel="1" x14ac:dyDescent="0.3">
      <c r="A605" s="287"/>
      <c r="B605" s="207"/>
      <c r="C605" s="207"/>
      <c r="D605" s="207"/>
      <c r="E605" s="207"/>
      <c r="F605" s="207"/>
      <c r="G605" s="207"/>
      <c r="H605" s="207"/>
      <c r="I605" s="207"/>
      <c r="J605" s="207"/>
      <c r="K605" s="207"/>
      <c r="L605" s="207"/>
      <c r="M605" s="207"/>
      <c r="N605" s="207"/>
      <c r="O605" s="207"/>
      <c r="P605" s="296"/>
      <c r="Q605" s="296"/>
      <c r="R605" s="296"/>
      <c r="S605" s="309"/>
    </row>
    <row r="606" spans="1:20" ht="20.399999999999999" hidden="1" customHeight="1" outlineLevel="1" x14ac:dyDescent="0.3">
      <c r="A606" s="287"/>
      <c r="B606" s="207"/>
      <c r="C606" s="231" t="s">
        <v>170</v>
      </c>
      <c r="D606" s="207"/>
      <c r="E606" s="207"/>
      <c r="F606" s="207"/>
      <c r="G606" s="207"/>
      <c r="H606" s="207"/>
      <c r="I606" s="207"/>
      <c r="J606" s="207"/>
      <c r="K606" s="207"/>
      <c r="L606" s="207"/>
      <c r="M606" s="207"/>
      <c r="N606" s="207"/>
      <c r="O606" s="207"/>
      <c r="P606" s="296"/>
      <c r="Q606" s="296"/>
      <c r="R606" s="296"/>
      <c r="S606" s="309"/>
    </row>
    <row r="607" spans="1:20" ht="2.4" hidden="1" customHeight="1" outlineLevel="1" x14ac:dyDescent="0.3">
      <c r="A607" s="287"/>
      <c r="B607" s="230"/>
      <c r="C607" s="230"/>
      <c r="D607" s="230"/>
      <c r="E607" s="230"/>
      <c r="F607" s="230"/>
      <c r="G607" s="230"/>
      <c r="H607" s="230"/>
      <c r="I607" s="230"/>
      <c r="J607" s="230"/>
      <c r="K607" s="230"/>
      <c r="L607" s="230"/>
      <c r="M607" s="230"/>
      <c r="N607" s="230"/>
      <c r="O607" s="230"/>
      <c r="P607" s="310"/>
      <c r="Q607" s="310"/>
      <c r="R607" s="310"/>
      <c r="S607" s="309"/>
    </row>
    <row r="608" spans="1:20" ht="8.4" hidden="1" customHeight="1" outlineLevel="1" x14ac:dyDescent="0.3">
      <c r="A608" s="287"/>
      <c r="B608" s="207"/>
      <c r="C608" s="207"/>
      <c r="D608" s="207"/>
      <c r="E608" s="207"/>
      <c r="F608" s="207"/>
      <c r="G608" s="207"/>
      <c r="H608" s="207"/>
      <c r="I608" s="207"/>
      <c r="J608" s="207"/>
      <c r="K608" s="207"/>
      <c r="L608" s="207"/>
      <c r="M608" s="207"/>
      <c r="N608" s="207"/>
      <c r="O608" s="207"/>
      <c r="P608" s="296"/>
      <c r="Q608" s="296"/>
      <c r="R608" s="296"/>
      <c r="S608" s="309"/>
    </row>
    <row r="609" spans="1:27" s="214" customFormat="1" ht="18" hidden="1" customHeight="1" outlineLevel="1" x14ac:dyDescent="0.3">
      <c r="A609" s="209"/>
      <c r="B609" s="210"/>
      <c r="C609" s="211" t="s">
        <v>88</v>
      </c>
      <c r="D609" s="215"/>
      <c r="E609" s="225" cm="1">
        <f t="array" aca="1" ref="E609" ca="1">INDIRECT("'Introducció dades Grals'!E"&amp;T609)</f>
        <v>0</v>
      </c>
      <c r="F609" s="210"/>
      <c r="G609" s="210"/>
      <c r="H609" s="211" t="s">
        <v>93</v>
      </c>
      <c r="I609" s="210"/>
      <c r="J609" s="210"/>
      <c r="K609" s="225" t="str" cm="1">
        <f t="array" aca="1" ref="K609" ca="1">IF(INDIRECT("'Introducció dades Grals'!O"&amp;T609)=0,"",INDIRECT("'Introducció dades Grals'!O"&amp;T609))</f>
        <v/>
      </c>
      <c r="L609" s="212"/>
      <c r="M609" s="212"/>
      <c r="N609" s="212"/>
      <c r="O609" s="212"/>
      <c r="P609" s="212"/>
      <c r="Q609" s="212"/>
      <c r="R609" s="212"/>
      <c r="S609" s="213"/>
      <c r="T609" s="245">
        <f>T534+T604</f>
        <v>28</v>
      </c>
      <c r="U609" s="246"/>
      <c r="V609" s="246"/>
      <c r="W609" s="246"/>
      <c r="X609" s="246"/>
      <c r="Y609" s="246"/>
      <c r="Z609" s="246"/>
      <c r="AA609" s="246"/>
    </row>
    <row r="610" spans="1:27" s="214" customFormat="1" ht="6" hidden="1" customHeight="1" outlineLevel="1" x14ac:dyDescent="0.25">
      <c r="A610" s="209"/>
      <c r="B610" s="210"/>
      <c r="C610" s="212"/>
      <c r="D610" s="216"/>
      <c r="E610" s="227"/>
      <c r="F610" s="210"/>
      <c r="G610" s="210"/>
      <c r="H610" s="210"/>
      <c r="I610" s="210"/>
      <c r="J610" s="210"/>
      <c r="K610" s="226"/>
      <c r="L610" s="212"/>
      <c r="M610" s="212"/>
      <c r="N610" s="212"/>
      <c r="O610" s="212"/>
      <c r="P610" s="212"/>
      <c r="Q610" s="212"/>
      <c r="R610" s="212"/>
      <c r="S610" s="213"/>
      <c r="T610" s="246"/>
      <c r="U610" s="246"/>
      <c r="V610" s="246"/>
      <c r="W610" s="246"/>
      <c r="X610" s="246"/>
      <c r="Y610" s="246"/>
      <c r="Z610" s="246"/>
      <c r="AA610" s="246"/>
    </row>
    <row r="611" spans="1:27" s="214" customFormat="1" ht="18" hidden="1" customHeight="1" outlineLevel="1" x14ac:dyDescent="0.25">
      <c r="A611" s="209"/>
      <c r="B611" s="210"/>
      <c r="C611" s="217" t="s">
        <v>171</v>
      </c>
      <c r="D611" s="218"/>
      <c r="E611" s="229" cm="1">
        <f t="array" aca="1" ref="E611" ca="1">INDIRECT("'Introducció dades Grals'!G"&amp;T609)</f>
        <v>0</v>
      </c>
      <c r="F611" s="210"/>
      <c r="G611" s="210"/>
      <c r="H611" s="211" t="s">
        <v>94</v>
      </c>
      <c r="I611" s="210"/>
      <c r="J611" s="210"/>
      <c r="K611" s="225" t="str" cm="1">
        <f t="array" aca="1" ref="K611" ca="1">IF(INDIRECT("'Introducció dades Grals'!Q"&amp;T609)=0,"",INDIRECT("'Introducció dades Grals'!Q"&amp;T609))</f>
        <v/>
      </c>
      <c r="L611" s="212"/>
      <c r="M611" s="212"/>
      <c r="N611" s="212"/>
      <c r="O611" s="212"/>
      <c r="P611" s="212"/>
      <c r="Q611" s="212"/>
      <c r="R611" s="212"/>
      <c r="S611" s="213"/>
      <c r="T611" s="246"/>
      <c r="U611" s="246"/>
      <c r="V611" s="246"/>
      <c r="W611" s="246"/>
      <c r="X611" s="246"/>
      <c r="Y611" s="246"/>
      <c r="Z611" s="246"/>
      <c r="AA611" s="246"/>
    </row>
    <row r="612" spans="1:27" s="214" customFormat="1" ht="6" hidden="1" customHeight="1" outlineLevel="1" x14ac:dyDescent="0.25">
      <c r="A612" s="209"/>
      <c r="B612" s="210"/>
      <c r="C612" s="212"/>
      <c r="D612" s="212"/>
      <c r="E612" s="227"/>
      <c r="F612" s="212"/>
      <c r="G612" s="212"/>
      <c r="H612" s="212"/>
      <c r="I612" s="212"/>
      <c r="J612" s="212"/>
      <c r="K612" s="227"/>
      <c r="L612" s="212"/>
      <c r="M612" s="212"/>
      <c r="N612" s="212"/>
      <c r="O612" s="212"/>
      <c r="P612" s="212"/>
      <c r="Q612" s="212"/>
      <c r="R612" s="212"/>
      <c r="S612" s="213"/>
      <c r="T612" s="246"/>
      <c r="U612" s="246"/>
      <c r="V612" s="246"/>
      <c r="W612" s="246"/>
      <c r="X612" s="246"/>
      <c r="Y612" s="246"/>
      <c r="Z612" s="246"/>
      <c r="AA612" s="246"/>
    </row>
    <row r="613" spans="1:27" s="214" customFormat="1" ht="18" hidden="1" customHeight="1" outlineLevel="1" x14ac:dyDescent="0.25">
      <c r="A613" s="209"/>
      <c r="B613" s="210"/>
      <c r="C613" s="219" t="s">
        <v>90</v>
      </c>
      <c r="D613" s="220"/>
      <c r="E613" s="228" cm="1">
        <f t="array" aca="1" ref="E613" ca="1">INDIRECT("'Introducció dades Grals'!I"&amp;T609)</f>
        <v>0</v>
      </c>
      <c r="F613" s="212"/>
      <c r="G613" s="212"/>
      <c r="H613" s="212"/>
      <c r="I613" s="212"/>
      <c r="J613" s="210"/>
      <c r="K613" s="226"/>
      <c r="L613" s="210"/>
      <c r="M613" s="210"/>
      <c r="N613" s="210"/>
      <c r="O613" s="210"/>
      <c r="P613" s="212"/>
      <c r="Q613" s="212"/>
      <c r="R613" s="212"/>
      <c r="S613" s="213"/>
      <c r="T613" s="246"/>
      <c r="U613" s="246"/>
      <c r="V613" s="246"/>
      <c r="W613" s="246"/>
      <c r="X613" s="246"/>
      <c r="Y613" s="246"/>
      <c r="Z613" s="246"/>
      <c r="AA613" s="246"/>
    </row>
    <row r="614" spans="1:27" s="214" customFormat="1" ht="6" hidden="1" customHeight="1" outlineLevel="1" x14ac:dyDescent="0.25">
      <c r="A614" s="209"/>
      <c r="B614" s="210"/>
      <c r="C614" s="212"/>
      <c r="D614" s="221"/>
      <c r="E614" s="227"/>
      <c r="F614" s="212"/>
      <c r="G614" s="212"/>
      <c r="H614" s="212"/>
      <c r="I614" s="212"/>
      <c r="J614" s="210"/>
      <c r="K614" s="226"/>
      <c r="L614" s="210"/>
      <c r="M614" s="210"/>
      <c r="N614" s="210"/>
      <c r="O614" s="210"/>
      <c r="P614" s="212"/>
      <c r="Q614" s="212"/>
      <c r="R614" s="212"/>
      <c r="S614" s="213"/>
      <c r="T614" s="246"/>
      <c r="U614" s="246"/>
      <c r="V614" s="246"/>
      <c r="W614" s="246"/>
      <c r="X614" s="246"/>
      <c r="Y614" s="246"/>
      <c r="Z614" s="246"/>
      <c r="AA614" s="246"/>
    </row>
    <row r="615" spans="1:27" s="214" customFormat="1" ht="18" hidden="1" customHeight="1" outlineLevel="1" x14ac:dyDescent="0.25">
      <c r="A615" s="209"/>
      <c r="B615" s="210"/>
      <c r="C615" s="219" t="s">
        <v>91</v>
      </c>
      <c r="D615" s="220"/>
      <c r="E615" s="223" cm="1">
        <f t="array" aca="1" ref="E615" ca="1">INDIRECT("'Introducció dades Grals'!K"&amp;T609)</f>
        <v>0</v>
      </c>
      <c r="F615" s="212"/>
      <c r="G615" s="222"/>
      <c r="H615" s="219" t="s">
        <v>92</v>
      </c>
      <c r="I615" s="212"/>
      <c r="J615" s="212"/>
      <c r="K615" s="223" cm="1">
        <f t="array" aca="1" ref="K615" ca="1">INDIRECT("'Introducció dades Grals'!M"&amp;T609)</f>
        <v>0</v>
      </c>
      <c r="L615" s="210"/>
      <c r="M615" s="210"/>
      <c r="N615" s="210"/>
      <c r="O615" s="210"/>
      <c r="P615" s="212"/>
      <c r="Q615" s="212"/>
      <c r="R615" s="212"/>
      <c r="S615" s="213"/>
      <c r="T615" s="246"/>
      <c r="U615" s="246"/>
      <c r="V615" s="246"/>
      <c r="W615" s="246"/>
      <c r="X615" s="246"/>
      <c r="Y615" s="246"/>
      <c r="Z615" s="246"/>
      <c r="AA615" s="246"/>
    </row>
    <row r="616" spans="1:27" ht="6" hidden="1" customHeight="1" outlineLevel="1" x14ac:dyDescent="0.3">
      <c r="A616" s="287"/>
      <c r="B616" s="207"/>
      <c r="C616" s="296"/>
      <c r="D616" s="138"/>
      <c r="E616" s="296"/>
      <c r="F616" s="296"/>
      <c r="G616" s="102"/>
      <c r="H616" s="102"/>
      <c r="I616" s="207"/>
      <c r="J616" s="207"/>
      <c r="K616" s="207"/>
      <c r="L616" s="207"/>
      <c r="M616" s="207"/>
      <c r="N616" s="207"/>
      <c r="O616" s="207"/>
      <c r="P616" s="296"/>
      <c r="Q616" s="296"/>
      <c r="R616" s="296"/>
      <c r="S616" s="309"/>
    </row>
    <row r="617" spans="1:27" ht="27.6" hidden="1" customHeight="1" outlineLevel="1" x14ac:dyDescent="0.3">
      <c r="A617" s="287"/>
      <c r="B617" s="207"/>
      <c r="C617" s="231" t="s">
        <v>172</v>
      </c>
      <c r="D617" s="207"/>
      <c r="E617" s="207"/>
      <c r="F617" s="207"/>
      <c r="G617" s="207"/>
      <c r="H617" s="207"/>
      <c r="I617" s="207"/>
      <c r="J617" s="207"/>
      <c r="K617" s="207"/>
      <c r="L617" s="207"/>
      <c r="M617" s="207"/>
      <c r="N617" s="207"/>
      <c r="O617" s="207"/>
      <c r="P617" s="296"/>
      <c r="Q617" s="296"/>
      <c r="R617" s="296"/>
      <c r="S617" s="309"/>
      <c r="T617" s="245">
        <v>144</v>
      </c>
    </row>
    <row r="618" spans="1:27" ht="2.4" hidden="1" customHeight="1" outlineLevel="1" x14ac:dyDescent="0.3">
      <c r="A618" s="287"/>
      <c r="B618" s="230"/>
      <c r="C618" s="230"/>
      <c r="D618" s="230"/>
      <c r="E618" s="230"/>
      <c r="F618" s="230"/>
      <c r="G618" s="230"/>
      <c r="H618" s="230"/>
      <c r="I618" s="230"/>
      <c r="J618" s="230"/>
      <c r="K618" s="230"/>
      <c r="L618" s="230"/>
      <c r="M618" s="230"/>
      <c r="N618" s="230"/>
      <c r="O618" s="230"/>
      <c r="P618" s="310"/>
      <c r="Q618" s="310"/>
      <c r="R618" s="310"/>
      <c r="S618" s="309"/>
      <c r="V618" s="247"/>
      <c r="Z618" s="247"/>
    </row>
    <row r="619" spans="1:27" ht="9" hidden="1" customHeight="1" outlineLevel="1" x14ac:dyDescent="0.3">
      <c r="A619" s="287"/>
      <c r="B619" s="207"/>
      <c r="C619" s="207"/>
      <c r="D619" s="207"/>
      <c r="E619" s="207"/>
      <c r="F619" s="207"/>
      <c r="G619" s="207"/>
      <c r="H619" s="207"/>
      <c r="I619" s="207"/>
      <c r="J619" s="207"/>
      <c r="K619" s="207"/>
      <c r="L619" s="207"/>
      <c r="M619" s="207"/>
      <c r="N619" s="207"/>
      <c r="O619" s="207"/>
      <c r="P619" s="296"/>
      <c r="Q619" s="296"/>
      <c r="R619" s="296"/>
      <c r="S619" s="309"/>
      <c r="V619" s="247"/>
      <c r="Z619" s="247"/>
    </row>
    <row r="620" spans="1:27" ht="24" hidden="1" customHeight="1" outlineLevel="1" x14ac:dyDescent="0.3">
      <c r="A620" s="287"/>
      <c r="B620" s="311"/>
      <c r="C620" s="296"/>
      <c r="D620" s="296"/>
      <c r="E620" s="126" t="s">
        <v>173</v>
      </c>
      <c r="F620" s="118"/>
      <c r="G620" s="118"/>
      <c r="H620" s="126" t="s">
        <v>174</v>
      </c>
      <c r="I620" s="118"/>
      <c r="J620" s="118"/>
      <c r="K620" s="126" t="s">
        <v>175</v>
      </c>
      <c r="L620" s="296"/>
      <c r="M620" s="296"/>
      <c r="N620" s="296"/>
      <c r="O620" s="296"/>
      <c r="P620" s="296"/>
      <c r="Q620" s="82"/>
      <c r="R620" s="82"/>
      <c r="S620" s="309"/>
    </row>
    <row r="621" spans="1:27" ht="3" hidden="1" customHeight="1" outlineLevel="1" x14ac:dyDescent="0.3">
      <c r="A621" s="287"/>
      <c r="B621" s="311"/>
      <c r="C621" s="296"/>
      <c r="D621" s="296"/>
      <c r="E621" s="127"/>
      <c r="F621" s="118"/>
      <c r="G621" s="118"/>
      <c r="H621" s="127"/>
      <c r="I621" s="118"/>
      <c r="J621" s="118"/>
      <c r="K621" s="127"/>
      <c r="L621" s="296"/>
      <c r="M621" s="296"/>
      <c r="N621" s="296"/>
      <c r="O621" s="296"/>
      <c r="P621" s="296"/>
      <c r="Q621" s="82"/>
      <c r="R621" s="82"/>
      <c r="S621" s="309"/>
    </row>
    <row r="622" spans="1:27" hidden="1" outlineLevel="1" x14ac:dyDescent="0.3">
      <c r="A622" s="287"/>
      <c r="B622" s="428"/>
      <c r="C622" s="130" t="str" cm="1">
        <f t="array" aca="1" ref="C622" ca="1">IF(INDIRECT("'Introducció dades'!C"&amp;T622)="No n'hi ha","",INDIRECT("'Introducció dades'!C"&amp;T622))</f>
        <v>ELECTRICITAT</v>
      </c>
      <c r="D622" s="119"/>
      <c r="E622" s="128" cm="1">
        <f t="array" aca="1" ref="E622" ca="1">INDIRECT("'Introducció dades'!R"&amp;U622)</f>
        <v>0</v>
      </c>
      <c r="F622" s="123"/>
      <c r="G622" s="123"/>
      <c r="H622" s="128" cm="1">
        <f t="array" aca="1" ref="H622" ca="1">INDIRECT("'Introducció dades'!T"&amp;V622)</f>
        <v>0</v>
      </c>
      <c r="I622" s="123"/>
      <c r="J622" s="123"/>
      <c r="K622" s="128" cm="1">
        <f t="array" aca="1" ref="K622" ca="1">INDIRECT("'Introducció dades'!W"&amp;W622)</f>
        <v>0</v>
      </c>
      <c r="L622" s="123"/>
      <c r="M622" s="296"/>
      <c r="N622" s="296"/>
      <c r="O622" s="296"/>
      <c r="P622" s="296"/>
      <c r="Q622" s="82"/>
      <c r="R622" s="82"/>
      <c r="S622" s="309"/>
      <c r="T622" s="245">
        <f>T547+$T$92</f>
        <v>1157</v>
      </c>
      <c r="U622" s="245">
        <f>U547+$T$92</f>
        <v>1185</v>
      </c>
      <c r="V622" s="245">
        <f t="shared" ref="V622:W622" si="61">V547+$T$92</f>
        <v>1185</v>
      </c>
      <c r="W622" s="245">
        <f t="shared" si="61"/>
        <v>1161</v>
      </c>
    </row>
    <row r="623" spans="1:27" ht="3" hidden="1" customHeight="1" outlineLevel="1" x14ac:dyDescent="0.3">
      <c r="A623" s="287"/>
      <c r="B623" s="428"/>
      <c r="C623" s="131"/>
      <c r="D623" s="119"/>
      <c r="E623" s="123"/>
      <c r="F623" s="123"/>
      <c r="G623" s="123"/>
      <c r="H623" s="123"/>
      <c r="I623" s="123"/>
      <c r="J623" s="123"/>
      <c r="K623" s="123"/>
      <c r="L623" s="123"/>
      <c r="M623" s="296"/>
      <c r="N623" s="296"/>
      <c r="O623" s="296"/>
      <c r="P623" s="296"/>
      <c r="Q623" s="82"/>
      <c r="R623" s="82"/>
      <c r="S623" s="309"/>
    </row>
    <row r="624" spans="1:27" ht="14.4" hidden="1" customHeight="1" outlineLevel="1" x14ac:dyDescent="0.3">
      <c r="A624" s="287"/>
      <c r="B624" s="428"/>
      <c r="C624" s="130" t="str" cm="1">
        <f t="array" aca="1" ref="C624" ca="1">IF(INDIRECT("'Introducció dades'!E"&amp;T624)="No n'hi ha","",INDIRECT("'Introducció dades'!E"&amp;T624))</f>
        <v/>
      </c>
      <c r="D624" s="119"/>
      <c r="E624" s="128" cm="1">
        <f t="array" aca="1" ref="E624" ca="1">INDIRECT("'Introducció dades'!Q"&amp;U624)</f>
        <v>0</v>
      </c>
      <c r="F624" s="123"/>
      <c r="G624" s="123"/>
      <c r="H624" s="128" cm="1">
        <f t="array" aca="1" ref="H624" ca="1">INDIRECT("'Introducció dades'!S"&amp;V624)</f>
        <v>0</v>
      </c>
      <c r="I624" s="123"/>
      <c r="J624" s="123"/>
      <c r="K624" s="128" cm="1">
        <f t="array" aca="1" ref="K624" ca="1">INDIRECT("'Introducció dades'!W"&amp;W624)</f>
        <v>0</v>
      </c>
      <c r="L624" s="123"/>
      <c r="M624" s="296"/>
      <c r="N624" s="296"/>
      <c r="O624" s="296"/>
      <c r="P624" s="296"/>
      <c r="Q624" s="82"/>
      <c r="R624" s="82"/>
      <c r="S624" s="309"/>
      <c r="T624" s="245">
        <f t="shared" ref="T624:W624" si="62">T549+$T$92</f>
        <v>1191</v>
      </c>
      <c r="U624" s="245">
        <f t="shared" si="62"/>
        <v>1213</v>
      </c>
      <c r="V624" s="245">
        <f t="shared" si="62"/>
        <v>1213</v>
      </c>
      <c r="W624" s="245">
        <f t="shared" si="62"/>
        <v>1192</v>
      </c>
    </row>
    <row r="625" spans="1:23" ht="3" hidden="1" customHeight="1" outlineLevel="1" x14ac:dyDescent="0.3">
      <c r="A625" s="287"/>
      <c r="B625" s="428"/>
      <c r="C625" s="131"/>
      <c r="D625" s="119"/>
      <c r="E625" s="123"/>
      <c r="F625" s="123"/>
      <c r="G625" s="123"/>
      <c r="H625" s="123"/>
      <c r="I625" s="123"/>
      <c r="J625" s="123"/>
      <c r="K625" s="123"/>
      <c r="L625" s="123"/>
      <c r="M625" s="296"/>
      <c r="N625" s="296"/>
      <c r="O625" s="296"/>
      <c r="P625" s="296"/>
      <c r="Q625" s="82"/>
      <c r="R625" s="82"/>
      <c r="S625" s="309"/>
    </row>
    <row r="626" spans="1:23" hidden="1" outlineLevel="1" x14ac:dyDescent="0.3">
      <c r="A626" s="287"/>
      <c r="B626" s="428"/>
      <c r="C626" s="130" t="str" cm="1">
        <f t="array" aca="1" ref="C626" ca="1">IF(INDIRECT("'Introducció dades'!E"&amp;T626)="No n'hi ha","",INDIRECT("'Introducció dades'!E"&amp;T626))</f>
        <v/>
      </c>
      <c r="D626" s="119"/>
      <c r="E626" s="128" cm="1">
        <f t="array" aca="1" ref="E626" ca="1">INDIRECT("'Introducció dades'!Q"&amp;U626)</f>
        <v>0</v>
      </c>
      <c r="F626" s="123"/>
      <c r="G626" s="123"/>
      <c r="H626" s="128" cm="1">
        <f t="array" aca="1" ref="H626" ca="1">INDIRECT("'Introducció dades'!S"&amp;V626)</f>
        <v>0</v>
      </c>
      <c r="I626" s="123"/>
      <c r="J626" s="123"/>
      <c r="K626" s="128" cm="1">
        <f t="array" aca="1" ref="K626" ca="1">INDIRECT("'Introducció dades'!W"&amp;W626)</f>
        <v>0</v>
      </c>
      <c r="L626" s="123"/>
      <c r="M626" s="296"/>
      <c r="N626" s="296"/>
      <c r="O626" s="296"/>
      <c r="P626" s="296"/>
      <c r="Q626" s="82"/>
      <c r="R626" s="82"/>
      <c r="S626" s="309"/>
      <c r="T626" s="245">
        <f t="shared" ref="T626:W626" si="63">T551+$T$92</f>
        <v>1219</v>
      </c>
      <c r="U626" s="245">
        <f t="shared" si="63"/>
        <v>1241</v>
      </c>
      <c r="V626" s="245">
        <f t="shared" si="63"/>
        <v>1241</v>
      </c>
      <c r="W626" s="245">
        <f t="shared" si="63"/>
        <v>1220</v>
      </c>
    </row>
    <row r="627" spans="1:23" ht="3" hidden="1" customHeight="1" outlineLevel="1" x14ac:dyDescent="0.3">
      <c r="A627" s="287"/>
      <c r="B627" s="428"/>
      <c r="C627" s="131"/>
      <c r="D627" s="119"/>
      <c r="E627" s="123"/>
      <c r="F627" s="123"/>
      <c r="G627" s="123"/>
      <c r="H627" s="123"/>
      <c r="I627" s="123"/>
      <c r="J627" s="123"/>
      <c r="K627" s="123"/>
      <c r="L627" s="296"/>
      <c r="M627" s="296"/>
      <c r="N627" s="296"/>
      <c r="O627" s="296"/>
      <c r="P627" s="296"/>
      <c r="Q627" s="82"/>
      <c r="R627" s="82"/>
      <c r="S627" s="309"/>
    </row>
    <row r="628" spans="1:23" ht="14.4" hidden="1" customHeight="1" outlineLevel="1" x14ac:dyDescent="0.3">
      <c r="A628" s="287"/>
      <c r="B628" s="428"/>
      <c r="C628" s="130" t="str" cm="1">
        <f t="array" aca="1" ref="C628" ca="1">IF(INDIRECT("'Introducció dades'!E"&amp;T628)="No n'hi ha","",INDIRECT("'Introducció dades'!E"&amp;T628))</f>
        <v/>
      </c>
      <c r="D628" s="119"/>
      <c r="E628" s="128" cm="1">
        <f t="array" aca="1" ref="E628" ca="1">INDIRECT("'Introducció dades'!Q"&amp;U628)</f>
        <v>0</v>
      </c>
      <c r="F628" s="123"/>
      <c r="G628" s="123"/>
      <c r="H628" s="128" cm="1">
        <f t="array" aca="1" ref="H628" ca="1">INDIRECT("'Introducció dades'!S"&amp;V628)</f>
        <v>0</v>
      </c>
      <c r="I628" s="123"/>
      <c r="J628" s="123"/>
      <c r="K628" s="128" cm="1">
        <f t="array" aca="1" ref="K628" ca="1">INDIRECT("'Introducció dades'!W"&amp;W628)</f>
        <v>0</v>
      </c>
      <c r="L628" s="123"/>
      <c r="M628" s="296"/>
      <c r="N628" s="296"/>
      <c r="O628" s="296"/>
      <c r="P628" s="296"/>
      <c r="Q628" s="82"/>
      <c r="R628" s="82"/>
      <c r="S628" s="309"/>
      <c r="T628" s="245">
        <f t="shared" ref="T628:W628" si="64">T553+$T$92</f>
        <v>1247</v>
      </c>
      <c r="U628" s="245">
        <f t="shared" si="64"/>
        <v>1269</v>
      </c>
      <c r="V628" s="245">
        <f t="shared" si="64"/>
        <v>1269</v>
      </c>
      <c r="W628" s="245">
        <f t="shared" si="64"/>
        <v>1248</v>
      </c>
    </row>
    <row r="629" spans="1:23" ht="3" hidden="1" customHeight="1" outlineLevel="1" x14ac:dyDescent="0.3">
      <c r="A629" s="287"/>
      <c r="B629" s="428"/>
      <c r="C629" s="131"/>
      <c r="D629" s="119"/>
      <c r="E629" s="123"/>
      <c r="F629" s="123"/>
      <c r="G629" s="123"/>
      <c r="H629" s="123"/>
      <c r="I629" s="123"/>
      <c r="J629" s="123"/>
      <c r="K629" s="123"/>
      <c r="L629" s="123"/>
      <c r="M629" s="296"/>
      <c r="N629" s="296"/>
      <c r="O629" s="296"/>
      <c r="P629" s="296"/>
      <c r="Q629" s="82"/>
      <c r="R629" s="82"/>
      <c r="S629" s="309"/>
    </row>
    <row r="630" spans="1:23" hidden="1" outlineLevel="1" x14ac:dyDescent="0.3">
      <c r="A630" s="287"/>
      <c r="B630" s="428"/>
      <c r="C630" s="130" t="str" cm="1">
        <f t="array" aca="1" ref="C630" ca="1">IF(INDIRECT("'Introducció dades'!E"&amp;T630)="No n'hi ha","",INDIRECT("'Introducció dades'!E"&amp;T630))</f>
        <v/>
      </c>
      <c r="D630" s="119"/>
      <c r="E630" s="128" cm="1">
        <f t="array" aca="1" ref="E630" ca="1">INDIRECT("'Introducció dades'!Q"&amp;U630)</f>
        <v>0</v>
      </c>
      <c r="F630" s="123"/>
      <c r="G630" s="123"/>
      <c r="H630" s="128" cm="1">
        <f t="array" aca="1" ref="H630" ca="1">INDIRECT("'Introducció dades'!S"&amp;V630)</f>
        <v>0</v>
      </c>
      <c r="I630" s="123"/>
      <c r="J630" s="123"/>
      <c r="K630" s="128" cm="1">
        <f t="array" aca="1" ref="K630" ca="1">INDIRECT("'Introducció dades'!W"&amp;W630)</f>
        <v>0</v>
      </c>
      <c r="L630" s="123"/>
      <c r="M630" s="296"/>
      <c r="N630" s="296"/>
      <c r="O630" s="296"/>
      <c r="P630" s="296"/>
      <c r="Q630" s="82"/>
      <c r="R630" s="82"/>
      <c r="S630" s="309"/>
      <c r="T630" s="245">
        <f t="shared" ref="T630:W630" si="65">T555+$T$92</f>
        <v>1275</v>
      </c>
      <c r="U630" s="245">
        <f t="shared" si="65"/>
        <v>1297</v>
      </c>
      <c r="V630" s="245">
        <f t="shared" si="65"/>
        <v>1297</v>
      </c>
      <c r="W630" s="245">
        <f t="shared" si="65"/>
        <v>1372</v>
      </c>
    </row>
    <row r="631" spans="1:23" ht="3" hidden="1" customHeight="1" outlineLevel="1" x14ac:dyDescent="0.3">
      <c r="A631" s="287"/>
      <c r="B631" s="428"/>
      <c r="C631" s="131"/>
      <c r="D631" s="119"/>
      <c r="E631" s="123"/>
      <c r="F631" s="123"/>
      <c r="G631" s="123"/>
      <c r="H631" s="123"/>
      <c r="I631" s="123"/>
      <c r="J631" s="123"/>
      <c r="K631" s="123"/>
      <c r="L631" s="296"/>
      <c r="M631" s="296"/>
      <c r="N631" s="296"/>
      <c r="O631" s="296"/>
      <c r="P631" s="296"/>
      <c r="Q631" s="82"/>
      <c r="R631" s="82"/>
      <c r="S631" s="309"/>
      <c r="U631" s="245">
        <f t="shared" ref="U631" si="66">U556+$T$92</f>
        <v>1152</v>
      </c>
    </row>
    <row r="632" spans="1:23" ht="13.95" hidden="1" customHeight="1" outlineLevel="1" x14ac:dyDescent="0.3">
      <c r="A632" s="287"/>
      <c r="B632" s="428"/>
      <c r="C632" s="312" t="s">
        <v>149</v>
      </c>
      <c r="D632" s="119"/>
      <c r="E632" s="313">
        <f ca="1">SUM(E622:E626)</f>
        <v>0</v>
      </c>
      <c r="F632" s="314"/>
      <c r="G632" s="314"/>
      <c r="H632" s="313">
        <f t="shared" ref="H632" ca="1" si="67">SUM(H622:H626)</f>
        <v>0</v>
      </c>
      <c r="I632" s="314"/>
      <c r="J632" s="314"/>
      <c r="K632" s="313">
        <f t="shared" ref="K632" ca="1" si="68">SUM(K622:K626)</f>
        <v>0</v>
      </c>
      <c r="L632" s="296"/>
      <c r="M632" s="296"/>
      <c r="N632" s="296"/>
      <c r="O632" s="296"/>
      <c r="P632" s="296"/>
      <c r="Q632" s="82"/>
      <c r="R632" s="82"/>
      <c r="S632" s="309"/>
    </row>
    <row r="633" spans="1:23" ht="3" hidden="1" customHeight="1" outlineLevel="1" x14ac:dyDescent="0.3">
      <c r="A633" s="287"/>
      <c r="B633" s="428"/>
      <c r="C633" s="82"/>
      <c r="D633" s="82"/>
      <c r="E633" s="120"/>
      <c r="F633" s="120"/>
      <c r="G633" s="120"/>
      <c r="H633" s="120"/>
      <c r="I633" s="120"/>
      <c r="J633" s="120"/>
      <c r="K633" s="120"/>
      <c r="L633" s="82"/>
      <c r="M633" s="82"/>
      <c r="N633" s="82"/>
      <c r="O633" s="82"/>
      <c r="P633" s="82"/>
      <c r="Q633" s="82"/>
      <c r="R633" s="82"/>
      <c r="S633" s="309"/>
    </row>
    <row r="634" spans="1:23" hidden="1" outlineLevel="1" x14ac:dyDescent="0.3">
      <c r="A634" s="287"/>
      <c r="B634" s="428"/>
      <c r="C634" s="82"/>
      <c r="D634" s="82"/>
      <c r="E634" s="82"/>
      <c r="F634" s="82"/>
      <c r="G634" s="82"/>
      <c r="H634" s="82"/>
      <c r="I634" s="82"/>
      <c r="J634" s="82"/>
      <c r="K634" s="82"/>
      <c r="L634" s="82"/>
      <c r="M634" s="82"/>
      <c r="N634" s="82"/>
      <c r="O634" s="82"/>
      <c r="P634" s="82"/>
      <c r="Q634" s="82"/>
      <c r="R634" s="82"/>
      <c r="S634" s="309"/>
    </row>
    <row r="635" spans="1:23" hidden="1" outlineLevel="1" x14ac:dyDescent="0.3">
      <c r="A635" s="287"/>
      <c r="B635" s="428"/>
      <c r="C635" s="82"/>
      <c r="D635" s="82"/>
      <c r="E635" s="82"/>
      <c r="F635" s="82"/>
      <c r="G635" s="82"/>
      <c r="H635" s="82"/>
      <c r="I635" s="82"/>
      <c r="J635" s="82"/>
      <c r="K635" s="82"/>
      <c r="L635" s="82"/>
      <c r="M635" s="82"/>
      <c r="N635" s="82"/>
      <c r="O635" s="82"/>
      <c r="P635" s="82"/>
      <c r="Q635" s="82"/>
      <c r="R635" s="82"/>
      <c r="S635" s="309"/>
    </row>
    <row r="636" spans="1:23" hidden="1" outlineLevel="1" x14ac:dyDescent="0.3">
      <c r="A636" s="287"/>
      <c r="B636" s="428"/>
      <c r="C636" s="82"/>
      <c r="D636" s="82"/>
      <c r="E636" s="82"/>
      <c r="F636" s="82"/>
      <c r="G636" s="82"/>
      <c r="H636" s="82"/>
      <c r="I636" s="82"/>
      <c r="J636" s="82"/>
      <c r="K636" s="82"/>
      <c r="L636" s="82"/>
      <c r="M636" s="82"/>
      <c r="N636" s="82"/>
      <c r="O636" s="82"/>
      <c r="P636" s="82"/>
      <c r="Q636" s="82"/>
      <c r="R636" s="82"/>
      <c r="S636" s="309"/>
    </row>
    <row r="637" spans="1:23" hidden="1" outlineLevel="1" x14ac:dyDescent="0.3">
      <c r="A637" s="287"/>
      <c r="B637" s="428"/>
      <c r="C637" s="82"/>
      <c r="D637" s="82"/>
      <c r="E637" s="82"/>
      <c r="F637" s="82"/>
      <c r="G637" s="82"/>
      <c r="H637" s="82"/>
      <c r="I637" s="82"/>
      <c r="J637" s="82"/>
      <c r="K637" s="121"/>
      <c r="L637" s="296"/>
      <c r="M637" s="296"/>
      <c r="N637" s="296"/>
      <c r="O637" s="296"/>
      <c r="P637" s="296"/>
      <c r="Q637" s="82"/>
      <c r="R637" s="82"/>
      <c r="S637" s="309"/>
    </row>
    <row r="638" spans="1:23" hidden="1" outlineLevel="1" x14ac:dyDescent="0.3">
      <c r="A638" s="287"/>
      <c r="B638" s="428"/>
      <c r="C638" s="82"/>
      <c r="D638" s="82"/>
      <c r="E638" s="82"/>
      <c r="F638" s="82"/>
      <c r="G638" s="82"/>
      <c r="H638" s="82"/>
      <c r="I638" s="82"/>
      <c r="J638" s="82"/>
      <c r="K638" s="121"/>
      <c r="L638" s="121"/>
      <c r="M638" s="121"/>
      <c r="N638" s="121"/>
      <c r="O638" s="121"/>
      <c r="P638" s="121"/>
      <c r="Q638" s="82"/>
      <c r="R638" s="82"/>
      <c r="S638" s="309"/>
    </row>
    <row r="639" spans="1:23" hidden="1" outlineLevel="1" x14ac:dyDescent="0.3">
      <c r="A639" s="287"/>
      <c r="B639" s="428"/>
      <c r="C639" s="82"/>
      <c r="D639" s="82"/>
      <c r="E639" s="82"/>
      <c r="F639" s="82"/>
      <c r="G639" s="82"/>
      <c r="H639" s="315"/>
      <c r="I639" s="315"/>
      <c r="J639" s="315"/>
      <c r="K639" s="296"/>
      <c r="L639" s="296"/>
      <c r="M639" s="296"/>
      <c r="N639" s="296"/>
      <c r="O639" s="296"/>
      <c r="P639" s="296"/>
      <c r="Q639" s="82"/>
      <c r="R639" s="82"/>
      <c r="S639" s="309"/>
    </row>
    <row r="640" spans="1:23" hidden="1" outlineLevel="1" x14ac:dyDescent="0.3">
      <c r="A640" s="287"/>
      <c r="B640" s="428"/>
      <c r="C640" s="122"/>
      <c r="D640" s="122"/>
      <c r="E640" s="315"/>
      <c r="F640" s="315"/>
      <c r="G640" s="315"/>
      <c r="H640" s="82"/>
      <c r="I640" s="82"/>
      <c r="J640" s="82"/>
      <c r="K640" s="296"/>
      <c r="L640" s="296"/>
      <c r="M640" s="296"/>
      <c r="N640" s="296"/>
      <c r="O640" s="296"/>
      <c r="P640" s="296"/>
      <c r="Q640" s="133"/>
      <c r="R640" s="133"/>
      <c r="S640" s="309"/>
      <c r="T640" s="244">
        <f>+IF($H$70=$B640,MAX(C640:H640),0)</f>
        <v>0</v>
      </c>
    </row>
    <row r="641" spans="1:20" hidden="1" outlineLevel="1" x14ac:dyDescent="0.3">
      <c r="A641" s="287"/>
      <c r="B641" s="428"/>
      <c r="C641" s="122"/>
      <c r="D641" s="122"/>
      <c r="E641" s="315"/>
      <c r="F641" s="315"/>
      <c r="G641" s="315"/>
      <c r="H641" s="315"/>
      <c r="I641" s="315"/>
      <c r="J641" s="315"/>
      <c r="K641" s="296"/>
      <c r="L641" s="296"/>
      <c r="M641" s="296"/>
      <c r="N641" s="296"/>
      <c r="O641" s="296"/>
      <c r="P641" s="296"/>
      <c r="Q641" s="133"/>
      <c r="R641" s="133"/>
      <c r="S641" s="309"/>
      <c r="T641" s="244">
        <f>+IF($H$70=$B641,MAX(C641:H641),0)</f>
        <v>0</v>
      </c>
    </row>
    <row r="642" spans="1:20" hidden="1" outlineLevel="1" x14ac:dyDescent="0.3">
      <c r="A642" s="287"/>
      <c r="B642" s="428"/>
      <c r="C642" s="122"/>
      <c r="D642" s="122"/>
      <c r="E642" s="315"/>
      <c r="F642" s="315"/>
      <c r="G642" s="315"/>
      <c r="H642" s="315"/>
      <c r="I642" s="315"/>
      <c r="J642" s="315"/>
      <c r="K642" s="296"/>
      <c r="L642" s="296"/>
      <c r="M642" s="296"/>
      <c r="N642" s="296"/>
      <c r="O642" s="296"/>
      <c r="P642" s="296"/>
      <c r="Q642" s="133"/>
      <c r="R642" s="133"/>
      <c r="S642" s="309"/>
      <c r="T642" s="244">
        <f>+IF($H$70=$B642,MAX(C642:H642),0)</f>
        <v>0</v>
      </c>
    </row>
    <row r="643" spans="1:20" hidden="1" outlineLevel="1" x14ac:dyDescent="0.3">
      <c r="A643" s="287"/>
      <c r="B643" s="428"/>
      <c r="C643" s="122"/>
      <c r="D643" s="122"/>
      <c r="E643" s="315"/>
      <c r="F643" s="315"/>
      <c r="G643" s="315"/>
      <c r="H643" s="315"/>
      <c r="I643" s="315"/>
      <c r="J643" s="315"/>
      <c r="K643" s="315"/>
      <c r="L643" s="315"/>
      <c r="M643" s="315"/>
      <c r="N643" s="315"/>
      <c r="O643" s="315"/>
      <c r="P643" s="133"/>
      <c r="Q643" s="133"/>
      <c r="R643" s="133"/>
      <c r="S643" s="309"/>
      <c r="T643" s="244">
        <f>+IF($H$70=$B643,MAX(C643:N643),0)</f>
        <v>0</v>
      </c>
    </row>
    <row r="644" spans="1:20" hidden="1" outlineLevel="1" x14ac:dyDescent="0.3">
      <c r="A644" s="287"/>
      <c r="B644" s="428"/>
      <c r="C644" s="122"/>
      <c r="D644" s="122"/>
      <c r="E644" s="315"/>
      <c r="F644" s="315"/>
      <c r="G644" s="315"/>
      <c r="H644" s="315"/>
      <c r="I644" s="315"/>
      <c r="J644" s="315"/>
      <c r="K644" s="315"/>
      <c r="L644" s="315"/>
      <c r="M644" s="315"/>
      <c r="N644" s="315"/>
      <c r="O644" s="315"/>
      <c r="P644" s="133">
        <f ca="1">+IF($D$70=$B644,MAX(C644:N644),0)</f>
        <v>0</v>
      </c>
      <c r="Q644" s="133">
        <f ca="1">+IF($G$70=$B644,MAX(C644:N644),0)</f>
        <v>0</v>
      </c>
      <c r="R644" s="133"/>
      <c r="S644" s="309"/>
      <c r="T644" s="244">
        <f>+IF($H$70=$B644,MAX(C644:N644),0)</f>
        <v>0</v>
      </c>
    </row>
    <row r="645" spans="1:20" hidden="1" outlineLevel="1" x14ac:dyDescent="0.3">
      <c r="A645" s="287"/>
      <c r="B645" s="428"/>
      <c r="C645" s="122"/>
      <c r="D645" s="122"/>
      <c r="E645" s="315"/>
      <c r="F645" s="315"/>
      <c r="G645" s="315"/>
      <c r="H645" s="315"/>
      <c r="I645" s="315"/>
      <c r="J645" s="315"/>
      <c r="K645" s="315"/>
      <c r="L645" s="315"/>
      <c r="M645" s="315"/>
      <c r="N645" s="315"/>
      <c r="O645" s="315"/>
      <c r="P645" s="133"/>
      <c r="Q645" s="133"/>
      <c r="R645" s="133"/>
      <c r="S645" s="309"/>
      <c r="T645" s="244"/>
    </row>
    <row r="646" spans="1:20" hidden="1" outlineLevel="1" x14ac:dyDescent="0.3">
      <c r="A646" s="287"/>
      <c r="B646" s="428"/>
      <c r="C646" s="122"/>
      <c r="D646" s="122"/>
      <c r="E646" s="315"/>
      <c r="F646" s="315"/>
      <c r="G646" s="315"/>
      <c r="H646" s="315"/>
      <c r="I646" s="315"/>
      <c r="J646" s="315"/>
      <c r="K646" s="315"/>
      <c r="L646" s="315"/>
      <c r="M646" s="315"/>
      <c r="N646" s="315"/>
      <c r="O646" s="315"/>
      <c r="P646" s="133"/>
      <c r="Q646" s="133"/>
      <c r="R646" s="133"/>
      <c r="S646" s="309"/>
      <c r="T646" s="244"/>
    </row>
    <row r="647" spans="1:20" hidden="1" outlineLevel="1" x14ac:dyDescent="0.3">
      <c r="A647" s="287"/>
      <c r="B647" s="428"/>
      <c r="C647" s="122"/>
      <c r="D647" s="122"/>
      <c r="E647" s="315"/>
      <c r="F647" s="315"/>
      <c r="G647" s="315"/>
      <c r="H647" s="315"/>
      <c r="I647" s="315"/>
      <c r="J647" s="315"/>
      <c r="K647" s="315"/>
      <c r="L647" s="315"/>
      <c r="M647" s="315"/>
      <c r="N647" s="315"/>
      <c r="O647" s="315"/>
      <c r="P647" s="133"/>
      <c r="Q647" s="133"/>
      <c r="R647" s="133"/>
      <c r="S647" s="309"/>
      <c r="T647" s="244"/>
    </row>
    <row r="648" spans="1:20" hidden="1" outlineLevel="1" x14ac:dyDescent="0.3">
      <c r="A648" s="287"/>
      <c r="B648" s="428"/>
      <c r="C648" s="122"/>
      <c r="D648" s="122"/>
      <c r="E648" s="315"/>
      <c r="F648" s="315"/>
      <c r="G648" s="315"/>
      <c r="H648" s="315"/>
      <c r="I648" s="315"/>
      <c r="J648" s="315"/>
      <c r="K648" s="315"/>
      <c r="L648" s="315"/>
      <c r="M648" s="315"/>
      <c r="N648" s="315"/>
      <c r="O648" s="315"/>
      <c r="P648" s="133"/>
      <c r="Q648" s="133"/>
      <c r="R648" s="133"/>
      <c r="S648" s="309"/>
      <c r="T648" s="244"/>
    </row>
    <row r="649" spans="1:20" hidden="1" outlineLevel="1" x14ac:dyDescent="0.3">
      <c r="A649" s="287"/>
      <c r="B649" s="428"/>
      <c r="C649" s="122"/>
      <c r="D649" s="122"/>
      <c r="E649" s="315"/>
      <c r="F649" s="315"/>
      <c r="G649" s="315"/>
      <c r="H649" s="315"/>
      <c r="I649" s="315"/>
      <c r="J649" s="315"/>
      <c r="K649" s="315"/>
      <c r="L649" s="315"/>
      <c r="M649" s="315"/>
      <c r="N649" s="315"/>
      <c r="O649" s="315"/>
      <c r="P649" s="133"/>
      <c r="Q649" s="133"/>
      <c r="R649" s="133"/>
      <c r="S649" s="309"/>
      <c r="T649" s="244"/>
    </row>
    <row r="650" spans="1:20" hidden="1" outlineLevel="1" x14ac:dyDescent="0.3">
      <c r="A650" s="287"/>
      <c r="B650" s="428"/>
      <c r="C650" s="122"/>
      <c r="D650" s="122"/>
      <c r="E650" s="315"/>
      <c r="F650" s="315"/>
      <c r="G650" s="315"/>
      <c r="H650" s="315"/>
      <c r="I650" s="315"/>
      <c r="J650" s="315"/>
      <c r="K650" s="315"/>
      <c r="L650" s="315"/>
      <c r="M650" s="315"/>
      <c r="N650" s="315"/>
      <c r="O650" s="315"/>
      <c r="P650" s="133"/>
      <c r="Q650" s="133"/>
      <c r="R650" s="133"/>
      <c r="S650" s="309"/>
      <c r="T650" s="244"/>
    </row>
    <row r="651" spans="1:20" hidden="1" outlineLevel="1" x14ac:dyDescent="0.3">
      <c r="A651" s="287"/>
      <c r="B651" s="428"/>
      <c r="C651" s="122"/>
      <c r="D651" s="122"/>
      <c r="E651" s="315"/>
      <c r="F651" s="315"/>
      <c r="G651" s="315"/>
      <c r="H651" s="315"/>
      <c r="I651" s="315"/>
      <c r="J651" s="315"/>
      <c r="K651" s="315"/>
      <c r="L651" s="315"/>
      <c r="M651" s="315"/>
      <c r="N651" s="315"/>
      <c r="O651" s="315"/>
      <c r="P651" s="133"/>
      <c r="Q651" s="133"/>
      <c r="R651" s="133"/>
      <c r="S651" s="309"/>
      <c r="T651" s="244"/>
    </row>
    <row r="652" spans="1:20" hidden="1" outlineLevel="1" x14ac:dyDescent="0.3">
      <c r="A652" s="287"/>
      <c r="B652" s="428"/>
      <c r="C652" s="122"/>
      <c r="D652" s="122"/>
      <c r="E652" s="315"/>
      <c r="F652" s="315"/>
      <c r="G652" s="315"/>
      <c r="H652" s="315"/>
      <c r="I652" s="315"/>
      <c r="J652" s="315"/>
      <c r="K652" s="315"/>
      <c r="L652" s="315"/>
      <c r="M652" s="315"/>
      <c r="N652" s="315"/>
      <c r="O652" s="315"/>
      <c r="P652" s="133"/>
      <c r="Q652" s="133"/>
      <c r="R652" s="133"/>
      <c r="S652" s="309"/>
      <c r="T652" s="244"/>
    </row>
    <row r="653" spans="1:20" hidden="1" outlineLevel="1" x14ac:dyDescent="0.3">
      <c r="A653" s="287"/>
      <c r="B653" s="428"/>
      <c r="C653" s="122"/>
      <c r="D653" s="122"/>
      <c r="E653" s="315"/>
      <c r="F653" s="315"/>
      <c r="G653" s="315"/>
      <c r="H653" s="315"/>
      <c r="I653" s="315"/>
      <c r="J653" s="315"/>
      <c r="K653" s="315"/>
      <c r="L653" s="315"/>
      <c r="M653" s="315"/>
      <c r="N653" s="315"/>
      <c r="O653" s="315"/>
      <c r="P653" s="133"/>
      <c r="Q653" s="133"/>
      <c r="R653" s="133"/>
      <c r="S653" s="309"/>
      <c r="T653" s="244"/>
    </row>
    <row r="654" spans="1:20" hidden="1" outlineLevel="1" x14ac:dyDescent="0.3">
      <c r="A654" s="287"/>
      <c r="B654" s="428"/>
      <c r="C654" s="122"/>
      <c r="D654" s="122"/>
      <c r="E654" s="315"/>
      <c r="F654" s="315"/>
      <c r="G654" s="315"/>
      <c r="H654" s="315"/>
      <c r="I654" s="315"/>
      <c r="J654" s="315"/>
      <c r="K654" s="315"/>
      <c r="L654" s="315"/>
      <c r="M654" s="315"/>
      <c r="N654" s="315"/>
      <c r="O654" s="315"/>
      <c r="P654" s="133"/>
      <c r="Q654" s="133"/>
      <c r="R654" s="133"/>
      <c r="S654" s="309"/>
      <c r="T654" s="244"/>
    </row>
    <row r="655" spans="1:20" hidden="1" outlineLevel="1" x14ac:dyDescent="0.3">
      <c r="A655" s="287"/>
      <c r="B655" s="428"/>
      <c r="C655" s="122"/>
      <c r="D655" s="122"/>
      <c r="E655" s="315"/>
      <c r="F655" s="315"/>
      <c r="G655" s="315"/>
      <c r="H655" s="315"/>
      <c r="I655" s="315"/>
      <c r="J655" s="315"/>
      <c r="K655" s="315"/>
      <c r="L655" s="315"/>
      <c r="M655" s="315"/>
      <c r="N655" s="315"/>
      <c r="O655" s="315"/>
      <c r="P655" s="133"/>
      <c r="Q655" s="133"/>
      <c r="R655" s="133"/>
      <c r="S655" s="309"/>
      <c r="T655" s="244"/>
    </row>
    <row r="656" spans="1:20" ht="19.2" hidden="1" customHeight="1" outlineLevel="1" x14ac:dyDescent="0.3">
      <c r="A656" s="287"/>
      <c r="B656" s="428"/>
      <c r="C656" s="119"/>
      <c r="D656" s="119"/>
      <c r="E656" s="126" t="s">
        <v>176</v>
      </c>
      <c r="F656" s="124"/>
      <c r="G656" s="124"/>
      <c r="H656" s="126" t="s">
        <v>112</v>
      </c>
      <c r="I656" s="124"/>
      <c r="J656" s="124"/>
      <c r="K656" s="126" t="s">
        <v>177</v>
      </c>
      <c r="L656" s="315"/>
      <c r="M656" s="315"/>
      <c r="N656" s="315"/>
      <c r="O656" s="315"/>
      <c r="P656" s="133"/>
      <c r="Q656" s="133"/>
      <c r="R656" s="133"/>
      <c r="S656" s="309"/>
      <c r="T656" s="244"/>
    </row>
    <row r="657" spans="1:25" ht="3" hidden="1" customHeight="1" outlineLevel="1" x14ac:dyDescent="0.3">
      <c r="A657" s="287"/>
      <c r="B657" s="428"/>
      <c r="C657" s="119"/>
      <c r="D657" s="119"/>
      <c r="E657" s="124"/>
      <c r="F657" s="124"/>
      <c r="G657" s="124"/>
      <c r="H657" s="124"/>
      <c r="I657" s="124"/>
      <c r="J657" s="124"/>
      <c r="K657" s="124"/>
      <c r="L657" s="315"/>
      <c r="M657" s="315"/>
      <c r="N657" s="315"/>
      <c r="O657" s="315"/>
      <c r="P657" s="133"/>
      <c r="Q657" s="133"/>
      <c r="R657" s="133"/>
      <c r="S657" s="309"/>
      <c r="T657" s="244"/>
    </row>
    <row r="658" spans="1:25" hidden="1" outlineLevel="1" x14ac:dyDescent="0.3">
      <c r="A658" s="287"/>
      <c r="B658" s="428"/>
      <c r="C658" s="130" t="s">
        <v>178</v>
      </c>
      <c r="D658" s="124"/>
      <c r="E658" s="132" t="str" cm="1">
        <f t="array" aca="1" ref="E658" ca="1">IFERROR(E632/INDIRECT("'Introducció dades Grals'!G"&amp;T658),"-")</f>
        <v>-</v>
      </c>
      <c r="F658" s="125"/>
      <c r="G658" s="125"/>
      <c r="H658" s="132">
        <f ca="1">IFERROR(SUM(INDIRECT("'Introducció dades'!S"&amp;U658),INDIRECT("'Introducció dades'!S"&amp;V658),INDIRECT("'Introducció dades'!S"&amp;W658),INDIRECT("'Introducció dades'!S"&amp;X658),INDIRECT("'Introducció dades'!S"&amp;Y658)),"-")</f>
        <v>0</v>
      </c>
      <c r="I658" s="125"/>
      <c r="J658" s="125"/>
      <c r="K658" s="132" t="str" cm="1">
        <f t="array" aca="1" ref="K658" ca="1">IFERROR(K632/INDIRECT("'Introducció dades Grals'!G"&amp;T658),"-")</f>
        <v>-</v>
      </c>
      <c r="L658" s="315"/>
      <c r="M658" s="315"/>
      <c r="N658" s="315"/>
      <c r="O658" s="315"/>
      <c r="P658" s="133"/>
      <c r="Q658" s="133"/>
      <c r="R658" s="133"/>
      <c r="S658" s="309"/>
      <c r="T658" s="245">
        <f>+T604+T583</f>
        <v>28</v>
      </c>
      <c r="U658" s="245">
        <f>+T617+U583</f>
        <v>1161</v>
      </c>
      <c r="V658" s="245">
        <f>+T617+V583</f>
        <v>1192</v>
      </c>
      <c r="W658" s="245">
        <f>+T617+W583</f>
        <v>1220</v>
      </c>
      <c r="X658" s="245">
        <f>+T617+X583</f>
        <v>1248</v>
      </c>
      <c r="Y658" s="245">
        <f>+T617+Y583</f>
        <v>1276</v>
      </c>
    </row>
    <row r="659" spans="1:25" hidden="1" outlineLevel="1" x14ac:dyDescent="0.3">
      <c r="A659" s="287"/>
      <c r="B659" s="104"/>
      <c r="C659" s="316"/>
      <c r="D659" s="124"/>
      <c r="E659" s="125"/>
      <c r="F659" s="125"/>
      <c r="G659" s="125"/>
      <c r="H659" s="125"/>
      <c r="I659" s="125"/>
      <c r="J659" s="125"/>
      <c r="K659" s="125"/>
      <c r="L659" s="315"/>
      <c r="M659" s="315"/>
      <c r="N659" s="315"/>
      <c r="O659" s="315"/>
      <c r="P659" s="133"/>
      <c r="Q659" s="133"/>
      <c r="R659" s="133"/>
      <c r="S659" s="309"/>
      <c r="T659" s="244"/>
    </row>
    <row r="660" spans="1:25" ht="29.4" hidden="1" customHeight="1" outlineLevel="1" x14ac:dyDescent="0.3">
      <c r="A660" s="287"/>
      <c r="B660" s="207"/>
      <c r="C660" s="231" t="s">
        <v>179</v>
      </c>
      <c r="D660" s="207"/>
      <c r="E660" s="207"/>
      <c r="F660" s="207"/>
      <c r="G660" s="207"/>
      <c r="H660" s="207"/>
      <c r="I660" s="207"/>
      <c r="J660" s="207"/>
      <c r="K660" s="207"/>
      <c r="L660" s="207"/>
      <c r="M660" s="207"/>
      <c r="N660" s="207"/>
      <c r="O660" s="207"/>
      <c r="P660" s="296"/>
      <c r="Q660" s="296"/>
      <c r="R660" s="296"/>
      <c r="S660" s="309"/>
      <c r="T660" s="244">
        <v>144</v>
      </c>
    </row>
    <row r="661" spans="1:25" ht="2.4" hidden="1" customHeight="1" outlineLevel="1" x14ac:dyDescent="0.3">
      <c r="A661" s="287"/>
      <c r="B661" s="230"/>
      <c r="C661" s="230"/>
      <c r="D661" s="230"/>
      <c r="E661" s="230"/>
      <c r="F661" s="230"/>
      <c r="G661" s="230"/>
      <c r="H661" s="230"/>
      <c r="I661" s="230"/>
      <c r="J661" s="230"/>
      <c r="K661" s="230"/>
      <c r="L661" s="230"/>
      <c r="M661" s="230"/>
      <c r="N661" s="230"/>
      <c r="O661" s="230"/>
      <c r="P661" s="310"/>
      <c r="Q661" s="310"/>
      <c r="R661" s="310"/>
      <c r="S661" s="309"/>
      <c r="T661" s="244"/>
    </row>
    <row r="662" spans="1:25" hidden="1" outlineLevel="1" x14ac:dyDescent="0.3">
      <c r="A662" s="287"/>
      <c r="B662" s="104"/>
      <c r="C662" s="316"/>
      <c r="D662" s="124"/>
      <c r="E662" s="125"/>
      <c r="F662" s="125"/>
      <c r="G662" s="125"/>
      <c r="H662" s="125"/>
      <c r="I662" s="125"/>
      <c r="J662" s="125"/>
      <c r="K662" s="125"/>
      <c r="L662" s="315"/>
      <c r="M662" s="315"/>
      <c r="N662" s="315"/>
      <c r="O662" s="315"/>
      <c r="P662" s="133"/>
      <c r="Q662" s="133"/>
      <c r="R662" s="133"/>
      <c r="S662" s="309"/>
      <c r="T662" s="244"/>
    </row>
    <row r="663" spans="1:25" ht="35.4" hidden="1" customHeight="1" outlineLevel="1" x14ac:dyDescent="0.3">
      <c r="A663" s="287"/>
      <c r="B663" s="104"/>
      <c r="C663" s="104"/>
      <c r="D663" s="254" t="s">
        <v>180</v>
      </c>
      <c r="E663" s="254" t="s">
        <v>181</v>
      </c>
      <c r="F663" s="240" t="s">
        <v>182</v>
      </c>
      <c r="G663" s="241"/>
      <c r="H663" s="241"/>
      <c r="I663" s="241"/>
      <c r="J663" s="241"/>
      <c r="K663" s="241"/>
      <c r="L663" s="242"/>
      <c r="M663" s="242"/>
      <c r="N663" s="242"/>
      <c r="O663" s="242" t="s">
        <v>183</v>
      </c>
      <c r="P663" s="243"/>
      <c r="Q663" s="239"/>
      <c r="R663" s="133"/>
      <c r="S663" s="309"/>
      <c r="T663" s="244"/>
    </row>
    <row r="664" spans="1:25" ht="6" hidden="1" customHeight="1" outlineLevel="1" x14ac:dyDescent="0.3">
      <c r="A664" s="287"/>
      <c r="B664" s="104"/>
      <c r="C664" s="237"/>
      <c r="D664" s="296"/>
      <c r="E664" s="296"/>
      <c r="F664" s="237"/>
      <c r="G664" s="238"/>
      <c r="H664" s="238"/>
      <c r="I664" s="238"/>
      <c r="J664" s="238"/>
      <c r="K664" s="238"/>
      <c r="L664" s="122"/>
      <c r="M664" s="122"/>
      <c r="N664" s="122"/>
      <c r="O664" s="122"/>
      <c r="P664" s="239"/>
      <c r="Q664" s="239"/>
      <c r="R664" s="133"/>
      <c r="S664" s="309"/>
      <c r="T664" s="244"/>
    </row>
    <row r="665" spans="1:25" ht="15.6" hidden="1" customHeight="1" outlineLevel="1" x14ac:dyDescent="0.3">
      <c r="A665" s="287"/>
      <c r="B665" s="104"/>
      <c r="C665" s="233" t="s">
        <v>110</v>
      </c>
      <c r="D665" s="317" cm="1">
        <f t="array" aca="1" ref="D665" ca="1">INDIRECT("'Introducció dades'!K"&amp;T665)</f>
        <v>0</v>
      </c>
      <c r="E665" s="317" cm="1">
        <f t="array" aca="1" ref="E665" ca="1">INDIRECT("'Introducció dades'!L"&amp;T665)</f>
        <v>0</v>
      </c>
      <c r="F665" s="236" cm="1">
        <f t="array" aca="1" ref="F665" ca="1">INDIRECT("'Introducció dades'!M"&amp;T665)</f>
        <v>1</v>
      </c>
      <c r="G665" s="234" t="str" cm="1">
        <f t="array" aca="1" ref="G665" ca="1">IF(INDIRECT("'Introducció dades'!M"&amp;T665)&lt;0.8,"Hi ha marge per reduir la potència contractada",IF(INDIRECT("'Introducció dades'!M"&amp;T665)&lt;1.2,"La potència contractada sembla ser adequada",IF(INDIRECT("'Introducció dades'!M"&amp;T665)&gt;=1.2,"Es recomana estudiar ampliar la potència contractada per evitar penalitzacions","ERROR")))</f>
        <v>La potència contractada sembla ser adequada</v>
      </c>
      <c r="H665" s="235"/>
      <c r="I665" s="125"/>
      <c r="J665" s="125"/>
      <c r="K665" s="232"/>
      <c r="L665" s="315"/>
      <c r="M665" s="315"/>
      <c r="N665" s="318" cm="1">
        <f t="array" aca="1" ref="N665" ca="1">INDIRECT("'Introducció dades'!L"&amp;T665)/1.2</f>
        <v>0</v>
      </c>
      <c r="O665" s="319" t="s">
        <v>101</v>
      </c>
      <c r="P665" s="321" cm="1">
        <f t="array" aca="1" ref="P665" ca="1">INDIRECT("'Introducció dades'!L"&amp;T665)/0.8</f>
        <v>0</v>
      </c>
      <c r="Q665" s="320" t="s">
        <v>184</v>
      </c>
      <c r="R665" s="320"/>
      <c r="S665" s="309"/>
      <c r="T665" s="244">
        <f t="shared" ref="T665:T670" si="69">+$T$135+T590</f>
        <v>1161</v>
      </c>
    </row>
    <row r="666" spans="1:25" hidden="1" outlineLevel="1" x14ac:dyDescent="0.3">
      <c r="A666" s="287"/>
      <c r="B666" s="104"/>
      <c r="C666" s="233" t="s">
        <v>115</v>
      </c>
      <c r="D666" s="317" cm="1">
        <f t="array" aca="1" ref="D666" ca="1">INDIRECT("'Introducció dades'!K"&amp;T666)</f>
        <v>0</v>
      </c>
      <c r="E666" s="317" cm="1">
        <f t="array" aca="1" ref="E666" ca="1">INDIRECT("'Introducció dades'!L"&amp;T666)</f>
        <v>0</v>
      </c>
      <c r="F666" s="236" cm="1">
        <f t="array" aca="1" ref="F666" ca="1">INDIRECT("'Introducció dades'!M"&amp;T666)</f>
        <v>1</v>
      </c>
      <c r="G666" s="234" t="str" cm="1">
        <f t="array" aca="1" ref="G666" ca="1">IF(INDIRECT("'Introducció dades'!M"&amp;T666)&lt;0.8,"Hi ha marge per reduir la potència contractada",IF(INDIRECT("'Introducció dades'!M"&amp;T666)&lt;1.2,"La potència contractada sembla ser adequada",IF(INDIRECT("'Introducció dades'!M"&amp;T666)&gt;=1.2,"Es recomana estudiar ampliar la potència contractada per evitar penalitzacions","ERROR")))</f>
        <v>La potència contractada sembla ser adequada</v>
      </c>
      <c r="H666" s="235"/>
      <c r="I666" s="125"/>
      <c r="J666" s="125"/>
      <c r="K666" s="125"/>
      <c r="L666" s="315"/>
      <c r="M666" s="315"/>
      <c r="N666" s="318" cm="1">
        <f t="array" aca="1" ref="N666" ca="1">INDIRECT("'Introducció dades'!L"&amp;T666)/1.2</f>
        <v>0</v>
      </c>
      <c r="O666" s="319" t="s">
        <v>101</v>
      </c>
      <c r="P666" s="321" cm="1">
        <f t="array" aca="1" ref="P666" ca="1">INDIRECT("'Introducció dades'!L"&amp;T666)/0.8</f>
        <v>0</v>
      </c>
      <c r="Q666" s="320" t="s">
        <v>184</v>
      </c>
      <c r="R666" s="320"/>
      <c r="S666" s="309"/>
      <c r="T666" s="244">
        <f t="shared" si="69"/>
        <v>1162</v>
      </c>
    </row>
    <row r="667" spans="1:25" ht="15" hidden="1" customHeight="1" outlineLevel="1" x14ac:dyDescent="0.3">
      <c r="A667" s="287"/>
      <c r="B667" s="311"/>
      <c r="C667" s="233" t="s">
        <v>120</v>
      </c>
      <c r="D667" s="317" cm="1">
        <f t="array" aca="1" ref="D667" ca="1">INDIRECT("'Introducció dades'!K"&amp;T667)</f>
        <v>0</v>
      </c>
      <c r="E667" s="317" cm="1">
        <f t="array" aca="1" ref="E667" ca="1">INDIRECT("'Introducció dades'!L"&amp;T667)</f>
        <v>0</v>
      </c>
      <c r="F667" s="236" cm="1">
        <f t="array" aca="1" ref="F667" ca="1">INDIRECT("'Introducció dades'!M"&amp;T667)</f>
        <v>1</v>
      </c>
      <c r="G667" s="234" t="str" cm="1">
        <f t="array" aca="1" ref="G667" ca="1">IF(INDIRECT("'Introducció dades'!M"&amp;T667)&lt;0.8,"Hi ha marge per reduir la potència contractada",IF(INDIRECT("'Introducció dades'!M"&amp;T667)&lt;1.2,"La potència contractada sembla ser adequada",IF(INDIRECT("'Introducció dades'!M"&amp;T667)&gt;=1.2,"Es recomana estudiar ampliar la potència contractada per evitar penalitzacions","ERROR")))</f>
        <v>La potència contractada sembla ser adequada</v>
      </c>
      <c r="H667" s="235"/>
      <c r="I667" s="315"/>
      <c r="J667" s="315"/>
      <c r="K667" s="315"/>
      <c r="L667" s="315"/>
      <c r="M667" s="315"/>
      <c r="N667" s="318" cm="1">
        <f t="array" aca="1" ref="N667" ca="1">INDIRECT("'Introducció dades'!L"&amp;T667)/1.2</f>
        <v>0</v>
      </c>
      <c r="O667" s="319" t="s">
        <v>101</v>
      </c>
      <c r="P667" s="321" cm="1">
        <f t="array" aca="1" ref="P667" ca="1">INDIRECT("'Introducció dades'!L"&amp;T667)/0.8</f>
        <v>0</v>
      </c>
      <c r="Q667" s="320" t="s">
        <v>184</v>
      </c>
      <c r="R667" s="320"/>
      <c r="S667" s="309"/>
      <c r="T667" s="244">
        <f t="shared" si="69"/>
        <v>1163</v>
      </c>
    </row>
    <row r="668" spans="1:25" hidden="1" outlineLevel="1" x14ac:dyDescent="0.3">
      <c r="A668" s="287"/>
      <c r="B668" s="311"/>
      <c r="C668" s="233" t="s">
        <v>123</v>
      </c>
      <c r="D668" s="317" cm="1">
        <f t="array" aca="1" ref="D668" ca="1">INDIRECT("'Introducció dades'!K"&amp;T668)</f>
        <v>0</v>
      </c>
      <c r="E668" s="317" cm="1">
        <f t="array" aca="1" ref="E668" ca="1">INDIRECT("'Introducció dades'!L"&amp;T668)</f>
        <v>0</v>
      </c>
      <c r="F668" s="236" cm="1">
        <f t="array" aca="1" ref="F668" ca="1">INDIRECT("'Introducció dades'!M"&amp;T668)</f>
        <v>1</v>
      </c>
      <c r="G668" s="234" t="str" cm="1">
        <f t="array" aca="1" ref="G668" ca="1">IF(INDIRECT("'Introducció dades'!M"&amp;T668)&lt;0.8,"Hi ha marge per reduir la potència contractada",IF(INDIRECT("'Introducció dades'!M"&amp;T668)&lt;1.2,"La potència contractada sembla ser adequada",IF(INDIRECT("'Introducció dades'!M"&amp;T668)&gt;=1.2,"Es recomana estudiar ampliar la potència contractada per evitar penalitzacions","ERROR")))</f>
        <v>La potència contractada sembla ser adequada</v>
      </c>
      <c r="H668" s="235"/>
      <c r="I668" s="315"/>
      <c r="J668" s="315"/>
      <c r="K668" s="315"/>
      <c r="L668" s="315"/>
      <c r="M668" s="315"/>
      <c r="N668" s="318" cm="1">
        <f t="array" aca="1" ref="N668" ca="1">INDIRECT("'Introducció dades'!L"&amp;T668)/1.2</f>
        <v>0</v>
      </c>
      <c r="O668" s="319" t="s">
        <v>101</v>
      </c>
      <c r="P668" s="321" cm="1">
        <f t="array" aca="1" ref="P668" ca="1">INDIRECT("'Introducció dades'!L"&amp;T668)/0.8</f>
        <v>0</v>
      </c>
      <c r="Q668" s="320" t="s">
        <v>184</v>
      </c>
      <c r="R668" s="320"/>
      <c r="S668" s="309"/>
      <c r="T668" s="244">
        <f t="shared" si="69"/>
        <v>1164</v>
      </c>
    </row>
    <row r="669" spans="1:25" ht="15" hidden="1" customHeight="1" outlineLevel="1" x14ac:dyDescent="0.3">
      <c r="A669" s="287"/>
      <c r="B669" s="311"/>
      <c r="C669" s="233" t="s">
        <v>124</v>
      </c>
      <c r="D669" s="317" cm="1">
        <f t="array" aca="1" ref="D669" ca="1">INDIRECT("'Introducció dades'!K"&amp;T669)</f>
        <v>0</v>
      </c>
      <c r="E669" s="317" cm="1">
        <f t="array" aca="1" ref="E669" ca="1">INDIRECT("'Introducció dades'!L"&amp;T669)</f>
        <v>0</v>
      </c>
      <c r="F669" s="236" cm="1">
        <f t="array" aca="1" ref="F669" ca="1">INDIRECT("'Introducció dades'!M"&amp;T669)</f>
        <v>1</v>
      </c>
      <c r="G669" s="234" t="str" cm="1">
        <f t="array" aca="1" ref="G669" ca="1">IF(INDIRECT("'Introducció dades'!M"&amp;T669)&lt;0.8,"Hi ha marge per reduir la potència contractada",IF(INDIRECT("'Introducció dades'!M"&amp;T669)&lt;1.2,"La potència contractada sembla ser adequada",IF(INDIRECT("'Introducció dades'!M"&amp;T669)&gt;=1.2,"Es recomana estudiar ampliar la potència contractada per evitar penalitzacions","ERROR")))</f>
        <v>La potència contractada sembla ser adequada</v>
      </c>
      <c r="H669" s="235"/>
      <c r="I669" s="315"/>
      <c r="J669" s="315"/>
      <c r="K669" s="315"/>
      <c r="L669" s="315"/>
      <c r="M669" s="315"/>
      <c r="N669" s="318" cm="1">
        <f t="array" aca="1" ref="N669" ca="1">INDIRECT("'Introducció dades'!L"&amp;T669)/1.2</f>
        <v>0</v>
      </c>
      <c r="O669" s="319" t="s">
        <v>101</v>
      </c>
      <c r="P669" s="321" cm="1">
        <f t="array" aca="1" ref="P669" ca="1">INDIRECT("'Introducció dades'!L"&amp;T669)/0.8</f>
        <v>0</v>
      </c>
      <c r="Q669" s="320" t="s">
        <v>184</v>
      </c>
      <c r="R669" s="320"/>
      <c r="S669" s="309"/>
      <c r="T669" s="244">
        <f t="shared" si="69"/>
        <v>1165</v>
      </c>
    </row>
    <row r="670" spans="1:25" hidden="1" outlineLevel="1" x14ac:dyDescent="0.3">
      <c r="A670" s="287"/>
      <c r="B670" s="311"/>
      <c r="C670" s="233" t="s">
        <v>125</v>
      </c>
      <c r="D670" s="317" cm="1">
        <f t="array" aca="1" ref="D670" ca="1">INDIRECT("'Introducció dades'!K"&amp;T670)</f>
        <v>0</v>
      </c>
      <c r="E670" s="317" cm="1">
        <f t="array" aca="1" ref="E670" ca="1">INDIRECT("'Introducció dades'!L"&amp;T670)</f>
        <v>0</v>
      </c>
      <c r="F670" s="236" cm="1">
        <f t="array" aca="1" ref="F670" ca="1">INDIRECT("'Introducció dades'!M"&amp;T670)</f>
        <v>1</v>
      </c>
      <c r="G670" s="234" t="str" cm="1">
        <f t="array" aca="1" ref="G670" ca="1">IF(INDIRECT("'Introducció dades'!M"&amp;T670)&lt;0.8,"Hi ha marge per reduir la potència contractada",IF(INDIRECT("'Introducció dades'!M"&amp;T670)&lt;1.2,"La potència contractada sembla ser adequada",IF(INDIRECT("'Introducció dades'!M"&amp;T670)&gt;=1.2,"Es recomana estudiar ampliar la potència contractada per evitar penalitzacions","ERROR")))</f>
        <v>La potència contractada sembla ser adequada</v>
      </c>
      <c r="H670" s="235"/>
      <c r="I670" s="315"/>
      <c r="J670" s="315"/>
      <c r="K670" s="315"/>
      <c r="L670" s="315"/>
      <c r="M670" s="315"/>
      <c r="N670" s="318" cm="1">
        <f t="array" aca="1" ref="N670" ca="1">INDIRECT("'Introducció dades'!L"&amp;T670)/1.2</f>
        <v>0</v>
      </c>
      <c r="O670" s="319" t="s">
        <v>101</v>
      </c>
      <c r="P670" s="321" cm="1">
        <f t="array" aca="1" ref="P670" ca="1">INDIRECT("'Introducció dades'!L"&amp;T670)/0.8</f>
        <v>0</v>
      </c>
      <c r="Q670" s="320" t="s">
        <v>184</v>
      </c>
      <c r="R670" s="320"/>
      <c r="S670" s="309"/>
      <c r="T670" s="244">
        <f t="shared" si="69"/>
        <v>1166</v>
      </c>
    </row>
    <row r="671" spans="1:25" ht="7.2" hidden="1" customHeight="1" outlineLevel="1" x14ac:dyDescent="0.3">
      <c r="A671" s="287"/>
      <c r="B671" s="311"/>
      <c r="C671" s="122"/>
      <c r="D671" s="122"/>
      <c r="E671" s="315"/>
      <c r="F671" s="315"/>
      <c r="G671" s="315"/>
      <c r="H671" s="315"/>
      <c r="I671" s="315"/>
      <c r="J671" s="315"/>
      <c r="K671" s="315"/>
      <c r="L671" s="315"/>
      <c r="M671" s="315"/>
      <c r="N671" s="315"/>
      <c r="O671" s="315"/>
      <c r="P671" s="133"/>
      <c r="Q671" s="133"/>
      <c r="R671" s="133"/>
      <c r="S671" s="309"/>
      <c r="T671" s="244"/>
    </row>
    <row r="672" spans="1:25" ht="13.95" hidden="1" customHeight="1" outlineLevel="1" x14ac:dyDescent="0.3">
      <c r="A672" s="287"/>
      <c r="B672" s="311"/>
      <c r="C672" s="122"/>
      <c r="D672" s="122"/>
      <c r="E672" s="315"/>
      <c r="F672" s="315"/>
      <c r="G672" s="315"/>
      <c r="H672" s="315"/>
      <c r="I672" s="315"/>
      <c r="J672" s="315"/>
      <c r="K672" s="315"/>
      <c r="L672" s="315"/>
      <c r="M672" s="315"/>
      <c r="N672" s="315"/>
      <c r="O672" s="315"/>
      <c r="P672" s="133"/>
      <c r="Q672" s="133"/>
      <c r="R672" s="133"/>
      <c r="S672" s="309"/>
    </row>
    <row r="673" spans="1:27" hidden="1" outlineLevel="1" x14ac:dyDescent="0.3">
      <c r="A673" s="287"/>
      <c r="B673" s="311"/>
      <c r="C673" s="122"/>
      <c r="D673" s="122"/>
      <c r="E673" s="315"/>
      <c r="F673" s="315"/>
      <c r="G673" s="315"/>
      <c r="H673" s="315"/>
      <c r="I673" s="315"/>
      <c r="J673" s="315"/>
      <c r="K673" s="315"/>
      <c r="L673" s="315"/>
      <c r="M673" s="315"/>
      <c r="N673" s="315"/>
      <c r="O673" s="315"/>
      <c r="P673" s="133"/>
      <c r="Q673" s="133"/>
      <c r="R673" s="133"/>
      <c r="S673" s="309"/>
    </row>
    <row r="674" spans="1:27" ht="3" hidden="1" customHeight="1" outlineLevel="1" x14ac:dyDescent="0.3">
      <c r="A674" s="287"/>
      <c r="B674" s="296"/>
      <c r="C674" s="296"/>
      <c r="D674" s="296"/>
      <c r="E674" s="296"/>
      <c r="F674" s="296"/>
      <c r="G674" s="296"/>
      <c r="H674" s="296"/>
      <c r="I674" s="296"/>
      <c r="J674" s="296"/>
      <c r="K674" s="296"/>
      <c r="L674" s="296"/>
      <c r="M674" s="296"/>
      <c r="N674" s="296"/>
      <c r="O674" s="296"/>
      <c r="P674" s="296"/>
      <c r="Q674" s="296"/>
      <c r="R674" s="296"/>
      <c r="S674" s="309"/>
    </row>
    <row r="675" spans="1:27" hidden="1" outlineLevel="1" x14ac:dyDescent="0.3">
      <c r="A675" s="287"/>
      <c r="B675" s="296"/>
      <c r="C675" s="296"/>
      <c r="D675" s="296"/>
      <c r="E675" s="296"/>
      <c r="F675" s="296"/>
      <c r="G675" s="296"/>
      <c r="H675" s="296"/>
      <c r="I675" s="296"/>
      <c r="J675" s="296"/>
      <c r="K675" s="296"/>
      <c r="L675" s="296"/>
      <c r="M675" s="296"/>
      <c r="N675" s="296"/>
      <c r="O675" s="296"/>
      <c r="P675" s="296"/>
      <c r="Q675" s="296"/>
      <c r="R675" s="296"/>
      <c r="S675" s="309"/>
    </row>
    <row r="676" spans="1:27" hidden="1" outlineLevel="1" x14ac:dyDescent="0.3">
      <c r="A676" s="287"/>
      <c r="B676" s="296"/>
      <c r="C676" s="296"/>
      <c r="D676" s="296"/>
      <c r="E676" s="296"/>
      <c r="F676" s="296"/>
      <c r="G676" s="296"/>
      <c r="H676" s="296"/>
      <c r="I676" s="296"/>
      <c r="J676" s="296"/>
      <c r="K676" s="296"/>
      <c r="L676" s="296"/>
      <c r="M676" s="296"/>
      <c r="N676" s="296"/>
      <c r="O676" s="296"/>
      <c r="P676" s="296"/>
      <c r="Q676" s="296"/>
      <c r="R676" s="296"/>
      <c r="S676" s="309"/>
    </row>
    <row r="677" spans="1:27" hidden="1" outlineLevel="1" x14ac:dyDescent="0.3">
      <c r="A677" s="287"/>
      <c r="B677" s="296"/>
      <c r="C677" s="296"/>
      <c r="D677" s="296"/>
      <c r="E677" s="296"/>
      <c r="F677" s="296"/>
      <c r="G677" s="296"/>
      <c r="H677" s="296"/>
      <c r="I677" s="296"/>
      <c r="J677" s="296"/>
      <c r="K677" s="296"/>
      <c r="L677" s="296"/>
      <c r="M677" s="296"/>
      <c r="N677" s="296"/>
      <c r="O677" s="296"/>
      <c r="P677" s="296"/>
      <c r="Q677" s="296"/>
      <c r="R677" s="296"/>
      <c r="S677" s="309"/>
    </row>
    <row r="678" spans="1:27" ht="3" customHeight="1" collapsed="1" x14ac:dyDescent="0.45">
      <c r="A678" s="287"/>
      <c r="B678" s="117"/>
      <c r="C678" s="117"/>
      <c r="D678" s="117"/>
      <c r="E678" s="117"/>
      <c r="F678" s="117"/>
      <c r="G678" s="117"/>
      <c r="H678" s="117"/>
      <c r="I678" s="117"/>
      <c r="J678" s="117"/>
      <c r="K678" s="117"/>
      <c r="L678" s="117"/>
      <c r="M678" s="117"/>
      <c r="N678" s="117"/>
      <c r="O678" s="117"/>
      <c r="P678" s="117"/>
      <c r="Q678" s="117"/>
      <c r="R678" s="117"/>
      <c r="S678" s="309"/>
    </row>
    <row r="679" spans="1:27" ht="24.6" customHeight="1" x14ac:dyDescent="0.3">
      <c r="A679" s="287"/>
      <c r="B679" s="429" t="str" cm="1">
        <f t="array" aca="1" ref="B679" ca="1">CONCATENATE(INDIRECT("'Introducció dades Grals'!B"&amp;T684),": ",INDIRECT("'Introducció dades Grals'!C"&amp;T684))</f>
        <v xml:space="preserve">Equipament 10: </v>
      </c>
      <c r="C679" s="429"/>
      <c r="D679" s="429"/>
      <c r="E679" s="429"/>
      <c r="F679" s="429"/>
      <c r="G679" s="429"/>
      <c r="H679" s="429"/>
      <c r="I679" s="429"/>
      <c r="J679" s="429"/>
      <c r="K679" s="429"/>
      <c r="L679" s="429"/>
      <c r="M679" s="429"/>
      <c r="N679" s="429"/>
      <c r="O679" s="429"/>
      <c r="P679" s="429"/>
      <c r="Q679" s="429"/>
      <c r="R679" s="224"/>
      <c r="S679" s="309"/>
      <c r="T679" s="245">
        <v>2</v>
      </c>
    </row>
    <row r="680" spans="1:27" ht="3.6" hidden="1" customHeight="1" outlineLevel="1" x14ac:dyDescent="0.3">
      <c r="A680" s="287"/>
      <c r="B680" s="207"/>
      <c r="C680" s="207"/>
      <c r="D680" s="207"/>
      <c r="E680" s="207"/>
      <c r="F680" s="207"/>
      <c r="G680" s="207"/>
      <c r="H680" s="207"/>
      <c r="I680" s="207"/>
      <c r="J680" s="207"/>
      <c r="K680" s="207"/>
      <c r="L680" s="207"/>
      <c r="M680" s="207"/>
      <c r="N680" s="207"/>
      <c r="O680" s="207"/>
      <c r="P680" s="296"/>
      <c r="Q680" s="296"/>
      <c r="R680" s="296"/>
      <c r="S680" s="309"/>
    </row>
    <row r="681" spans="1:27" ht="20.399999999999999" hidden="1" customHeight="1" outlineLevel="1" x14ac:dyDescent="0.3">
      <c r="A681" s="287"/>
      <c r="B681" s="207"/>
      <c r="C681" s="231" t="s">
        <v>170</v>
      </c>
      <c r="D681" s="207"/>
      <c r="E681" s="207"/>
      <c r="F681" s="207"/>
      <c r="G681" s="207"/>
      <c r="H681" s="207"/>
      <c r="I681" s="207"/>
      <c r="J681" s="207"/>
      <c r="K681" s="207"/>
      <c r="L681" s="207"/>
      <c r="M681" s="207"/>
      <c r="N681" s="207"/>
      <c r="O681" s="207"/>
      <c r="P681" s="296"/>
      <c r="Q681" s="296"/>
      <c r="R681" s="296"/>
      <c r="S681" s="309"/>
    </row>
    <row r="682" spans="1:27" ht="2.4" hidden="1" customHeight="1" outlineLevel="1" x14ac:dyDescent="0.3">
      <c r="A682" s="287"/>
      <c r="B682" s="230"/>
      <c r="C682" s="230"/>
      <c r="D682" s="230"/>
      <c r="E682" s="230"/>
      <c r="F682" s="230"/>
      <c r="G682" s="230"/>
      <c r="H682" s="230"/>
      <c r="I682" s="230"/>
      <c r="J682" s="230"/>
      <c r="K682" s="230"/>
      <c r="L682" s="230"/>
      <c r="M682" s="230"/>
      <c r="N682" s="230"/>
      <c r="O682" s="230"/>
      <c r="P682" s="310"/>
      <c r="Q682" s="310"/>
      <c r="R682" s="310"/>
      <c r="S682" s="309"/>
    </row>
    <row r="683" spans="1:27" ht="8.4" hidden="1" customHeight="1" outlineLevel="1" x14ac:dyDescent="0.3">
      <c r="A683" s="287"/>
      <c r="B683" s="207"/>
      <c r="C683" s="207"/>
      <c r="D683" s="207"/>
      <c r="E683" s="207"/>
      <c r="F683" s="207"/>
      <c r="G683" s="207"/>
      <c r="H683" s="207"/>
      <c r="I683" s="207"/>
      <c r="J683" s="207"/>
      <c r="K683" s="207"/>
      <c r="L683" s="207"/>
      <c r="M683" s="207"/>
      <c r="N683" s="207"/>
      <c r="O683" s="207"/>
      <c r="P683" s="296"/>
      <c r="Q683" s="296"/>
      <c r="R683" s="296"/>
      <c r="S683" s="309"/>
    </row>
    <row r="684" spans="1:27" s="214" customFormat="1" ht="18" hidden="1" customHeight="1" outlineLevel="1" x14ac:dyDescent="0.3">
      <c r="A684" s="209"/>
      <c r="B684" s="210"/>
      <c r="C684" s="211" t="s">
        <v>88</v>
      </c>
      <c r="D684" s="215"/>
      <c r="E684" s="225" cm="1">
        <f t="array" aca="1" ref="E684" ca="1">INDIRECT("'Introducció dades Grals'!E"&amp;T684)</f>
        <v>0</v>
      </c>
      <c r="F684" s="210"/>
      <c r="G684" s="210"/>
      <c r="H684" s="211" t="s">
        <v>93</v>
      </c>
      <c r="I684" s="210"/>
      <c r="J684" s="210"/>
      <c r="K684" s="225" t="str" cm="1">
        <f t="array" aca="1" ref="K684" ca="1">IF(INDIRECT("'Introducció dades Grals'!O"&amp;T684)=0,"",INDIRECT("'Introducció dades Grals'!O"&amp;T684))</f>
        <v/>
      </c>
      <c r="L684" s="212"/>
      <c r="M684" s="212"/>
      <c r="N684" s="212"/>
      <c r="O684" s="212"/>
      <c r="P684" s="212"/>
      <c r="Q684" s="212"/>
      <c r="R684" s="212"/>
      <c r="S684" s="213"/>
      <c r="T684" s="245">
        <f>T609+T679</f>
        <v>30</v>
      </c>
      <c r="U684" s="246"/>
      <c r="V684" s="246"/>
      <c r="W684" s="246"/>
      <c r="X684" s="246"/>
      <c r="Y684" s="246"/>
      <c r="Z684" s="246"/>
      <c r="AA684" s="246"/>
    </row>
    <row r="685" spans="1:27" s="214" customFormat="1" ht="6" hidden="1" customHeight="1" outlineLevel="1" x14ac:dyDescent="0.25">
      <c r="A685" s="209"/>
      <c r="B685" s="210"/>
      <c r="C685" s="212"/>
      <c r="D685" s="216"/>
      <c r="E685" s="227"/>
      <c r="F685" s="210"/>
      <c r="G685" s="210"/>
      <c r="H685" s="210"/>
      <c r="I685" s="210"/>
      <c r="J685" s="210"/>
      <c r="K685" s="226"/>
      <c r="L685" s="212"/>
      <c r="M685" s="212"/>
      <c r="N685" s="212"/>
      <c r="O685" s="212"/>
      <c r="P685" s="212"/>
      <c r="Q685" s="212"/>
      <c r="R685" s="212"/>
      <c r="S685" s="213"/>
      <c r="T685" s="246"/>
      <c r="U685" s="246"/>
      <c r="V685" s="246"/>
      <c r="W685" s="246"/>
      <c r="X685" s="246"/>
      <c r="Y685" s="246"/>
      <c r="Z685" s="246"/>
      <c r="AA685" s="246"/>
    </row>
    <row r="686" spans="1:27" s="214" customFormat="1" ht="18" hidden="1" customHeight="1" outlineLevel="1" x14ac:dyDescent="0.25">
      <c r="A686" s="209"/>
      <c r="B686" s="210"/>
      <c r="C686" s="217" t="s">
        <v>171</v>
      </c>
      <c r="D686" s="218"/>
      <c r="E686" s="229" cm="1">
        <f t="array" aca="1" ref="E686" ca="1">INDIRECT("'Introducció dades Grals'!G"&amp;T684)</f>
        <v>0</v>
      </c>
      <c r="F686" s="210"/>
      <c r="G686" s="210"/>
      <c r="H686" s="211" t="s">
        <v>94</v>
      </c>
      <c r="I686" s="210"/>
      <c r="J686" s="210"/>
      <c r="K686" s="225" t="str" cm="1">
        <f t="array" aca="1" ref="K686" ca="1">IF(INDIRECT("'Introducció dades Grals'!Q"&amp;T684)=0,"",INDIRECT("'Introducció dades Grals'!Q"&amp;T684))</f>
        <v/>
      </c>
      <c r="L686" s="212"/>
      <c r="M686" s="212"/>
      <c r="N686" s="212"/>
      <c r="O686" s="212"/>
      <c r="P686" s="212"/>
      <c r="Q686" s="212"/>
      <c r="R686" s="212"/>
      <c r="S686" s="213"/>
      <c r="T686" s="246"/>
      <c r="U686" s="246"/>
      <c r="V686" s="246"/>
      <c r="W686" s="246"/>
      <c r="X686" s="246"/>
      <c r="Y686" s="246"/>
      <c r="Z686" s="246"/>
      <c r="AA686" s="246"/>
    </row>
    <row r="687" spans="1:27" s="214" customFormat="1" ht="6" hidden="1" customHeight="1" outlineLevel="1" x14ac:dyDescent="0.25">
      <c r="A687" s="209"/>
      <c r="B687" s="210"/>
      <c r="C687" s="212"/>
      <c r="D687" s="212"/>
      <c r="E687" s="227"/>
      <c r="F687" s="212"/>
      <c r="G687" s="212"/>
      <c r="H687" s="212"/>
      <c r="I687" s="212"/>
      <c r="J687" s="212"/>
      <c r="K687" s="227"/>
      <c r="L687" s="212"/>
      <c r="M687" s="212"/>
      <c r="N687" s="212"/>
      <c r="O687" s="212"/>
      <c r="P687" s="212"/>
      <c r="Q687" s="212"/>
      <c r="R687" s="212"/>
      <c r="S687" s="213"/>
      <c r="T687" s="246"/>
      <c r="U687" s="246"/>
      <c r="V687" s="246"/>
      <c r="W687" s="246"/>
      <c r="X687" s="246"/>
      <c r="Y687" s="246"/>
      <c r="Z687" s="246"/>
      <c r="AA687" s="246"/>
    </row>
    <row r="688" spans="1:27" s="214" customFormat="1" ht="18" hidden="1" customHeight="1" outlineLevel="1" x14ac:dyDescent="0.25">
      <c r="A688" s="209"/>
      <c r="B688" s="210"/>
      <c r="C688" s="219" t="s">
        <v>90</v>
      </c>
      <c r="D688" s="220"/>
      <c r="E688" s="228" cm="1">
        <f t="array" aca="1" ref="E688" ca="1">INDIRECT("'Introducció dades Grals'!I"&amp;T684)</f>
        <v>0</v>
      </c>
      <c r="F688" s="212"/>
      <c r="G688" s="212"/>
      <c r="H688" s="212"/>
      <c r="I688" s="212"/>
      <c r="J688" s="210"/>
      <c r="K688" s="226"/>
      <c r="L688" s="210"/>
      <c r="M688" s="210"/>
      <c r="N688" s="210"/>
      <c r="O688" s="210"/>
      <c r="P688" s="212"/>
      <c r="Q688" s="212"/>
      <c r="R688" s="212"/>
      <c r="S688" s="213"/>
      <c r="T688" s="246"/>
      <c r="U688" s="246"/>
      <c r="V688" s="246"/>
      <c r="W688" s="246"/>
      <c r="X688" s="246"/>
      <c r="Y688" s="246"/>
      <c r="Z688" s="246"/>
      <c r="AA688" s="246"/>
    </row>
    <row r="689" spans="1:27" s="214" customFormat="1" ht="6" hidden="1" customHeight="1" outlineLevel="1" x14ac:dyDescent="0.25">
      <c r="A689" s="209"/>
      <c r="B689" s="210"/>
      <c r="C689" s="212"/>
      <c r="D689" s="221"/>
      <c r="E689" s="227"/>
      <c r="F689" s="212"/>
      <c r="G689" s="212"/>
      <c r="H689" s="212"/>
      <c r="I689" s="212"/>
      <c r="J689" s="210"/>
      <c r="K689" s="226"/>
      <c r="L689" s="210"/>
      <c r="M689" s="210"/>
      <c r="N689" s="210"/>
      <c r="O689" s="210"/>
      <c r="P689" s="212"/>
      <c r="Q689" s="212"/>
      <c r="R689" s="212"/>
      <c r="S689" s="213"/>
      <c r="T689" s="246"/>
      <c r="U689" s="246"/>
      <c r="V689" s="246"/>
      <c r="W689" s="246"/>
      <c r="X689" s="246"/>
      <c r="Y689" s="246"/>
      <c r="Z689" s="246"/>
      <c r="AA689" s="246"/>
    </row>
    <row r="690" spans="1:27" s="214" customFormat="1" ht="18" hidden="1" customHeight="1" outlineLevel="1" x14ac:dyDescent="0.25">
      <c r="A690" s="209"/>
      <c r="B690" s="210"/>
      <c r="C690" s="219" t="s">
        <v>91</v>
      </c>
      <c r="D690" s="220"/>
      <c r="E690" s="223" cm="1">
        <f t="array" aca="1" ref="E690" ca="1">INDIRECT("'Introducció dades Grals'!K"&amp;T684)</f>
        <v>0</v>
      </c>
      <c r="F690" s="212"/>
      <c r="G690" s="222"/>
      <c r="H690" s="219" t="s">
        <v>92</v>
      </c>
      <c r="I690" s="212"/>
      <c r="J690" s="212"/>
      <c r="K690" s="223" cm="1">
        <f t="array" aca="1" ref="K690" ca="1">INDIRECT("'Introducció dades Grals'!M"&amp;T684)</f>
        <v>0</v>
      </c>
      <c r="L690" s="210"/>
      <c r="M690" s="210"/>
      <c r="N690" s="210"/>
      <c r="O690" s="210"/>
      <c r="P690" s="212"/>
      <c r="Q690" s="212"/>
      <c r="R690" s="212"/>
      <c r="S690" s="213"/>
      <c r="T690" s="246"/>
      <c r="U690" s="246"/>
      <c r="V690" s="246"/>
      <c r="W690" s="246"/>
      <c r="X690" s="246"/>
      <c r="Y690" s="246"/>
      <c r="Z690" s="246"/>
      <c r="AA690" s="246"/>
    </row>
    <row r="691" spans="1:27" ht="6" hidden="1" customHeight="1" outlineLevel="1" x14ac:dyDescent="0.3">
      <c r="A691" s="287"/>
      <c r="B691" s="207"/>
      <c r="C691" s="296"/>
      <c r="D691" s="138"/>
      <c r="E691" s="296"/>
      <c r="F691" s="296"/>
      <c r="G691" s="102"/>
      <c r="H691" s="102"/>
      <c r="I691" s="207"/>
      <c r="J691" s="207"/>
      <c r="K691" s="207"/>
      <c r="L691" s="207"/>
      <c r="M691" s="207"/>
      <c r="N691" s="207"/>
      <c r="O691" s="207"/>
      <c r="P691" s="296"/>
      <c r="Q691" s="296"/>
      <c r="R691" s="296"/>
      <c r="S691" s="309"/>
    </row>
    <row r="692" spans="1:27" ht="27.6" hidden="1" customHeight="1" outlineLevel="1" x14ac:dyDescent="0.3">
      <c r="A692" s="287"/>
      <c r="B692" s="207"/>
      <c r="C692" s="231" t="s">
        <v>172</v>
      </c>
      <c r="D692" s="207"/>
      <c r="E692" s="207"/>
      <c r="F692" s="207"/>
      <c r="G692" s="207"/>
      <c r="H692" s="207"/>
      <c r="I692" s="207"/>
      <c r="J692" s="207"/>
      <c r="K692" s="207"/>
      <c r="L692" s="207"/>
      <c r="M692" s="207"/>
      <c r="N692" s="207"/>
      <c r="O692" s="207"/>
      <c r="P692" s="296"/>
      <c r="Q692" s="296"/>
      <c r="R692" s="296"/>
      <c r="S692" s="309"/>
      <c r="T692" s="245">
        <v>144</v>
      </c>
    </row>
    <row r="693" spans="1:27" ht="2.4" hidden="1" customHeight="1" outlineLevel="1" x14ac:dyDescent="0.3">
      <c r="A693" s="287"/>
      <c r="B693" s="230"/>
      <c r="C693" s="230"/>
      <c r="D693" s="230"/>
      <c r="E693" s="230"/>
      <c r="F693" s="230"/>
      <c r="G693" s="230"/>
      <c r="H693" s="230"/>
      <c r="I693" s="230"/>
      <c r="J693" s="230"/>
      <c r="K693" s="230"/>
      <c r="L693" s="230"/>
      <c r="M693" s="230"/>
      <c r="N693" s="230"/>
      <c r="O693" s="230"/>
      <c r="P693" s="310"/>
      <c r="Q693" s="310"/>
      <c r="R693" s="310"/>
      <c r="S693" s="309"/>
      <c r="V693" s="247"/>
      <c r="Z693" s="247"/>
    </row>
    <row r="694" spans="1:27" ht="9" hidden="1" customHeight="1" outlineLevel="1" x14ac:dyDescent="0.3">
      <c r="A694" s="287"/>
      <c r="B694" s="207"/>
      <c r="C694" s="207"/>
      <c r="D694" s="207"/>
      <c r="E694" s="207"/>
      <c r="F694" s="207"/>
      <c r="G694" s="207"/>
      <c r="H694" s="207"/>
      <c r="I694" s="207"/>
      <c r="J694" s="207"/>
      <c r="K694" s="207"/>
      <c r="L694" s="207"/>
      <c r="M694" s="207"/>
      <c r="N694" s="207"/>
      <c r="O694" s="207"/>
      <c r="P694" s="296"/>
      <c r="Q694" s="296"/>
      <c r="R694" s="296"/>
      <c r="S694" s="309"/>
      <c r="V694" s="247"/>
      <c r="Z694" s="247"/>
    </row>
    <row r="695" spans="1:27" ht="18" hidden="1" customHeight="1" outlineLevel="1" x14ac:dyDescent="0.3">
      <c r="A695" s="287"/>
      <c r="B695" s="311"/>
      <c r="C695" s="296"/>
      <c r="D695" s="296"/>
      <c r="E695" s="126" t="s">
        <v>173</v>
      </c>
      <c r="F695" s="118"/>
      <c r="G695" s="118"/>
      <c r="H695" s="126" t="s">
        <v>174</v>
      </c>
      <c r="I695" s="118"/>
      <c r="J695" s="118"/>
      <c r="K695" s="126" t="s">
        <v>175</v>
      </c>
      <c r="L695" s="296"/>
      <c r="M695" s="296"/>
      <c r="N695" s="296"/>
      <c r="O695" s="296"/>
      <c r="P695" s="296"/>
      <c r="Q695" s="82"/>
      <c r="R695" s="82"/>
      <c r="S695" s="309"/>
    </row>
    <row r="696" spans="1:27" ht="3" hidden="1" customHeight="1" outlineLevel="1" x14ac:dyDescent="0.3">
      <c r="A696" s="287"/>
      <c r="B696" s="311"/>
      <c r="C696" s="296"/>
      <c r="D696" s="296"/>
      <c r="E696" s="127"/>
      <c r="F696" s="118"/>
      <c r="G696" s="118"/>
      <c r="H696" s="127"/>
      <c r="I696" s="118"/>
      <c r="J696" s="118"/>
      <c r="K696" s="127"/>
      <c r="L696" s="296"/>
      <c r="M696" s="296"/>
      <c r="N696" s="296"/>
      <c r="O696" s="296"/>
      <c r="P696" s="296"/>
      <c r="Q696" s="82"/>
      <c r="R696" s="82"/>
      <c r="S696" s="309"/>
    </row>
    <row r="697" spans="1:27" hidden="1" outlineLevel="1" x14ac:dyDescent="0.3">
      <c r="A697" s="287"/>
      <c r="B697" s="428"/>
      <c r="C697" s="130" t="str" cm="1">
        <f t="array" aca="1" ref="C697" ca="1">IF(INDIRECT("'Introducció dades'!C"&amp;T697)="No n'hi ha","",INDIRECT("'Introducció dades'!C"&amp;T697))</f>
        <v>ELECTRICITAT</v>
      </c>
      <c r="D697" s="119"/>
      <c r="E697" s="128" cm="1">
        <f t="array" aca="1" ref="E697" ca="1">INDIRECT("'Introducció dades'!R"&amp;U697)</f>
        <v>0</v>
      </c>
      <c r="F697" s="123"/>
      <c r="G697" s="123"/>
      <c r="H697" s="128" cm="1">
        <f t="array" aca="1" ref="H697" ca="1">INDIRECT("'Introducció dades'!T"&amp;V697)</f>
        <v>0</v>
      </c>
      <c r="I697" s="123"/>
      <c r="J697" s="123"/>
      <c r="K697" s="128" cm="1">
        <f t="array" aca="1" ref="K697" ca="1">INDIRECT("'Introducció dades'!W"&amp;W697)</f>
        <v>0</v>
      </c>
      <c r="L697" s="123"/>
      <c r="M697" s="296"/>
      <c r="N697" s="296"/>
      <c r="O697" s="296"/>
      <c r="P697" s="296"/>
      <c r="Q697" s="82"/>
      <c r="R697" s="82"/>
      <c r="S697" s="309"/>
      <c r="T697" s="245">
        <f>T622+$T$92</f>
        <v>1301</v>
      </c>
      <c r="U697" s="245">
        <f>U622+$T$92</f>
        <v>1329</v>
      </c>
      <c r="V697" s="245">
        <f t="shared" ref="V697:W697" si="70">V622+$T$92</f>
        <v>1329</v>
      </c>
      <c r="W697" s="245">
        <f t="shared" si="70"/>
        <v>1305</v>
      </c>
    </row>
    <row r="698" spans="1:27" ht="3" hidden="1" customHeight="1" outlineLevel="1" x14ac:dyDescent="0.3">
      <c r="A698" s="287"/>
      <c r="B698" s="428"/>
      <c r="C698" s="131"/>
      <c r="D698" s="119"/>
      <c r="E698" s="123"/>
      <c r="F698" s="123"/>
      <c r="G698" s="123"/>
      <c r="H698" s="123"/>
      <c r="I698" s="123"/>
      <c r="J698" s="123"/>
      <c r="K698" s="123"/>
      <c r="L698" s="123"/>
      <c r="M698" s="296"/>
      <c r="N698" s="296"/>
      <c r="O698" s="296"/>
      <c r="P698" s="296"/>
      <c r="Q698" s="82"/>
      <c r="R698" s="82"/>
      <c r="S698" s="309"/>
    </row>
    <row r="699" spans="1:27" ht="14.4" hidden="1" customHeight="1" outlineLevel="1" x14ac:dyDescent="0.3">
      <c r="A699" s="287"/>
      <c r="B699" s="428"/>
      <c r="C699" s="130" t="str" cm="1">
        <f t="array" aca="1" ref="C699" ca="1">IF(INDIRECT("'Introducció dades'!E"&amp;T699)="No n'hi ha","",INDIRECT("'Introducció dades'!E"&amp;T699))</f>
        <v/>
      </c>
      <c r="D699" s="119"/>
      <c r="E699" s="128" cm="1">
        <f t="array" aca="1" ref="E699" ca="1">INDIRECT("'Introducció dades'!Q"&amp;U699)</f>
        <v>0</v>
      </c>
      <c r="F699" s="123"/>
      <c r="G699" s="123"/>
      <c r="H699" s="128" cm="1">
        <f t="array" aca="1" ref="H699" ca="1">INDIRECT("'Introducció dades'!S"&amp;V699)</f>
        <v>0</v>
      </c>
      <c r="I699" s="123"/>
      <c r="J699" s="123"/>
      <c r="K699" s="128" cm="1">
        <f t="array" aca="1" ref="K699" ca="1">INDIRECT("'Introducció dades'!W"&amp;W699)</f>
        <v>0</v>
      </c>
      <c r="L699" s="123"/>
      <c r="M699" s="296"/>
      <c r="N699" s="296"/>
      <c r="O699" s="296"/>
      <c r="P699" s="296"/>
      <c r="Q699" s="82"/>
      <c r="R699" s="82"/>
      <c r="S699" s="309"/>
      <c r="T699" s="245">
        <f t="shared" ref="T699:W699" si="71">T624+$T$92</f>
        <v>1335</v>
      </c>
      <c r="U699" s="245">
        <f t="shared" si="71"/>
        <v>1357</v>
      </c>
      <c r="V699" s="245">
        <f t="shared" si="71"/>
        <v>1357</v>
      </c>
      <c r="W699" s="245">
        <f t="shared" si="71"/>
        <v>1336</v>
      </c>
    </row>
    <row r="700" spans="1:27" ht="3" hidden="1" customHeight="1" outlineLevel="1" x14ac:dyDescent="0.3">
      <c r="A700" s="287"/>
      <c r="B700" s="428"/>
      <c r="C700" s="131"/>
      <c r="D700" s="119"/>
      <c r="E700" s="123"/>
      <c r="F700" s="123"/>
      <c r="G700" s="123"/>
      <c r="H700" s="123"/>
      <c r="I700" s="123"/>
      <c r="J700" s="123"/>
      <c r="K700" s="123"/>
      <c r="L700" s="123"/>
      <c r="M700" s="296"/>
      <c r="N700" s="296"/>
      <c r="O700" s="296"/>
      <c r="P700" s="296"/>
      <c r="Q700" s="82"/>
      <c r="R700" s="82"/>
      <c r="S700" s="309"/>
    </row>
    <row r="701" spans="1:27" hidden="1" outlineLevel="1" x14ac:dyDescent="0.3">
      <c r="A701" s="287"/>
      <c r="B701" s="428"/>
      <c r="C701" s="130" t="str" cm="1">
        <f t="array" aca="1" ref="C701" ca="1">IF(INDIRECT("'Introducció dades'!E"&amp;T701)="No n'hi ha","",INDIRECT("'Introducció dades'!E"&amp;T701))</f>
        <v/>
      </c>
      <c r="D701" s="119"/>
      <c r="E701" s="128" cm="1">
        <f t="array" aca="1" ref="E701" ca="1">INDIRECT("'Introducció dades'!Q"&amp;U701)</f>
        <v>0</v>
      </c>
      <c r="F701" s="123"/>
      <c r="G701" s="123"/>
      <c r="H701" s="128" cm="1">
        <f t="array" aca="1" ref="H701" ca="1">INDIRECT("'Introducció dades'!S"&amp;V701)</f>
        <v>0</v>
      </c>
      <c r="I701" s="123"/>
      <c r="J701" s="123"/>
      <c r="K701" s="128" cm="1">
        <f t="array" aca="1" ref="K701" ca="1">INDIRECT("'Introducció dades'!W"&amp;W701)</f>
        <v>0</v>
      </c>
      <c r="L701" s="123"/>
      <c r="M701" s="296"/>
      <c r="N701" s="296"/>
      <c r="O701" s="296"/>
      <c r="P701" s="296"/>
      <c r="Q701" s="82"/>
      <c r="R701" s="82"/>
      <c r="S701" s="309"/>
      <c r="T701" s="245">
        <f t="shared" ref="T701:W701" si="72">T626+$T$92</f>
        <v>1363</v>
      </c>
      <c r="U701" s="245">
        <f t="shared" si="72"/>
        <v>1385</v>
      </c>
      <c r="V701" s="245">
        <f t="shared" si="72"/>
        <v>1385</v>
      </c>
      <c r="W701" s="245">
        <f t="shared" si="72"/>
        <v>1364</v>
      </c>
    </row>
    <row r="702" spans="1:27" ht="3" hidden="1" customHeight="1" outlineLevel="1" x14ac:dyDescent="0.3">
      <c r="A702" s="287"/>
      <c r="B702" s="428"/>
      <c r="C702" s="131"/>
      <c r="D702" s="119"/>
      <c r="E702" s="123"/>
      <c r="F702" s="123"/>
      <c r="G702" s="123"/>
      <c r="H702" s="123"/>
      <c r="I702" s="123"/>
      <c r="J702" s="123"/>
      <c r="K702" s="123"/>
      <c r="L702" s="296"/>
      <c r="M702" s="296"/>
      <c r="N702" s="296"/>
      <c r="O702" s="296"/>
      <c r="P702" s="296"/>
      <c r="Q702" s="82"/>
      <c r="R702" s="82"/>
      <c r="S702" s="309"/>
    </row>
    <row r="703" spans="1:27" ht="14.4" hidden="1" customHeight="1" outlineLevel="1" x14ac:dyDescent="0.3">
      <c r="A703" s="287"/>
      <c r="B703" s="428"/>
      <c r="C703" s="130" t="str" cm="1">
        <f t="array" aca="1" ref="C703" ca="1">IF(INDIRECT("'Introducció dades'!E"&amp;T703)="No n'hi ha","",INDIRECT("'Introducció dades'!E"&amp;T703))</f>
        <v/>
      </c>
      <c r="D703" s="119"/>
      <c r="E703" s="128" cm="1">
        <f t="array" aca="1" ref="E703" ca="1">INDIRECT("'Introducció dades'!Q"&amp;U703)</f>
        <v>0</v>
      </c>
      <c r="F703" s="123"/>
      <c r="G703" s="123"/>
      <c r="H703" s="128" cm="1">
        <f t="array" aca="1" ref="H703" ca="1">INDIRECT("'Introducció dades'!S"&amp;V703)</f>
        <v>0</v>
      </c>
      <c r="I703" s="123"/>
      <c r="J703" s="123"/>
      <c r="K703" s="128" cm="1">
        <f t="array" aca="1" ref="K703" ca="1">INDIRECT("'Introducció dades'!W"&amp;W703)</f>
        <v>0</v>
      </c>
      <c r="L703" s="123"/>
      <c r="M703" s="296"/>
      <c r="N703" s="296"/>
      <c r="O703" s="296"/>
      <c r="P703" s="296"/>
      <c r="Q703" s="82"/>
      <c r="R703" s="82"/>
      <c r="S703" s="309"/>
      <c r="T703" s="245">
        <f t="shared" ref="T703:W703" si="73">T628+$T$92</f>
        <v>1391</v>
      </c>
      <c r="U703" s="245">
        <f t="shared" si="73"/>
        <v>1413</v>
      </c>
      <c r="V703" s="245">
        <f t="shared" si="73"/>
        <v>1413</v>
      </c>
      <c r="W703" s="245">
        <f t="shared" si="73"/>
        <v>1392</v>
      </c>
    </row>
    <row r="704" spans="1:27" ht="3" hidden="1" customHeight="1" outlineLevel="1" x14ac:dyDescent="0.3">
      <c r="A704" s="287"/>
      <c r="B704" s="428"/>
      <c r="C704" s="131"/>
      <c r="D704" s="119"/>
      <c r="E704" s="123"/>
      <c r="F704" s="123"/>
      <c r="G704" s="123"/>
      <c r="H704" s="123"/>
      <c r="I704" s="123"/>
      <c r="J704" s="123"/>
      <c r="K704" s="123"/>
      <c r="L704" s="123"/>
      <c r="M704" s="296"/>
      <c r="N704" s="296"/>
      <c r="O704" s="296"/>
      <c r="P704" s="296"/>
      <c r="Q704" s="82"/>
      <c r="R704" s="82"/>
      <c r="S704" s="309"/>
    </row>
    <row r="705" spans="1:23" hidden="1" outlineLevel="1" x14ac:dyDescent="0.3">
      <c r="A705" s="287"/>
      <c r="B705" s="428"/>
      <c r="C705" s="130" t="str" cm="1">
        <f t="array" aca="1" ref="C705" ca="1">IF(INDIRECT("'Introducció dades'!E"&amp;T705)="No n'hi ha","",INDIRECT("'Introducció dades'!E"&amp;T705))</f>
        <v/>
      </c>
      <c r="D705" s="119"/>
      <c r="E705" s="128" cm="1">
        <f t="array" aca="1" ref="E705" ca="1">INDIRECT("'Introducció dades'!Q"&amp;U705)</f>
        <v>0</v>
      </c>
      <c r="F705" s="123"/>
      <c r="G705" s="123"/>
      <c r="H705" s="128" cm="1">
        <f t="array" aca="1" ref="H705" ca="1">INDIRECT("'Introducció dades'!S"&amp;V705)</f>
        <v>0</v>
      </c>
      <c r="I705" s="123"/>
      <c r="J705" s="123"/>
      <c r="K705" s="128" cm="1">
        <f t="array" aca="1" ref="K705" ca="1">INDIRECT("'Introducció dades'!W"&amp;W705)</f>
        <v>0</v>
      </c>
      <c r="L705" s="123"/>
      <c r="M705" s="296"/>
      <c r="N705" s="296"/>
      <c r="O705" s="296"/>
      <c r="P705" s="296"/>
      <c r="Q705" s="82"/>
      <c r="R705" s="82"/>
      <c r="S705" s="309"/>
      <c r="T705" s="245">
        <f t="shared" ref="T705:W705" si="74">T630+$T$92</f>
        <v>1419</v>
      </c>
      <c r="U705" s="245">
        <f t="shared" si="74"/>
        <v>1441</v>
      </c>
      <c r="V705" s="245">
        <f t="shared" si="74"/>
        <v>1441</v>
      </c>
      <c r="W705" s="245">
        <f t="shared" si="74"/>
        <v>1516</v>
      </c>
    </row>
    <row r="706" spans="1:23" ht="3" hidden="1" customHeight="1" outlineLevel="1" x14ac:dyDescent="0.3">
      <c r="A706" s="287"/>
      <c r="B706" s="428"/>
      <c r="C706" s="131"/>
      <c r="D706" s="119"/>
      <c r="E706" s="123"/>
      <c r="F706" s="123"/>
      <c r="G706" s="123"/>
      <c r="H706" s="123"/>
      <c r="I706" s="123"/>
      <c r="J706" s="123"/>
      <c r="K706" s="123"/>
      <c r="L706" s="296"/>
      <c r="M706" s="296"/>
      <c r="N706" s="296"/>
      <c r="O706" s="296"/>
      <c r="P706" s="296"/>
      <c r="Q706" s="82"/>
      <c r="R706" s="82"/>
      <c r="S706" s="309"/>
      <c r="U706" s="245">
        <f t="shared" ref="U706" si="75">U631+$T$92</f>
        <v>1296</v>
      </c>
    </row>
    <row r="707" spans="1:23" ht="13.95" hidden="1" customHeight="1" outlineLevel="1" x14ac:dyDescent="0.3">
      <c r="A707" s="287"/>
      <c r="B707" s="428"/>
      <c r="C707" s="312" t="s">
        <v>149</v>
      </c>
      <c r="D707" s="119"/>
      <c r="E707" s="313">
        <f ca="1">SUM(E697:E701)</f>
        <v>0</v>
      </c>
      <c r="F707" s="314"/>
      <c r="G707" s="314"/>
      <c r="H707" s="313">
        <f t="shared" ref="H707" ca="1" si="76">SUM(H697:H701)</f>
        <v>0</v>
      </c>
      <c r="I707" s="314"/>
      <c r="J707" s="314"/>
      <c r="K707" s="313">
        <f t="shared" ref="K707" ca="1" si="77">SUM(K697:K701)</f>
        <v>0</v>
      </c>
      <c r="L707" s="296"/>
      <c r="M707" s="296"/>
      <c r="N707" s="296"/>
      <c r="O707" s="296"/>
      <c r="P707" s="296"/>
      <c r="Q707" s="82"/>
      <c r="R707" s="82"/>
      <c r="S707" s="309"/>
    </row>
    <row r="708" spans="1:23" ht="3" hidden="1" customHeight="1" outlineLevel="1" x14ac:dyDescent="0.3">
      <c r="A708" s="287"/>
      <c r="B708" s="428"/>
      <c r="C708" s="82"/>
      <c r="D708" s="82"/>
      <c r="E708" s="120"/>
      <c r="F708" s="120"/>
      <c r="G708" s="120"/>
      <c r="H708" s="120"/>
      <c r="I708" s="120"/>
      <c r="J708" s="120"/>
      <c r="K708" s="120"/>
      <c r="L708" s="82"/>
      <c r="M708" s="82"/>
      <c r="N708" s="82"/>
      <c r="O708" s="82"/>
      <c r="P708" s="82"/>
      <c r="Q708" s="82"/>
      <c r="R708" s="82"/>
      <c r="S708" s="309"/>
    </row>
    <row r="709" spans="1:23" hidden="1" outlineLevel="1" x14ac:dyDescent="0.3">
      <c r="A709" s="287"/>
      <c r="B709" s="428"/>
      <c r="C709" s="82"/>
      <c r="D709" s="82"/>
      <c r="E709" s="82"/>
      <c r="F709" s="82"/>
      <c r="G709" s="82"/>
      <c r="H709" s="82"/>
      <c r="I709" s="82"/>
      <c r="J709" s="82"/>
      <c r="K709" s="82"/>
      <c r="L709" s="82"/>
      <c r="M709" s="82"/>
      <c r="N709" s="82"/>
      <c r="O709" s="82"/>
      <c r="P709" s="82"/>
      <c r="Q709" s="82"/>
      <c r="R709" s="82"/>
      <c r="S709" s="309"/>
    </row>
    <row r="710" spans="1:23" hidden="1" outlineLevel="1" x14ac:dyDescent="0.3">
      <c r="A710" s="287"/>
      <c r="B710" s="428"/>
      <c r="C710" s="82"/>
      <c r="D710" s="82"/>
      <c r="E710" s="82"/>
      <c r="F710" s="82"/>
      <c r="G710" s="82"/>
      <c r="H710" s="82"/>
      <c r="I710" s="82"/>
      <c r="J710" s="82"/>
      <c r="K710" s="82"/>
      <c r="L710" s="82"/>
      <c r="M710" s="82"/>
      <c r="N710" s="82"/>
      <c r="O710" s="82"/>
      <c r="P710" s="82"/>
      <c r="Q710" s="82"/>
      <c r="R710" s="82"/>
      <c r="S710" s="309"/>
    </row>
    <row r="711" spans="1:23" hidden="1" outlineLevel="1" x14ac:dyDescent="0.3">
      <c r="A711" s="287"/>
      <c r="B711" s="428"/>
      <c r="C711" s="82"/>
      <c r="D711" s="82"/>
      <c r="E711" s="82"/>
      <c r="F711" s="82"/>
      <c r="G711" s="82"/>
      <c r="H711" s="82"/>
      <c r="I711" s="82"/>
      <c r="J711" s="82"/>
      <c r="K711" s="82"/>
      <c r="L711" s="82"/>
      <c r="M711" s="82"/>
      <c r="N711" s="82"/>
      <c r="O711" s="82"/>
      <c r="P711" s="82"/>
      <c r="Q711" s="82"/>
      <c r="R711" s="82"/>
      <c r="S711" s="309"/>
    </row>
    <row r="712" spans="1:23" hidden="1" outlineLevel="1" x14ac:dyDescent="0.3">
      <c r="A712" s="287"/>
      <c r="B712" s="428"/>
      <c r="C712" s="82"/>
      <c r="D712" s="82"/>
      <c r="E712" s="82"/>
      <c r="F712" s="82"/>
      <c r="G712" s="82"/>
      <c r="H712" s="82"/>
      <c r="I712" s="82"/>
      <c r="J712" s="82"/>
      <c r="K712" s="121"/>
      <c r="L712" s="296"/>
      <c r="M712" s="296"/>
      <c r="N712" s="296"/>
      <c r="O712" s="296"/>
      <c r="P712" s="296"/>
      <c r="Q712" s="82"/>
      <c r="R712" s="82"/>
      <c r="S712" s="309"/>
    </row>
    <row r="713" spans="1:23" hidden="1" outlineLevel="1" x14ac:dyDescent="0.3">
      <c r="A713" s="287"/>
      <c r="B713" s="428"/>
      <c r="C713" s="82"/>
      <c r="D713" s="82"/>
      <c r="E713" s="82"/>
      <c r="F713" s="82"/>
      <c r="G713" s="82"/>
      <c r="H713" s="82"/>
      <c r="I713" s="82"/>
      <c r="J713" s="82"/>
      <c r="K713" s="121"/>
      <c r="L713" s="121"/>
      <c r="M713" s="121"/>
      <c r="N713" s="121"/>
      <c r="O713" s="121"/>
      <c r="P713" s="121"/>
      <c r="Q713" s="82"/>
      <c r="R713" s="82"/>
      <c r="S713" s="309"/>
    </row>
    <row r="714" spans="1:23" hidden="1" outlineLevel="1" x14ac:dyDescent="0.3">
      <c r="A714" s="287"/>
      <c r="B714" s="428"/>
      <c r="C714" s="82"/>
      <c r="D714" s="82"/>
      <c r="E714" s="82"/>
      <c r="F714" s="82"/>
      <c r="G714" s="82"/>
      <c r="H714" s="315"/>
      <c r="I714" s="315"/>
      <c r="J714" s="315"/>
      <c r="K714" s="296"/>
      <c r="L714" s="296"/>
      <c r="M714" s="296"/>
      <c r="N714" s="296"/>
      <c r="O714" s="296"/>
      <c r="P714" s="296"/>
      <c r="Q714" s="82"/>
      <c r="R714" s="82"/>
      <c r="S714" s="309"/>
    </row>
    <row r="715" spans="1:23" hidden="1" outlineLevel="1" x14ac:dyDescent="0.3">
      <c r="A715" s="287"/>
      <c r="B715" s="428"/>
      <c r="C715" s="122"/>
      <c r="D715" s="122"/>
      <c r="E715" s="315"/>
      <c r="F715" s="315"/>
      <c r="G715" s="315"/>
      <c r="H715" s="82"/>
      <c r="I715" s="82"/>
      <c r="J715" s="82"/>
      <c r="K715" s="296"/>
      <c r="L715" s="296"/>
      <c r="M715" s="296"/>
      <c r="N715" s="296"/>
      <c r="O715" s="296"/>
      <c r="P715" s="296"/>
      <c r="Q715" s="133"/>
      <c r="R715" s="133"/>
      <c r="S715" s="309"/>
      <c r="T715" s="244">
        <f>+IF($H$70=$B715,MAX(C715:H715),0)</f>
        <v>0</v>
      </c>
    </row>
    <row r="716" spans="1:23" hidden="1" outlineLevel="1" x14ac:dyDescent="0.3">
      <c r="A716" s="287"/>
      <c r="B716" s="428"/>
      <c r="C716" s="122"/>
      <c r="D716" s="122"/>
      <c r="E716" s="315"/>
      <c r="F716" s="315"/>
      <c r="G716" s="315"/>
      <c r="H716" s="315"/>
      <c r="I716" s="315"/>
      <c r="J716" s="315"/>
      <c r="K716" s="296"/>
      <c r="L716" s="296"/>
      <c r="M716" s="296"/>
      <c r="N716" s="296"/>
      <c r="O716" s="296"/>
      <c r="P716" s="296"/>
      <c r="Q716" s="133"/>
      <c r="R716" s="133"/>
      <c r="S716" s="309"/>
      <c r="T716" s="244">
        <f>+IF($H$70=$B716,MAX(C716:H716),0)</f>
        <v>0</v>
      </c>
    </row>
    <row r="717" spans="1:23" hidden="1" outlineLevel="1" x14ac:dyDescent="0.3">
      <c r="A717" s="287"/>
      <c r="B717" s="428"/>
      <c r="C717" s="122"/>
      <c r="D717" s="122"/>
      <c r="E717" s="315"/>
      <c r="F717" s="315"/>
      <c r="G717" s="315"/>
      <c r="H717" s="315"/>
      <c r="I717" s="315"/>
      <c r="J717" s="315"/>
      <c r="K717" s="296"/>
      <c r="L717" s="296"/>
      <c r="M717" s="296"/>
      <c r="N717" s="296"/>
      <c r="O717" s="296"/>
      <c r="P717" s="296"/>
      <c r="Q717" s="133"/>
      <c r="R717" s="133"/>
      <c r="S717" s="309"/>
      <c r="T717" s="244">
        <f>+IF($H$70=$B717,MAX(C717:H717),0)</f>
        <v>0</v>
      </c>
    </row>
    <row r="718" spans="1:23" hidden="1" outlineLevel="1" x14ac:dyDescent="0.3">
      <c r="A718" s="287"/>
      <c r="B718" s="428"/>
      <c r="C718" s="122"/>
      <c r="D718" s="122"/>
      <c r="E718" s="315"/>
      <c r="F718" s="315"/>
      <c r="G718" s="315"/>
      <c r="H718" s="315"/>
      <c r="I718" s="315"/>
      <c r="J718" s="315"/>
      <c r="K718" s="315"/>
      <c r="L718" s="315"/>
      <c r="M718" s="315"/>
      <c r="N718" s="315"/>
      <c r="O718" s="315"/>
      <c r="P718" s="133"/>
      <c r="Q718" s="133"/>
      <c r="R718" s="133"/>
      <c r="S718" s="309"/>
      <c r="T718" s="244">
        <f>+IF($H$70=$B718,MAX(C718:N718),0)</f>
        <v>0</v>
      </c>
    </row>
    <row r="719" spans="1:23" hidden="1" outlineLevel="1" x14ac:dyDescent="0.3">
      <c r="A719" s="287"/>
      <c r="B719" s="428"/>
      <c r="C719" s="122"/>
      <c r="D719" s="122"/>
      <c r="E719" s="315"/>
      <c r="F719" s="315"/>
      <c r="G719" s="315"/>
      <c r="H719" s="315"/>
      <c r="I719" s="315"/>
      <c r="J719" s="315"/>
      <c r="K719" s="315"/>
      <c r="L719" s="315"/>
      <c r="M719" s="315"/>
      <c r="N719" s="315"/>
      <c r="O719" s="315"/>
      <c r="P719" s="133">
        <f ca="1">+IF($D$70=$B719,MAX(C719:N719),0)</f>
        <v>0</v>
      </c>
      <c r="Q719" s="133">
        <f ca="1">+IF($G$70=$B719,MAX(C719:N719),0)</f>
        <v>0</v>
      </c>
      <c r="R719" s="133"/>
      <c r="S719" s="309"/>
      <c r="T719" s="244">
        <f>+IF($H$70=$B719,MAX(C719:N719),0)</f>
        <v>0</v>
      </c>
    </row>
    <row r="720" spans="1:23" hidden="1" outlineLevel="1" x14ac:dyDescent="0.3">
      <c r="A720" s="287"/>
      <c r="B720" s="428"/>
      <c r="C720" s="122"/>
      <c r="D720" s="122"/>
      <c r="E720" s="315"/>
      <c r="F720" s="315"/>
      <c r="G720" s="315"/>
      <c r="H720" s="315"/>
      <c r="I720" s="315"/>
      <c r="J720" s="315"/>
      <c r="K720" s="315"/>
      <c r="L720" s="315"/>
      <c r="M720" s="315"/>
      <c r="N720" s="315"/>
      <c r="O720" s="315"/>
      <c r="P720" s="133"/>
      <c r="Q720" s="133"/>
      <c r="R720" s="133"/>
      <c r="S720" s="309"/>
      <c r="T720" s="244"/>
    </row>
    <row r="721" spans="1:25" hidden="1" outlineLevel="1" x14ac:dyDescent="0.3">
      <c r="A721" s="287"/>
      <c r="B721" s="428"/>
      <c r="C721" s="122"/>
      <c r="D721" s="122"/>
      <c r="E721" s="315"/>
      <c r="F721" s="315"/>
      <c r="G721" s="315"/>
      <c r="H721" s="315"/>
      <c r="I721" s="315"/>
      <c r="J721" s="315"/>
      <c r="K721" s="315"/>
      <c r="L721" s="315"/>
      <c r="M721" s="315"/>
      <c r="N721" s="315"/>
      <c r="O721" s="315"/>
      <c r="P721" s="133"/>
      <c r="Q721" s="133"/>
      <c r="R721" s="133"/>
      <c r="S721" s="309"/>
      <c r="T721" s="244"/>
    </row>
    <row r="722" spans="1:25" hidden="1" outlineLevel="1" x14ac:dyDescent="0.3">
      <c r="A722" s="287"/>
      <c r="B722" s="428"/>
      <c r="C722" s="122"/>
      <c r="D722" s="122"/>
      <c r="E722" s="315"/>
      <c r="F722" s="315"/>
      <c r="G722" s="315"/>
      <c r="H722" s="315"/>
      <c r="I722" s="315"/>
      <c r="J722" s="315"/>
      <c r="K722" s="315"/>
      <c r="L722" s="315"/>
      <c r="M722" s="315"/>
      <c r="N722" s="315"/>
      <c r="O722" s="315"/>
      <c r="P722" s="133"/>
      <c r="Q722" s="133"/>
      <c r="R722" s="133"/>
      <c r="S722" s="309"/>
      <c r="T722" s="244"/>
    </row>
    <row r="723" spans="1:25" hidden="1" outlineLevel="1" x14ac:dyDescent="0.3">
      <c r="A723" s="287"/>
      <c r="B723" s="428"/>
      <c r="C723" s="122"/>
      <c r="D723" s="122"/>
      <c r="E723" s="315"/>
      <c r="F723" s="315"/>
      <c r="G723" s="315"/>
      <c r="H723" s="315"/>
      <c r="I723" s="315"/>
      <c r="J723" s="315"/>
      <c r="K723" s="315"/>
      <c r="L723" s="315"/>
      <c r="M723" s="315"/>
      <c r="N723" s="315"/>
      <c r="O723" s="315"/>
      <c r="P723" s="133"/>
      <c r="Q723" s="133"/>
      <c r="R723" s="133"/>
      <c r="S723" s="309"/>
      <c r="T723" s="244"/>
    </row>
    <row r="724" spans="1:25" hidden="1" outlineLevel="1" x14ac:dyDescent="0.3">
      <c r="A724" s="287"/>
      <c r="B724" s="428"/>
      <c r="C724" s="122"/>
      <c r="D724" s="122"/>
      <c r="E724" s="315"/>
      <c r="F724" s="315"/>
      <c r="G724" s="315"/>
      <c r="H724" s="315"/>
      <c r="I724" s="315"/>
      <c r="J724" s="315"/>
      <c r="K724" s="315"/>
      <c r="L724" s="315"/>
      <c r="M724" s="315"/>
      <c r="N724" s="315"/>
      <c r="O724" s="315"/>
      <c r="P724" s="133"/>
      <c r="Q724" s="133"/>
      <c r="R724" s="133"/>
      <c r="S724" s="309"/>
      <c r="T724" s="244"/>
    </row>
    <row r="725" spans="1:25" hidden="1" outlineLevel="1" x14ac:dyDescent="0.3">
      <c r="A725" s="287"/>
      <c r="B725" s="428"/>
      <c r="C725" s="122"/>
      <c r="D725" s="122"/>
      <c r="E725" s="315"/>
      <c r="F725" s="315"/>
      <c r="G725" s="315"/>
      <c r="H725" s="315"/>
      <c r="I725" s="315"/>
      <c r="J725" s="315"/>
      <c r="K725" s="315"/>
      <c r="L725" s="315"/>
      <c r="M725" s="315"/>
      <c r="N725" s="315"/>
      <c r="O725" s="315"/>
      <c r="P725" s="133"/>
      <c r="Q725" s="133"/>
      <c r="R725" s="133"/>
      <c r="S725" s="309"/>
      <c r="T725" s="244"/>
    </row>
    <row r="726" spans="1:25" hidden="1" outlineLevel="1" x14ac:dyDescent="0.3">
      <c r="A726" s="287"/>
      <c r="B726" s="428"/>
      <c r="C726" s="122"/>
      <c r="D726" s="122"/>
      <c r="E726" s="315"/>
      <c r="F726" s="315"/>
      <c r="G726" s="315"/>
      <c r="H726" s="315"/>
      <c r="I726" s="315"/>
      <c r="J726" s="315"/>
      <c r="K726" s="315"/>
      <c r="L726" s="315"/>
      <c r="M726" s="315"/>
      <c r="N726" s="315"/>
      <c r="O726" s="315"/>
      <c r="P726" s="133"/>
      <c r="Q726" s="133"/>
      <c r="R726" s="133"/>
      <c r="S726" s="309"/>
      <c r="T726" s="244"/>
    </row>
    <row r="727" spans="1:25" hidden="1" outlineLevel="1" x14ac:dyDescent="0.3">
      <c r="A727" s="287"/>
      <c r="B727" s="428"/>
      <c r="C727" s="122"/>
      <c r="D727" s="122"/>
      <c r="E727" s="315"/>
      <c r="F727" s="315"/>
      <c r="G727" s="315"/>
      <c r="H727" s="315"/>
      <c r="I727" s="315"/>
      <c r="J727" s="315"/>
      <c r="K727" s="315"/>
      <c r="L727" s="315"/>
      <c r="M727" s="315"/>
      <c r="N727" s="315"/>
      <c r="O727" s="315"/>
      <c r="P727" s="133"/>
      <c r="Q727" s="133"/>
      <c r="R727" s="133"/>
      <c r="S727" s="309"/>
      <c r="T727" s="244"/>
    </row>
    <row r="728" spans="1:25" hidden="1" outlineLevel="1" x14ac:dyDescent="0.3">
      <c r="A728" s="287"/>
      <c r="B728" s="428"/>
      <c r="C728" s="122"/>
      <c r="D728" s="122"/>
      <c r="E728" s="315"/>
      <c r="F728" s="315"/>
      <c r="G728" s="315"/>
      <c r="H728" s="315"/>
      <c r="I728" s="315"/>
      <c r="J728" s="315"/>
      <c r="K728" s="315"/>
      <c r="L728" s="315"/>
      <c r="M728" s="315"/>
      <c r="N728" s="315"/>
      <c r="O728" s="315"/>
      <c r="P728" s="133"/>
      <c r="Q728" s="133"/>
      <c r="R728" s="133"/>
      <c r="S728" s="309"/>
      <c r="T728" s="244"/>
    </row>
    <row r="729" spans="1:25" hidden="1" outlineLevel="1" x14ac:dyDescent="0.3">
      <c r="A729" s="287"/>
      <c r="B729" s="428"/>
      <c r="C729" s="122"/>
      <c r="D729" s="122"/>
      <c r="E729" s="315"/>
      <c r="F729" s="315"/>
      <c r="G729" s="315"/>
      <c r="H729" s="315"/>
      <c r="I729" s="315"/>
      <c r="J729" s="315"/>
      <c r="K729" s="315"/>
      <c r="L729" s="315"/>
      <c r="M729" s="315"/>
      <c r="N729" s="315"/>
      <c r="O729" s="315"/>
      <c r="P729" s="133"/>
      <c r="Q729" s="133"/>
      <c r="R729" s="133"/>
      <c r="S729" s="309"/>
      <c r="T729" s="244"/>
    </row>
    <row r="730" spans="1:25" hidden="1" outlineLevel="1" x14ac:dyDescent="0.3">
      <c r="A730" s="287"/>
      <c r="B730" s="428"/>
      <c r="C730" s="122"/>
      <c r="D730" s="122"/>
      <c r="E730" s="315"/>
      <c r="F730" s="315"/>
      <c r="G730" s="315"/>
      <c r="H730" s="315"/>
      <c r="I730" s="315"/>
      <c r="J730" s="315"/>
      <c r="K730" s="315"/>
      <c r="L730" s="315"/>
      <c r="M730" s="315"/>
      <c r="N730" s="315"/>
      <c r="O730" s="315"/>
      <c r="P730" s="133"/>
      <c r="Q730" s="133"/>
      <c r="R730" s="133"/>
      <c r="S730" s="309"/>
      <c r="T730" s="244"/>
    </row>
    <row r="731" spans="1:25" ht="19.2" hidden="1" customHeight="1" outlineLevel="1" x14ac:dyDescent="0.3">
      <c r="A731" s="287"/>
      <c r="B731" s="428"/>
      <c r="C731" s="119"/>
      <c r="D731" s="119"/>
      <c r="E731" s="126" t="s">
        <v>176</v>
      </c>
      <c r="F731" s="124"/>
      <c r="G731" s="124"/>
      <c r="H731" s="126" t="s">
        <v>112</v>
      </c>
      <c r="I731" s="124"/>
      <c r="J731" s="124"/>
      <c r="K731" s="126" t="s">
        <v>177</v>
      </c>
      <c r="L731" s="315"/>
      <c r="M731" s="315"/>
      <c r="N731" s="315"/>
      <c r="O731" s="315"/>
      <c r="P731" s="133"/>
      <c r="Q731" s="133"/>
      <c r="R731" s="133"/>
      <c r="S731" s="309"/>
      <c r="T731" s="244"/>
    </row>
    <row r="732" spans="1:25" ht="3" hidden="1" customHeight="1" outlineLevel="1" x14ac:dyDescent="0.3">
      <c r="A732" s="287"/>
      <c r="B732" s="428"/>
      <c r="C732" s="119"/>
      <c r="D732" s="119"/>
      <c r="E732" s="124"/>
      <c r="F732" s="124"/>
      <c r="G732" s="124"/>
      <c r="H732" s="124"/>
      <c r="I732" s="124"/>
      <c r="J732" s="124"/>
      <c r="K732" s="124"/>
      <c r="L732" s="315"/>
      <c r="M732" s="315"/>
      <c r="N732" s="315"/>
      <c r="O732" s="315"/>
      <c r="P732" s="133"/>
      <c r="Q732" s="133"/>
      <c r="R732" s="133"/>
      <c r="S732" s="309"/>
      <c r="T732" s="244"/>
    </row>
    <row r="733" spans="1:25" hidden="1" outlineLevel="1" x14ac:dyDescent="0.3">
      <c r="A733" s="287"/>
      <c r="B733" s="428"/>
      <c r="C733" s="130" t="s">
        <v>178</v>
      </c>
      <c r="D733" s="124"/>
      <c r="E733" s="132" t="str" cm="1">
        <f t="array" aca="1" ref="E733" ca="1">IFERROR(E707/INDIRECT("'Introducció dades Grals'!G"&amp;T733),"-")</f>
        <v>-</v>
      </c>
      <c r="F733" s="125"/>
      <c r="G733" s="125"/>
      <c r="H733" s="132">
        <f ca="1">IFERROR(SUM(INDIRECT("'Introducció dades'!S"&amp;U733),INDIRECT("'Introducció dades'!S"&amp;V733),INDIRECT("'Introducció dades'!S"&amp;W733),INDIRECT("'Introducció dades'!S"&amp;X733),INDIRECT("'Introducció dades'!S"&amp;Y733)),"-")</f>
        <v>0</v>
      </c>
      <c r="I733" s="125"/>
      <c r="J733" s="125"/>
      <c r="K733" s="132" t="str" cm="1">
        <f t="array" aca="1" ref="K733" ca="1">IFERROR(K707/INDIRECT("'Introducció dades Grals'!G"&amp;T733),"-")</f>
        <v>-</v>
      </c>
      <c r="L733" s="315"/>
      <c r="M733" s="315"/>
      <c r="N733" s="315"/>
      <c r="O733" s="315"/>
      <c r="P733" s="133"/>
      <c r="Q733" s="133"/>
      <c r="R733" s="133"/>
      <c r="S733" s="309"/>
      <c r="T733" s="245">
        <f>+T679+T658</f>
        <v>30</v>
      </c>
      <c r="U733" s="245">
        <f>+T692+U658</f>
        <v>1305</v>
      </c>
      <c r="V733" s="245">
        <f>+T692+V658</f>
        <v>1336</v>
      </c>
      <c r="W733" s="245">
        <f>+T692+W658</f>
        <v>1364</v>
      </c>
      <c r="X733" s="245">
        <f>+T692+X658</f>
        <v>1392</v>
      </c>
      <c r="Y733" s="245">
        <f>+T692+Y658</f>
        <v>1420</v>
      </c>
    </row>
    <row r="734" spans="1:25" hidden="1" outlineLevel="1" x14ac:dyDescent="0.3">
      <c r="A734" s="287"/>
      <c r="B734" s="104"/>
      <c r="C734" s="316"/>
      <c r="D734" s="124"/>
      <c r="E734" s="125"/>
      <c r="F734" s="125"/>
      <c r="G734" s="125"/>
      <c r="H734" s="125"/>
      <c r="I734" s="125"/>
      <c r="J734" s="125"/>
      <c r="K734" s="125"/>
      <c r="L734" s="315"/>
      <c r="M734" s="315"/>
      <c r="N734" s="315"/>
      <c r="O734" s="315"/>
      <c r="P734" s="133"/>
      <c r="Q734" s="133"/>
      <c r="R734" s="133"/>
      <c r="S734" s="309"/>
      <c r="T734" s="244"/>
    </row>
    <row r="735" spans="1:25" ht="29.4" hidden="1" customHeight="1" outlineLevel="1" x14ac:dyDescent="0.3">
      <c r="A735" s="287"/>
      <c r="B735" s="207"/>
      <c r="C735" s="231" t="s">
        <v>179</v>
      </c>
      <c r="D735" s="207"/>
      <c r="E735" s="207"/>
      <c r="F735" s="207"/>
      <c r="G735" s="207"/>
      <c r="H735" s="207"/>
      <c r="I735" s="207"/>
      <c r="J735" s="207"/>
      <c r="K735" s="207"/>
      <c r="L735" s="207"/>
      <c r="M735" s="207"/>
      <c r="N735" s="207"/>
      <c r="O735" s="207"/>
      <c r="P735" s="296"/>
      <c r="Q735" s="296"/>
      <c r="R735" s="296"/>
      <c r="S735" s="309"/>
      <c r="T735" s="244">
        <v>144</v>
      </c>
    </row>
    <row r="736" spans="1:25" ht="2.4" hidden="1" customHeight="1" outlineLevel="1" x14ac:dyDescent="0.3">
      <c r="A736" s="287"/>
      <c r="B736" s="230"/>
      <c r="C736" s="230"/>
      <c r="D736" s="230"/>
      <c r="E736" s="230"/>
      <c r="F736" s="230"/>
      <c r="G736" s="230"/>
      <c r="H736" s="230"/>
      <c r="I736" s="230"/>
      <c r="J736" s="230"/>
      <c r="K736" s="230"/>
      <c r="L736" s="230"/>
      <c r="M736" s="230"/>
      <c r="N736" s="230"/>
      <c r="O736" s="230"/>
      <c r="P736" s="310"/>
      <c r="Q736" s="310"/>
      <c r="R736" s="310"/>
      <c r="S736" s="309"/>
      <c r="T736" s="244"/>
    </row>
    <row r="737" spans="1:20" hidden="1" outlineLevel="1" x14ac:dyDescent="0.3">
      <c r="A737" s="287"/>
      <c r="B737" s="104"/>
      <c r="C737" s="316"/>
      <c r="D737" s="124"/>
      <c r="E737" s="125"/>
      <c r="F737" s="125"/>
      <c r="G737" s="125"/>
      <c r="H737" s="125"/>
      <c r="I737" s="125"/>
      <c r="J737" s="125"/>
      <c r="K737" s="125"/>
      <c r="L737" s="315"/>
      <c r="M737" s="315"/>
      <c r="N737" s="315"/>
      <c r="O737" s="315"/>
      <c r="P737" s="133"/>
      <c r="Q737" s="133"/>
      <c r="R737" s="133"/>
      <c r="S737" s="309"/>
      <c r="T737" s="244"/>
    </row>
    <row r="738" spans="1:20" ht="35.4" hidden="1" customHeight="1" outlineLevel="1" x14ac:dyDescent="0.3">
      <c r="A738" s="287"/>
      <c r="B738" s="104"/>
      <c r="C738" s="104"/>
      <c r="D738" s="254" t="s">
        <v>180</v>
      </c>
      <c r="E738" s="254" t="s">
        <v>181</v>
      </c>
      <c r="F738" s="240" t="s">
        <v>182</v>
      </c>
      <c r="G738" s="241"/>
      <c r="H738" s="241"/>
      <c r="I738" s="241"/>
      <c r="J738" s="241"/>
      <c r="K738" s="241"/>
      <c r="L738" s="242"/>
      <c r="M738" s="242"/>
      <c r="N738" s="242"/>
      <c r="O738" s="242" t="s">
        <v>183</v>
      </c>
      <c r="P738" s="243"/>
      <c r="Q738" s="239"/>
      <c r="R738" s="133"/>
      <c r="S738" s="309"/>
      <c r="T738" s="244"/>
    </row>
    <row r="739" spans="1:20" ht="6" hidden="1" customHeight="1" outlineLevel="1" x14ac:dyDescent="0.3">
      <c r="A739" s="287"/>
      <c r="B739" s="104"/>
      <c r="C739" s="237"/>
      <c r="D739" s="296"/>
      <c r="E739" s="296"/>
      <c r="F739" s="237"/>
      <c r="G739" s="238"/>
      <c r="H739" s="238"/>
      <c r="I739" s="238"/>
      <c r="J739" s="238"/>
      <c r="K739" s="238"/>
      <c r="L739" s="122"/>
      <c r="M739" s="122"/>
      <c r="N739" s="122"/>
      <c r="O739" s="122"/>
      <c r="P739" s="239"/>
      <c r="Q739" s="239"/>
      <c r="R739" s="133"/>
      <c r="S739" s="309"/>
      <c r="T739" s="244"/>
    </row>
    <row r="740" spans="1:20" ht="15.6" hidden="1" customHeight="1" outlineLevel="1" x14ac:dyDescent="0.3">
      <c r="A740" s="287"/>
      <c r="B740" s="104"/>
      <c r="C740" s="233" t="s">
        <v>110</v>
      </c>
      <c r="D740" s="317" cm="1">
        <f t="array" aca="1" ref="D740" ca="1">INDIRECT("'Introducció dades'!K"&amp;T740)</f>
        <v>0</v>
      </c>
      <c r="E740" s="317" cm="1">
        <f t="array" aca="1" ref="E740" ca="1">INDIRECT("'Introducció dades'!L"&amp;T740)</f>
        <v>0</v>
      </c>
      <c r="F740" s="236" cm="1">
        <f t="array" aca="1" ref="F740" ca="1">INDIRECT("'Introducció dades'!M"&amp;T740)</f>
        <v>1</v>
      </c>
      <c r="G740" s="234" t="str" cm="1">
        <f t="array" aca="1" ref="G740" ca="1">IF(INDIRECT("'Introducció dades'!M"&amp;T740)&lt;0.8,"Hi ha marge per reduir la potència contractada",IF(INDIRECT("'Introducció dades'!M"&amp;T740)&lt;1.2,"La potència contractada sembla ser adequada",IF(INDIRECT("'Introducció dades'!M"&amp;T740)&gt;=1.2,"Es recomana estudiar ampliar la potència contractada per evitar penalitzacions","ERROR")))</f>
        <v>La potència contractada sembla ser adequada</v>
      </c>
      <c r="H740" s="235"/>
      <c r="I740" s="125"/>
      <c r="J740" s="125"/>
      <c r="K740" s="232"/>
      <c r="L740" s="315"/>
      <c r="M740" s="315"/>
      <c r="N740" s="318" cm="1">
        <f t="array" aca="1" ref="N740" ca="1">INDIRECT("'Introducció dades'!L"&amp;T740)/1.2</f>
        <v>0</v>
      </c>
      <c r="O740" s="319" t="s">
        <v>101</v>
      </c>
      <c r="P740" s="321" cm="1">
        <f t="array" aca="1" ref="P740" ca="1">INDIRECT("'Introducció dades'!L"&amp;T740)/0.8</f>
        <v>0</v>
      </c>
      <c r="Q740" s="320" t="s">
        <v>184</v>
      </c>
      <c r="R740" s="320"/>
      <c r="S740" s="309"/>
      <c r="T740" s="244">
        <f t="shared" ref="T740:T745" si="78">+$T$135+T665</f>
        <v>1305</v>
      </c>
    </row>
    <row r="741" spans="1:20" hidden="1" outlineLevel="1" x14ac:dyDescent="0.3">
      <c r="A741" s="287"/>
      <c r="B741" s="104"/>
      <c r="C741" s="233" t="s">
        <v>115</v>
      </c>
      <c r="D741" s="317" cm="1">
        <f t="array" aca="1" ref="D741" ca="1">INDIRECT("'Introducció dades'!K"&amp;T741)</f>
        <v>0</v>
      </c>
      <c r="E741" s="317" cm="1">
        <f t="array" aca="1" ref="E741" ca="1">INDIRECT("'Introducció dades'!L"&amp;T741)</f>
        <v>0</v>
      </c>
      <c r="F741" s="236" cm="1">
        <f t="array" aca="1" ref="F741" ca="1">INDIRECT("'Introducció dades'!M"&amp;T741)</f>
        <v>1</v>
      </c>
      <c r="G741" s="234" t="str" cm="1">
        <f t="array" aca="1" ref="G741" ca="1">IF(INDIRECT("'Introducció dades'!M"&amp;T741)&lt;0.8,"Hi ha marge per reduir la potència contractada",IF(INDIRECT("'Introducció dades'!M"&amp;T741)&lt;1.2,"La potència contractada sembla ser adequada",IF(INDIRECT("'Introducció dades'!M"&amp;T741)&gt;=1.2,"Es recomana estudiar ampliar la potència contractada per evitar penalitzacions","ERROR")))</f>
        <v>La potència contractada sembla ser adequada</v>
      </c>
      <c r="H741" s="235"/>
      <c r="I741" s="125"/>
      <c r="J741" s="125"/>
      <c r="K741" s="125"/>
      <c r="L741" s="315"/>
      <c r="M741" s="315"/>
      <c r="N741" s="318" cm="1">
        <f t="array" aca="1" ref="N741" ca="1">INDIRECT("'Introducció dades'!L"&amp;T741)/1.2</f>
        <v>0</v>
      </c>
      <c r="O741" s="319" t="s">
        <v>101</v>
      </c>
      <c r="P741" s="321" cm="1">
        <f t="array" aca="1" ref="P741" ca="1">INDIRECT("'Introducció dades'!L"&amp;T741)/0.8</f>
        <v>0</v>
      </c>
      <c r="Q741" s="320" t="s">
        <v>184</v>
      </c>
      <c r="R741" s="320"/>
      <c r="S741" s="309"/>
      <c r="T741" s="244">
        <f t="shared" si="78"/>
        <v>1306</v>
      </c>
    </row>
    <row r="742" spans="1:20" ht="15" hidden="1" customHeight="1" outlineLevel="1" x14ac:dyDescent="0.3">
      <c r="A742" s="287"/>
      <c r="B742" s="311"/>
      <c r="C742" s="233" t="s">
        <v>120</v>
      </c>
      <c r="D742" s="317" cm="1">
        <f t="array" aca="1" ref="D742" ca="1">INDIRECT("'Introducció dades'!K"&amp;T742)</f>
        <v>0</v>
      </c>
      <c r="E742" s="317" cm="1">
        <f t="array" aca="1" ref="E742" ca="1">INDIRECT("'Introducció dades'!L"&amp;T742)</f>
        <v>0</v>
      </c>
      <c r="F742" s="236" cm="1">
        <f t="array" aca="1" ref="F742" ca="1">INDIRECT("'Introducció dades'!M"&amp;T742)</f>
        <v>1</v>
      </c>
      <c r="G742" s="234" t="str" cm="1">
        <f t="array" aca="1" ref="G742" ca="1">IF(INDIRECT("'Introducció dades'!M"&amp;T742)&lt;0.8,"Hi ha marge per reduir la potència contractada",IF(INDIRECT("'Introducció dades'!M"&amp;T742)&lt;1.2,"La potència contractada sembla ser adequada",IF(INDIRECT("'Introducció dades'!M"&amp;T742)&gt;=1.2,"Es recomana estudiar ampliar la potència contractada per evitar penalitzacions","ERROR")))</f>
        <v>La potència contractada sembla ser adequada</v>
      </c>
      <c r="H742" s="235"/>
      <c r="I742" s="315"/>
      <c r="J742" s="315"/>
      <c r="K742" s="315"/>
      <c r="L742" s="315"/>
      <c r="M742" s="315"/>
      <c r="N742" s="318" cm="1">
        <f t="array" aca="1" ref="N742" ca="1">INDIRECT("'Introducció dades'!L"&amp;T742)/1.2</f>
        <v>0</v>
      </c>
      <c r="O742" s="319" t="s">
        <v>101</v>
      </c>
      <c r="P742" s="321" cm="1">
        <f t="array" aca="1" ref="P742" ca="1">INDIRECT("'Introducció dades'!L"&amp;T742)/0.8</f>
        <v>0</v>
      </c>
      <c r="Q742" s="320" t="s">
        <v>184</v>
      </c>
      <c r="R742" s="320"/>
      <c r="S742" s="309"/>
      <c r="T742" s="244">
        <f t="shared" si="78"/>
        <v>1307</v>
      </c>
    </row>
    <row r="743" spans="1:20" hidden="1" outlineLevel="1" x14ac:dyDescent="0.3">
      <c r="A743" s="287"/>
      <c r="B743" s="311"/>
      <c r="C743" s="233" t="s">
        <v>123</v>
      </c>
      <c r="D743" s="317" cm="1">
        <f t="array" aca="1" ref="D743" ca="1">INDIRECT("'Introducció dades'!K"&amp;T743)</f>
        <v>0</v>
      </c>
      <c r="E743" s="317" cm="1">
        <f t="array" aca="1" ref="E743" ca="1">INDIRECT("'Introducció dades'!L"&amp;T743)</f>
        <v>0</v>
      </c>
      <c r="F743" s="236" cm="1">
        <f t="array" aca="1" ref="F743" ca="1">INDIRECT("'Introducció dades'!M"&amp;T743)</f>
        <v>1</v>
      </c>
      <c r="G743" s="234" t="str" cm="1">
        <f t="array" aca="1" ref="G743" ca="1">IF(INDIRECT("'Introducció dades'!M"&amp;T743)&lt;0.8,"Hi ha marge per reduir la potència contractada",IF(INDIRECT("'Introducció dades'!M"&amp;T743)&lt;1.2,"La potència contractada sembla ser adequada",IF(INDIRECT("'Introducció dades'!M"&amp;T743)&gt;=1.2,"Es recomana estudiar ampliar la potència contractada per evitar penalitzacions","ERROR")))</f>
        <v>La potència contractada sembla ser adequada</v>
      </c>
      <c r="H743" s="235"/>
      <c r="I743" s="315"/>
      <c r="J743" s="315"/>
      <c r="K743" s="315"/>
      <c r="L743" s="315"/>
      <c r="M743" s="315"/>
      <c r="N743" s="318" cm="1">
        <f t="array" aca="1" ref="N743" ca="1">INDIRECT("'Introducció dades'!L"&amp;T743)/1.2</f>
        <v>0</v>
      </c>
      <c r="O743" s="319" t="s">
        <v>101</v>
      </c>
      <c r="P743" s="321" cm="1">
        <f t="array" aca="1" ref="P743" ca="1">INDIRECT("'Introducció dades'!L"&amp;T743)/0.8</f>
        <v>0</v>
      </c>
      <c r="Q743" s="320" t="s">
        <v>184</v>
      </c>
      <c r="R743" s="320"/>
      <c r="S743" s="309"/>
      <c r="T743" s="244">
        <f t="shared" si="78"/>
        <v>1308</v>
      </c>
    </row>
    <row r="744" spans="1:20" ht="15" hidden="1" customHeight="1" outlineLevel="1" x14ac:dyDescent="0.3">
      <c r="A744" s="287"/>
      <c r="B744" s="311"/>
      <c r="C744" s="233" t="s">
        <v>124</v>
      </c>
      <c r="D744" s="317" cm="1">
        <f t="array" aca="1" ref="D744" ca="1">INDIRECT("'Introducció dades'!K"&amp;T744)</f>
        <v>0</v>
      </c>
      <c r="E744" s="317" cm="1">
        <f t="array" aca="1" ref="E744" ca="1">INDIRECT("'Introducció dades'!L"&amp;T744)</f>
        <v>0</v>
      </c>
      <c r="F744" s="236" cm="1">
        <f t="array" aca="1" ref="F744" ca="1">INDIRECT("'Introducció dades'!M"&amp;T744)</f>
        <v>1</v>
      </c>
      <c r="G744" s="234" t="str" cm="1">
        <f t="array" aca="1" ref="G744" ca="1">IF(INDIRECT("'Introducció dades'!M"&amp;T744)&lt;0.8,"Hi ha marge per reduir la potència contractada",IF(INDIRECT("'Introducció dades'!M"&amp;T744)&lt;1.2,"La potència contractada sembla ser adequada",IF(INDIRECT("'Introducció dades'!M"&amp;T744)&gt;=1.2,"Es recomana estudiar ampliar la potència contractada per evitar penalitzacions","ERROR")))</f>
        <v>La potència contractada sembla ser adequada</v>
      </c>
      <c r="H744" s="235"/>
      <c r="I744" s="315"/>
      <c r="J744" s="315"/>
      <c r="K744" s="315"/>
      <c r="L744" s="315"/>
      <c r="M744" s="315"/>
      <c r="N744" s="318" cm="1">
        <f t="array" aca="1" ref="N744" ca="1">INDIRECT("'Introducció dades'!L"&amp;T744)/1.2</f>
        <v>0</v>
      </c>
      <c r="O744" s="319" t="s">
        <v>101</v>
      </c>
      <c r="P744" s="321" cm="1">
        <f t="array" aca="1" ref="P744" ca="1">INDIRECT("'Introducció dades'!L"&amp;T744)/0.8</f>
        <v>0</v>
      </c>
      <c r="Q744" s="320" t="s">
        <v>184</v>
      </c>
      <c r="R744" s="320"/>
      <c r="S744" s="309"/>
      <c r="T744" s="244">
        <f t="shared" si="78"/>
        <v>1309</v>
      </c>
    </row>
    <row r="745" spans="1:20" hidden="1" outlineLevel="1" x14ac:dyDescent="0.3">
      <c r="A745" s="287"/>
      <c r="B745" s="311"/>
      <c r="C745" s="233" t="s">
        <v>125</v>
      </c>
      <c r="D745" s="317" cm="1">
        <f t="array" aca="1" ref="D745" ca="1">INDIRECT("'Introducció dades'!K"&amp;T745)</f>
        <v>0</v>
      </c>
      <c r="E745" s="317" cm="1">
        <f t="array" aca="1" ref="E745" ca="1">INDIRECT("'Introducció dades'!L"&amp;T745)</f>
        <v>0</v>
      </c>
      <c r="F745" s="236" cm="1">
        <f t="array" aca="1" ref="F745" ca="1">INDIRECT("'Introducció dades'!M"&amp;T745)</f>
        <v>1</v>
      </c>
      <c r="G745" s="234" t="str" cm="1">
        <f t="array" aca="1" ref="G745" ca="1">IF(INDIRECT("'Introducció dades'!M"&amp;T745)&lt;0.8,"Hi ha marge per reduir la potència contractada",IF(INDIRECT("'Introducció dades'!M"&amp;T745)&lt;1.2,"La potència contractada sembla ser adequada",IF(INDIRECT("'Introducció dades'!M"&amp;T745)&gt;=1.2,"Es recomana estudiar ampliar la potència contractada per evitar penalitzacions","ERROR")))</f>
        <v>La potència contractada sembla ser adequada</v>
      </c>
      <c r="H745" s="235"/>
      <c r="I745" s="315"/>
      <c r="J745" s="315"/>
      <c r="K745" s="315"/>
      <c r="L745" s="315"/>
      <c r="M745" s="315"/>
      <c r="N745" s="318" cm="1">
        <f t="array" aca="1" ref="N745" ca="1">INDIRECT("'Introducció dades'!L"&amp;T745)/1.2</f>
        <v>0</v>
      </c>
      <c r="O745" s="319" t="s">
        <v>101</v>
      </c>
      <c r="P745" s="321" cm="1">
        <f t="array" aca="1" ref="P745" ca="1">INDIRECT("'Introducció dades'!L"&amp;T745)/0.8</f>
        <v>0</v>
      </c>
      <c r="Q745" s="320" t="s">
        <v>184</v>
      </c>
      <c r="R745" s="320"/>
      <c r="S745" s="309"/>
      <c r="T745" s="244">
        <f t="shared" si="78"/>
        <v>1310</v>
      </c>
    </row>
    <row r="746" spans="1:20" ht="7.2" hidden="1" customHeight="1" outlineLevel="1" x14ac:dyDescent="0.3">
      <c r="A746" s="287"/>
      <c r="B746" s="311"/>
      <c r="C746" s="122"/>
      <c r="D746" s="122"/>
      <c r="E746" s="315"/>
      <c r="F746" s="315"/>
      <c r="G746" s="315"/>
      <c r="H746" s="315"/>
      <c r="I746" s="315"/>
      <c r="J746" s="315"/>
      <c r="K746" s="315"/>
      <c r="L746" s="315"/>
      <c r="M746" s="315"/>
      <c r="N746" s="315"/>
      <c r="O746" s="315"/>
      <c r="P746" s="133"/>
      <c r="Q746" s="133"/>
      <c r="R746" s="133"/>
      <c r="S746" s="309"/>
      <c r="T746" s="244"/>
    </row>
    <row r="747" spans="1:20" ht="13.95" hidden="1" customHeight="1" outlineLevel="1" x14ac:dyDescent="0.3">
      <c r="A747" s="287"/>
      <c r="B747" s="311"/>
      <c r="C747" s="122"/>
      <c r="D747" s="122"/>
      <c r="E747" s="315"/>
      <c r="F747" s="315"/>
      <c r="G747" s="315"/>
      <c r="H747" s="315"/>
      <c r="I747" s="315"/>
      <c r="J747" s="315"/>
      <c r="K747" s="315"/>
      <c r="L747" s="315"/>
      <c r="M747" s="315"/>
      <c r="N747" s="315"/>
      <c r="O747" s="315"/>
      <c r="P747" s="133"/>
      <c r="Q747" s="133"/>
      <c r="R747" s="133"/>
      <c r="S747" s="309"/>
    </row>
    <row r="748" spans="1:20" hidden="1" outlineLevel="1" x14ac:dyDescent="0.3">
      <c r="A748" s="287"/>
      <c r="B748" s="311"/>
      <c r="C748" s="122"/>
      <c r="D748" s="122"/>
      <c r="E748" s="315"/>
      <c r="F748" s="315"/>
      <c r="G748" s="315"/>
      <c r="H748" s="315"/>
      <c r="I748" s="315"/>
      <c r="J748" s="315"/>
      <c r="K748" s="315"/>
      <c r="L748" s="315"/>
      <c r="M748" s="315"/>
      <c r="N748" s="315"/>
      <c r="O748" s="315"/>
      <c r="P748" s="133"/>
      <c r="Q748" s="133"/>
      <c r="R748" s="133"/>
      <c r="S748" s="309"/>
    </row>
    <row r="749" spans="1:20" ht="3" hidden="1" customHeight="1" outlineLevel="1" x14ac:dyDescent="0.3">
      <c r="A749" s="287"/>
      <c r="B749" s="296"/>
      <c r="C749" s="296"/>
      <c r="D749" s="296"/>
      <c r="E749" s="296"/>
      <c r="F749" s="296"/>
      <c r="G749" s="296"/>
      <c r="H749" s="296"/>
      <c r="I749" s="296"/>
      <c r="J749" s="296"/>
      <c r="K749" s="296"/>
      <c r="L749" s="296"/>
      <c r="M749" s="296"/>
      <c r="N749" s="296"/>
      <c r="O749" s="296"/>
      <c r="P749" s="296"/>
      <c r="Q749" s="296"/>
      <c r="R749" s="296"/>
      <c r="S749" s="309"/>
    </row>
    <row r="750" spans="1:20" hidden="1" outlineLevel="1" x14ac:dyDescent="0.3">
      <c r="A750" s="287"/>
      <c r="B750" s="296"/>
      <c r="C750" s="296"/>
      <c r="D750" s="296"/>
      <c r="E750" s="296"/>
      <c r="F750" s="296"/>
      <c r="G750" s="296"/>
      <c r="H750" s="296"/>
      <c r="I750" s="296"/>
      <c r="J750" s="296"/>
      <c r="K750" s="296"/>
      <c r="L750" s="296"/>
      <c r="M750" s="296"/>
      <c r="N750" s="296"/>
      <c r="O750" s="296"/>
      <c r="P750" s="296"/>
      <c r="Q750" s="296"/>
      <c r="R750" s="296"/>
      <c r="S750" s="309"/>
    </row>
    <row r="751" spans="1:20" hidden="1" outlineLevel="1" x14ac:dyDescent="0.3">
      <c r="A751" s="287"/>
      <c r="B751" s="296"/>
      <c r="C751" s="296"/>
      <c r="D751" s="296"/>
      <c r="E751" s="296"/>
      <c r="F751" s="296"/>
      <c r="G751" s="296"/>
      <c r="H751" s="296"/>
      <c r="I751" s="296"/>
      <c r="J751" s="296"/>
      <c r="K751" s="296"/>
      <c r="L751" s="296"/>
      <c r="M751" s="296"/>
      <c r="N751" s="296"/>
      <c r="O751" s="296"/>
      <c r="P751" s="296"/>
      <c r="Q751" s="296"/>
      <c r="R751" s="296"/>
      <c r="S751" s="309"/>
    </row>
    <row r="752" spans="1:20" hidden="1" outlineLevel="1" x14ac:dyDescent="0.3">
      <c r="A752" s="287"/>
      <c r="B752" s="296"/>
      <c r="C752" s="296"/>
      <c r="D752" s="296"/>
      <c r="E752" s="296"/>
      <c r="F752" s="296"/>
      <c r="G752" s="296"/>
      <c r="H752" s="296"/>
      <c r="I752" s="296"/>
      <c r="J752" s="296"/>
      <c r="K752" s="296"/>
      <c r="L752" s="296"/>
      <c r="M752" s="296"/>
      <c r="N752" s="296"/>
      <c r="O752" s="296"/>
      <c r="P752" s="296"/>
      <c r="Q752" s="296"/>
      <c r="R752" s="296"/>
      <c r="S752" s="309"/>
    </row>
    <row r="753" spans="1:27" ht="3" customHeight="1" collapsed="1" x14ac:dyDescent="0.45">
      <c r="A753" s="287"/>
      <c r="B753" s="117"/>
      <c r="C753" s="117"/>
      <c r="D753" s="117"/>
      <c r="E753" s="117"/>
      <c r="F753" s="117"/>
      <c r="G753" s="117"/>
      <c r="H753" s="117"/>
      <c r="I753" s="117"/>
      <c r="J753" s="117"/>
      <c r="K753" s="117"/>
      <c r="L753" s="117"/>
      <c r="M753" s="117"/>
      <c r="N753" s="117"/>
      <c r="O753" s="117"/>
      <c r="P753" s="117"/>
      <c r="Q753" s="117"/>
      <c r="R753" s="117"/>
      <c r="S753" s="309"/>
    </row>
    <row r="754" spans="1:27" ht="24.6" customHeight="1" x14ac:dyDescent="0.3">
      <c r="A754" s="287"/>
      <c r="B754" s="429" t="str" cm="1">
        <f t="array" aca="1" ref="B754" ca="1">CONCATENATE(INDIRECT("'Introducció dades Grals'!B"&amp;T759),": ",INDIRECT("'Introducció dades Grals'!C"&amp;T759))</f>
        <v xml:space="preserve">Equipament 11: </v>
      </c>
      <c r="C754" s="429"/>
      <c r="D754" s="429"/>
      <c r="E754" s="429"/>
      <c r="F754" s="429"/>
      <c r="G754" s="429"/>
      <c r="H754" s="429"/>
      <c r="I754" s="429"/>
      <c r="J754" s="429"/>
      <c r="K754" s="429"/>
      <c r="L754" s="429"/>
      <c r="M754" s="429"/>
      <c r="N754" s="429"/>
      <c r="O754" s="429"/>
      <c r="P754" s="429"/>
      <c r="Q754" s="429"/>
      <c r="R754" s="224"/>
      <c r="S754" s="309"/>
      <c r="T754" s="245">
        <v>2</v>
      </c>
    </row>
    <row r="755" spans="1:27" ht="3.6" hidden="1" customHeight="1" outlineLevel="1" x14ac:dyDescent="0.3">
      <c r="A755" s="287"/>
      <c r="B755" s="207"/>
      <c r="C755" s="207"/>
      <c r="D755" s="207"/>
      <c r="E755" s="207"/>
      <c r="F755" s="207"/>
      <c r="G755" s="207"/>
      <c r="H755" s="207"/>
      <c r="I755" s="207"/>
      <c r="J755" s="207"/>
      <c r="K755" s="207"/>
      <c r="L755" s="207"/>
      <c r="M755" s="207"/>
      <c r="N755" s="207"/>
      <c r="O755" s="207"/>
      <c r="P755" s="296"/>
      <c r="Q755" s="296"/>
      <c r="R755" s="296"/>
      <c r="S755" s="309"/>
    </row>
    <row r="756" spans="1:27" ht="20.399999999999999" hidden="1" customHeight="1" outlineLevel="1" x14ac:dyDescent="0.3">
      <c r="A756" s="287"/>
      <c r="B756" s="207"/>
      <c r="C756" s="231" t="s">
        <v>170</v>
      </c>
      <c r="D756" s="207"/>
      <c r="E756" s="207"/>
      <c r="F756" s="207"/>
      <c r="G756" s="207"/>
      <c r="H756" s="207"/>
      <c r="I756" s="207"/>
      <c r="J756" s="207"/>
      <c r="K756" s="207"/>
      <c r="L756" s="207"/>
      <c r="M756" s="207"/>
      <c r="N756" s="207"/>
      <c r="O756" s="207"/>
      <c r="P756" s="296"/>
      <c r="Q756" s="296"/>
      <c r="R756" s="296"/>
      <c r="S756" s="309"/>
    </row>
    <row r="757" spans="1:27" ht="2.4" hidden="1" customHeight="1" outlineLevel="1" x14ac:dyDescent="0.3">
      <c r="A757" s="287"/>
      <c r="B757" s="230"/>
      <c r="C757" s="230"/>
      <c r="D757" s="230"/>
      <c r="E757" s="230"/>
      <c r="F757" s="230"/>
      <c r="G757" s="230"/>
      <c r="H757" s="230"/>
      <c r="I757" s="230"/>
      <c r="J757" s="230"/>
      <c r="K757" s="230"/>
      <c r="L757" s="230"/>
      <c r="M757" s="230"/>
      <c r="N757" s="230"/>
      <c r="O757" s="230"/>
      <c r="P757" s="310"/>
      <c r="Q757" s="310"/>
      <c r="R757" s="310"/>
      <c r="S757" s="309"/>
    </row>
    <row r="758" spans="1:27" ht="8.4" hidden="1" customHeight="1" outlineLevel="1" x14ac:dyDescent="0.3">
      <c r="A758" s="287"/>
      <c r="B758" s="207"/>
      <c r="C758" s="207"/>
      <c r="D758" s="207"/>
      <c r="E758" s="207"/>
      <c r="F758" s="207"/>
      <c r="G758" s="207"/>
      <c r="H758" s="207"/>
      <c r="I758" s="207"/>
      <c r="J758" s="207"/>
      <c r="K758" s="207"/>
      <c r="L758" s="207"/>
      <c r="M758" s="207"/>
      <c r="N758" s="207"/>
      <c r="O758" s="207"/>
      <c r="P758" s="296"/>
      <c r="Q758" s="296"/>
      <c r="R758" s="296"/>
      <c r="S758" s="309"/>
    </row>
    <row r="759" spans="1:27" s="214" customFormat="1" ht="18" hidden="1" customHeight="1" outlineLevel="1" x14ac:dyDescent="0.3">
      <c r="A759" s="209"/>
      <c r="B759" s="210"/>
      <c r="C759" s="211" t="s">
        <v>88</v>
      </c>
      <c r="D759" s="215"/>
      <c r="E759" s="225" cm="1">
        <f t="array" aca="1" ref="E759" ca="1">INDIRECT("'Introducció dades Grals'!E"&amp;T759)</f>
        <v>0</v>
      </c>
      <c r="F759" s="210"/>
      <c r="G759" s="210"/>
      <c r="H759" s="211" t="s">
        <v>93</v>
      </c>
      <c r="I759" s="210"/>
      <c r="J759" s="210"/>
      <c r="K759" s="225" t="str" cm="1">
        <f t="array" aca="1" ref="K759" ca="1">IF(INDIRECT("'Introducció dades Grals'!O"&amp;T759)=0,"",INDIRECT("'Introducció dades Grals'!O"&amp;T759))</f>
        <v/>
      </c>
      <c r="L759" s="212"/>
      <c r="M759" s="212"/>
      <c r="N759" s="212"/>
      <c r="O759" s="212"/>
      <c r="P759" s="212"/>
      <c r="Q759" s="212"/>
      <c r="R759" s="212"/>
      <c r="S759" s="213"/>
      <c r="T759" s="245">
        <f>T684+T754</f>
        <v>32</v>
      </c>
      <c r="U759" s="246"/>
      <c r="V759" s="246"/>
      <c r="W759" s="246"/>
      <c r="X759" s="246"/>
      <c r="Y759" s="246"/>
      <c r="Z759" s="246"/>
      <c r="AA759" s="246"/>
    </row>
    <row r="760" spans="1:27" s="214" customFormat="1" ht="6" hidden="1" customHeight="1" outlineLevel="1" x14ac:dyDescent="0.25">
      <c r="A760" s="209"/>
      <c r="B760" s="210"/>
      <c r="C760" s="212"/>
      <c r="D760" s="216"/>
      <c r="E760" s="227"/>
      <c r="F760" s="210"/>
      <c r="G760" s="210"/>
      <c r="H760" s="210"/>
      <c r="I760" s="210"/>
      <c r="J760" s="210"/>
      <c r="K760" s="226"/>
      <c r="L760" s="212"/>
      <c r="M760" s="212"/>
      <c r="N760" s="212"/>
      <c r="O760" s="212"/>
      <c r="P760" s="212"/>
      <c r="Q760" s="212"/>
      <c r="R760" s="212"/>
      <c r="S760" s="213"/>
      <c r="T760" s="246"/>
      <c r="U760" s="246"/>
      <c r="V760" s="246"/>
      <c r="W760" s="246"/>
      <c r="X760" s="246"/>
      <c r="Y760" s="246"/>
      <c r="Z760" s="246"/>
      <c r="AA760" s="246"/>
    </row>
    <row r="761" spans="1:27" s="214" customFormat="1" ht="18" hidden="1" customHeight="1" outlineLevel="1" x14ac:dyDescent="0.25">
      <c r="A761" s="209"/>
      <c r="B761" s="210"/>
      <c r="C761" s="217" t="s">
        <v>171</v>
      </c>
      <c r="D761" s="218"/>
      <c r="E761" s="229" cm="1">
        <f t="array" aca="1" ref="E761" ca="1">INDIRECT("'Introducció dades Grals'!G"&amp;T759)</f>
        <v>0</v>
      </c>
      <c r="F761" s="210"/>
      <c r="G761" s="210"/>
      <c r="H761" s="211" t="s">
        <v>94</v>
      </c>
      <c r="I761" s="210"/>
      <c r="J761" s="210"/>
      <c r="K761" s="225" t="str" cm="1">
        <f t="array" aca="1" ref="K761" ca="1">IF(INDIRECT("'Introducció dades Grals'!Q"&amp;T759)=0,"",INDIRECT("'Introducció dades Grals'!Q"&amp;T759))</f>
        <v/>
      </c>
      <c r="L761" s="212"/>
      <c r="M761" s="212"/>
      <c r="N761" s="212"/>
      <c r="O761" s="212"/>
      <c r="P761" s="212"/>
      <c r="Q761" s="212"/>
      <c r="R761" s="212"/>
      <c r="S761" s="213"/>
      <c r="T761" s="246"/>
      <c r="U761" s="246"/>
      <c r="V761" s="246"/>
      <c r="W761" s="246"/>
      <c r="X761" s="246"/>
      <c r="Y761" s="246"/>
      <c r="Z761" s="246"/>
      <c r="AA761" s="246"/>
    </row>
    <row r="762" spans="1:27" s="214" customFormat="1" ht="6" hidden="1" customHeight="1" outlineLevel="1" x14ac:dyDescent="0.25">
      <c r="A762" s="209"/>
      <c r="B762" s="210"/>
      <c r="C762" s="212"/>
      <c r="D762" s="212"/>
      <c r="E762" s="227"/>
      <c r="F762" s="212"/>
      <c r="G762" s="212"/>
      <c r="H762" s="212"/>
      <c r="I762" s="212"/>
      <c r="J762" s="212"/>
      <c r="K762" s="227"/>
      <c r="L762" s="212"/>
      <c r="M762" s="212"/>
      <c r="N762" s="212"/>
      <c r="O762" s="212"/>
      <c r="P762" s="212"/>
      <c r="Q762" s="212"/>
      <c r="R762" s="212"/>
      <c r="S762" s="213"/>
      <c r="T762" s="246"/>
      <c r="U762" s="246"/>
      <c r="V762" s="246"/>
      <c r="W762" s="246"/>
      <c r="X762" s="246"/>
      <c r="Y762" s="246"/>
      <c r="Z762" s="246"/>
      <c r="AA762" s="246"/>
    </row>
    <row r="763" spans="1:27" s="214" customFormat="1" ht="18" hidden="1" customHeight="1" outlineLevel="1" x14ac:dyDescent="0.25">
      <c r="A763" s="209"/>
      <c r="B763" s="210"/>
      <c r="C763" s="219" t="s">
        <v>90</v>
      </c>
      <c r="D763" s="220"/>
      <c r="E763" s="228" cm="1">
        <f t="array" aca="1" ref="E763" ca="1">INDIRECT("'Introducció dades Grals'!I"&amp;T759)</f>
        <v>0</v>
      </c>
      <c r="F763" s="212"/>
      <c r="G763" s="212"/>
      <c r="H763" s="212"/>
      <c r="I763" s="212"/>
      <c r="J763" s="210"/>
      <c r="K763" s="226"/>
      <c r="L763" s="210"/>
      <c r="M763" s="210"/>
      <c r="N763" s="210"/>
      <c r="O763" s="210"/>
      <c r="P763" s="212"/>
      <c r="Q763" s="212"/>
      <c r="R763" s="212"/>
      <c r="S763" s="213"/>
      <c r="T763" s="246"/>
      <c r="U763" s="246"/>
      <c r="V763" s="246"/>
      <c r="W763" s="246"/>
      <c r="X763" s="246"/>
      <c r="Y763" s="246"/>
      <c r="Z763" s="246"/>
      <c r="AA763" s="246"/>
    </row>
    <row r="764" spans="1:27" s="214" customFormat="1" ht="6" hidden="1" customHeight="1" outlineLevel="1" x14ac:dyDescent="0.25">
      <c r="A764" s="209"/>
      <c r="B764" s="210"/>
      <c r="C764" s="212"/>
      <c r="D764" s="221"/>
      <c r="E764" s="227"/>
      <c r="F764" s="212"/>
      <c r="G764" s="212"/>
      <c r="H764" s="212"/>
      <c r="I764" s="212"/>
      <c r="J764" s="210"/>
      <c r="K764" s="226"/>
      <c r="L764" s="210"/>
      <c r="M764" s="210"/>
      <c r="N764" s="210"/>
      <c r="O764" s="210"/>
      <c r="P764" s="212"/>
      <c r="Q764" s="212"/>
      <c r="R764" s="212"/>
      <c r="S764" s="213"/>
      <c r="T764" s="246"/>
      <c r="U764" s="246"/>
      <c r="V764" s="246"/>
      <c r="W764" s="246"/>
      <c r="X764" s="246"/>
      <c r="Y764" s="246"/>
      <c r="Z764" s="246"/>
      <c r="AA764" s="246"/>
    </row>
    <row r="765" spans="1:27" s="214" customFormat="1" ht="18" hidden="1" customHeight="1" outlineLevel="1" x14ac:dyDescent="0.25">
      <c r="A765" s="209"/>
      <c r="B765" s="210"/>
      <c r="C765" s="219" t="s">
        <v>91</v>
      </c>
      <c r="D765" s="220"/>
      <c r="E765" s="223" cm="1">
        <f t="array" aca="1" ref="E765" ca="1">INDIRECT("'Introducció dades Grals'!K"&amp;T759)</f>
        <v>0</v>
      </c>
      <c r="F765" s="212"/>
      <c r="G765" s="222"/>
      <c r="H765" s="219" t="s">
        <v>92</v>
      </c>
      <c r="I765" s="212"/>
      <c r="J765" s="212"/>
      <c r="K765" s="223" cm="1">
        <f t="array" aca="1" ref="K765" ca="1">INDIRECT("'Introducció dades Grals'!M"&amp;T759)</f>
        <v>0</v>
      </c>
      <c r="L765" s="210"/>
      <c r="M765" s="210"/>
      <c r="N765" s="210"/>
      <c r="O765" s="210"/>
      <c r="P765" s="212"/>
      <c r="Q765" s="212"/>
      <c r="R765" s="212"/>
      <c r="S765" s="213"/>
      <c r="T765" s="246"/>
      <c r="U765" s="246"/>
      <c r="V765" s="246"/>
      <c r="W765" s="246"/>
      <c r="X765" s="246"/>
      <c r="Y765" s="246"/>
      <c r="Z765" s="246"/>
      <c r="AA765" s="246"/>
    </row>
    <row r="766" spans="1:27" ht="6" hidden="1" customHeight="1" outlineLevel="1" x14ac:dyDescent="0.3">
      <c r="A766" s="287"/>
      <c r="B766" s="207"/>
      <c r="C766" s="296"/>
      <c r="D766" s="138"/>
      <c r="E766" s="296"/>
      <c r="F766" s="296"/>
      <c r="G766" s="102"/>
      <c r="H766" s="102"/>
      <c r="I766" s="207"/>
      <c r="J766" s="207"/>
      <c r="K766" s="207"/>
      <c r="L766" s="207"/>
      <c r="M766" s="207"/>
      <c r="N766" s="207"/>
      <c r="O766" s="207"/>
      <c r="P766" s="296"/>
      <c r="Q766" s="296"/>
      <c r="R766" s="296"/>
      <c r="S766" s="309"/>
    </row>
    <row r="767" spans="1:27" ht="27.6" hidden="1" customHeight="1" outlineLevel="1" x14ac:dyDescent="0.3">
      <c r="A767" s="287"/>
      <c r="B767" s="207"/>
      <c r="C767" s="231" t="s">
        <v>172</v>
      </c>
      <c r="D767" s="207"/>
      <c r="E767" s="207"/>
      <c r="F767" s="207"/>
      <c r="G767" s="207"/>
      <c r="H767" s="207"/>
      <c r="I767" s="207"/>
      <c r="J767" s="207"/>
      <c r="K767" s="207"/>
      <c r="L767" s="207"/>
      <c r="M767" s="207"/>
      <c r="N767" s="207"/>
      <c r="O767" s="207"/>
      <c r="P767" s="296"/>
      <c r="Q767" s="296"/>
      <c r="R767" s="296"/>
      <c r="S767" s="309"/>
      <c r="T767" s="245">
        <v>144</v>
      </c>
    </row>
    <row r="768" spans="1:27" ht="2.4" hidden="1" customHeight="1" outlineLevel="1" x14ac:dyDescent="0.3">
      <c r="A768" s="287"/>
      <c r="B768" s="230"/>
      <c r="C768" s="230"/>
      <c r="D768" s="230"/>
      <c r="E768" s="230"/>
      <c r="F768" s="230"/>
      <c r="G768" s="230"/>
      <c r="H768" s="230"/>
      <c r="I768" s="230"/>
      <c r="J768" s="230"/>
      <c r="K768" s="230"/>
      <c r="L768" s="230"/>
      <c r="M768" s="230"/>
      <c r="N768" s="230"/>
      <c r="O768" s="230"/>
      <c r="P768" s="310"/>
      <c r="Q768" s="310"/>
      <c r="R768" s="310"/>
      <c r="S768" s="309"/>
      <c r="V768" s="247"/>
      <c r="Z768" s="247"/>
    </row>
    <row r="769" spans="1:26" ht="9" hidden="1" customHeight="1" outlineLevel="1" x14ac:dyDescent="0.3">
      <c r="A769" s="287"/>
      <c r="B769" s="207"/>
      <c r="C769" s="207"/>
      <c r="D769" s="207"/>
      <c r="E769" s="207"/>
      <c r="F769" s="207"/>
      <c r="G769" s="207"/>
      <c r="H769" s="207"/>
      <c r="I769" s="207"/>
      <c r="J769" s="207"/>
      <c r="K769" s="207"/>
      <c r="L769" s="207"/>
      <c r="M769" s="207"/>
      <c r="N769" s="207"/>
      <c r="O769" s="207"/>
      <c r="P769" s="296"/>
      <c r="Q769" s="296"/>
      <c r="R769" s="296"/>
      <c r="S769" s="309"/>
      <c r="V769" s="247"/>
      <c r="Z769" s="247"/>
    </row>
    <row r="770" spans="1:26" ht="18" hidden="1" customHeight="1" outlineLevel="1" x14ac:dyDescent="0.3">
      <c r="A770" s="287"/>
      <c r="B770" s="311"/>
      <c r="C770" s="296"/>
      <c r="D770" s="296"/>
      <c r="E770" s="126" t="s">
        <v>173</v>
      </c>
      <c r="F770" s="118"/>
      <c r="G770" s="118"/>
      <c r="H770" s="126" t="s">
        <v>174</v>
      </c>
      <c r="I770" s="118"/>
      <c r="J770" s="118"/>
      <c r="K770" s="126" t="s">
        <v>175</v>
      </c>
      <c r="L770" s="296"/>
      <c r="M770" s="296"/>
      <c r="N770" s="296"/>
      <c r="O770" s="296"/>
      <c r="P770" s="296"/>
      <c r="Q770" s="82"/>
      <c r="R770" s="82"/>
      <c r="S770" s="309"/>
    </row>
    <row r="771" spans="1:26" ht="3" hidden="1" customHeight="1" outlineLevel="1" x14ac:dyDescent="0.3">
      <c r="A771" s="287"/>
      <c r="B771" s="311"/>
      <c r="C771" s="296"/>
      <c r="D771" s="296"/>
      <c r="E771" s="127"/>
      <c r="F771" s="118"/>
      <c r="G771" s="118"/>
      <c r="H771" s="127"/>
      <c r="I771" s="118"/>
      <c r="J771" s="118"/>
      <c r="K771" s="127"/>
      <c r="L771" s="296"/>
      <c r="M771" s="296"/>
      <c r="N771" s="296"/>
      <c r="O771" s="296"/>
      <c r="P771" s="296"/>
      <c r="Q771" s="82"/>
      <c r="R771" s="82"/>
      <c r="S771" s="309"/>
    </row>
    <row r="772" spans="1:26" hidden="1" outlineLevel="1" x14ac:dyDescent="0.3">
      <c r="A772" s="287"/>
      <c r="B772" s="428"/>
      <c r="C772" s="130" t="str" cm="1">
        <f t="array" aca="1" ref="C772" ca="1">IF(INDIRECT("'Introducció dades'!C"&amp;T772)="No n'hi ha","",INDIRECT("'Introducció dades'!C"&amp;T772))</f>
        <v>ELECTRICITAT</v>
      </c>
      <c r="D772" s="119"/>
      <c r="E772" s="128" cm="1">
        <f t="array" aca="1" ref="E772" ca="1">INDIRECT("'Introducció dades'!R"&amp;U772)</f>
        <v>0</v>
      </c>
      <c r="F772" s="123"/>
      <c r="G772" s="123"/>
      <c r="H772" s="128" cm="1">
        <f t="array" aca="1" ref="H772" ca="1">INDIRECT("'Introducció dades'!T"&amp;V772)</f>
        <v>0</v>
      </c>
      <c r="I772" s="123"/>
      <c r="J772" s="123"/>
      <c r="K772" s="128" cm="1">
        <f t="array" aca="1" ref="K772" ca="1">INDIRECT("'Introducció dades'!W"&amp;W772)</f>
        <v>0</v>
      </c>
      <c r="L772" s="123"/>
      <c r="M772" s="296"/>
      <c r="N772" s="296"/>
      <c r="O772" s="296"/>
      <c r="P772" s="296"/>
      <c r="Q772" s="82"/>
      <c r="R772" s="82"/>
      <c r="S772" s="309"/>
      <c r="T772" s="245">
        <f>T697+$T$92</f>
        <v>1445</v>
      </c>
      <c r="U772" s="245">
        <f>U697+$T$92</f>
        <v>1473</v>
      </c>
      <c r="V772" s="245">
        <f t="shared" ref="V772:W772" si="79">V697+$T$92</f>
        <v>1473</v>
      </c>
      <c r="W772" s="245">
        <f t="shared" si="79"/>
        <v>1449</v>
      </c>
    </row>
    <row r="773" spans="1:26" ht="3" hidden="1" customHeight="1" outlineLevel="1" x14ac:dyDescent="0.3">
      <c r="A773" s="287"/>
      <c r="B773" s="428"/>
      <c r="C773" s="131"/>
      <c r="D773" s="119"/>
      <c r="E773" s="123"/>
      <c r="F773" s="123"/>
      <c r="G773" s="123"/>
      <c r="H773" s="123"/>
      <c r="I773" s="123"/>
      <c r="J773" s="123"/>
      <c r="K773" s="123"/>
      <c r="L773" s="123"/>
      <c r="M773" s="296"/>
      <c r="N773" s="296"/>
      <c r="O773" s="296"/>
      <c r="P773" s="296"/>
      <c r="Q773" s="82"/>
      <c r="R773" s="82"/>
      <c r="S773" s="309"/>
    </row>
    <row r="774" spans="1:26" ht="14.4" hidden="1" customHeight="1" outlineLevel="1" x14ac:dyDescent="0.3">
      <c r="A774" s="287"/>
      <c r="B774" s="428"/>
      <c r="C774" s="130" t="str" cm="1">
        <f t="array" aca="1" ref="C774" ca="1">IF(INDIRECT("'Introducció dades'!E"&amp;T774)="No n'hi ha","",INDIRECT("'Introducció dades'!E"&amp;T774))</f>
        <v/>
      </c>
      <c r="D774" s="119"/>
      <c r="E774" s="128" cm="1">
        <f t="array" aca="1" ref="E774" ca="1">INDIRECT("'Introducció dades'!Q"&amp;U774)</f>
        <v>0</v>
      </c>
      <c r="F774" s="123"/>
      <c r="G774" s="123"/>
      <c r="H774" s="128" cm="1">
        <f t="array" aca="1" ref="H774" ca="1">INDIRECT("'Introducció dades'!S"&amp;V774)</f>
        <v>0</v>
      </c>
      <c r="I774" s="123"/>
      <c r="J774" s="123"/>
      <c r="K774" s="128" cm="1">
        <f t="array" aca="1" ref="K774" ca="1">INDIRECT("'Introducció dades'!W"&amp;W774)</f>
        <v>0</v>
      </c>
      <c r="L774" s="123"/>
      <c r="M774" s="296"/>
      <c r="N774" s="296"/>
      <c r="O774" s="296"/>
      <c r="P774" s="296"/>
      <c r="Q774" s="82"/>
      <c r="R774" s="82"/>
      <c r="S774" s="309"/>
      <c r="T774" s="245">
        <f t="shared" ref="T774:W774" si="80">T699+$T$92</f>
        <v>1479</v>
      </c>
      <c r="U774" s="245">
        <f t="shared" si="80"/>
        <v>1501</v>
      </c>
      <c r="V774" s="245">
        <f t="shared" si="80"/>
        <v>1501</v>
      </c>
      <c r="W774" s="245">
        <f t="shared" si="80"/>
        <v>1480</v>
      </c>
    </row>
    <row r="775" spans="1:26" ht="3" hidden="1" customHeight="1" outlineLevel="1" x14ac:dyDescent="0.3">
      <c r="A775" s="287"/>
      <c r="B775" s="428"/>
      <c r="C775" s="131"/>
      <c r="D775" s="119"/>
      <c r="E775" s="123"/>
      <c r="F775" s="123"/>
      <c r="G775" s="123"/>
      <c r="H775" s="123"/>
      <c r="I775" s="123"/>
      <c r="J775" s="123"/>
      <c r="K775" s="123"/>
      <c r="L775" s="123"/>
      <c r="M775" s="296"/>
      <c r="N775" s="296"/>
      <c r="O775" s="296"/>
      <c r="P775" s="296"/>
      <c r="Q775" s="82"/>
      <c r="R775" s="82"/>
      <c r="S775" s="309"/>
    </row>
    <row r="776" spans="1:26" hidden="1" outlineLevel="1" x14ac:dyDescent="0.3">
      <c r="A776" s="287"/>
      <c r="B776" s="428"/>
      <c r="C776" s="130" t="str" cm="1">
        <f t="array" aca="1" ref="C776" ca="1">IF(INDIRECT("'Introducció dades'!E"&amp;T776)="No n'hi ha","",INDIRECT("'Introducció dades'!E"&amp;T776))</f>
        <v/>
      </c>
      <c r="D776" s="119"/>
      <c r="E776" s="128" cm="1">
        <f t="array" aca="1" ref="E776" ca="1">INDIRECT("'Introducció dades'!Q"&amp;U776)</f>
        <v>0</v>
      </c>
      <c r="F776" s="123"/>
      <c r="G776" s="123"/>
      <c r="H776" s="128" cm="1">
        <f t="array" aca="1" ref="H776" ca="1">INDIRECT("'Introducció dades'!S"&amp;V776)</f>
        <v>0</v>
      </c>
      <c r="I776" s="123"/>
      <c r="J776" s="123"/>
      <c r="K776" s="128" cm="1">
        <f t="array" aca="1" ref="K776" ca="1">INDIRECT("'Introducció dades'!W"&amp;W776)</f>
        <v>0</v>
      </c>
      <c r="L776" s="123"/>
      <c r="M776" s="296"/>
      <c r="N776" s="296"/>
      <c r="O776" s="296"/>
      <c r="P776" s="296"/>
      <c r="Q776" s="82"/>
      <c r="R776" s="82"/>
      <c r="S776" s="309"/>
      <c r="T776" s="245">
        <f t="shared" ref="T776:W776" si="81">T701+$T$92</f>
        <v>1507</v>
      </c>
      <c r="U776" s="245">
        <f t="shared" si="81"/>
        <v>1529</v>
      </c>
      <c r="V776" s="245">
        <f t="shared" si="81"/>
        <v>1529</v>
      </c>
      <c r="W776" s="245">
        <f t="shared" si="81"/>
        <v>1508</v>
      </c>
    </row>
    <row r="777" spans="1:26" ht="3" hidden="1" customHeight="1" outlineLevel="1" x14ac:dyDescent="0.3">
      <c r="A777" s="287"/>
      <c r="B777" s="428"/>
      <c r="C777" s="131"/>
      <c r="D777" s="119"/>
      <c r="E777" s="123"/>
      <c r="F777" s="123"/>
      <c r="G777" s="123"/>
      <c r="H777" s="123"/>
      <c r="I777" s="123"/>
      <c r="J777" s="123"/>
      <c r="K777" s="123"/>
      <c r="L777" s="296"/>
      <c r="M777" s="296"/>
      <c r="N777" s="296"/>
      <c r="O777" s="296"/>
      <c r="P777" s="296"/>
      <c r="Q777" s="82"/>
      <c r="R777" s="82"/>
      <c r="S777" s="309"/>
    </row>
    <row r="778" spans="1:26" ht="14.4" hidden="1" customHeight="1" outlineLevel="1" x14ac:dyDescent="0.3">
      <c r="A778" s="287"/>
      <c r="B778" s="428"/>
      <c r="C778" s="130" t="str" cm="1">
        <f t="array" aca="1" ref="C778" ca="1">IF(INDIRECT("'Introducció dades'!E"&amp;T778)="No n'hi ha","",INDIRECT("'Introducció dades'!E"&amp;T778))</f>
        <v/>
      </c>
      <c r="D778" s="119"/>
      <c r="E778" s="128" cm="1">
        <f t="array" aca="1" ref="E778" ca="1">INDIRECT("'Introducció dades'!Q"&amp;U778)</f>
        <v>0</v>
      </c>
      <c r="F778" s="123"/>
      <c r="G778" s="123"/>
      <c r="H778" s="128" cm="1">
        <f t="array" aca="1" ref="H778" ca="1">INDIRECT("'Introducció dades'!S"&amp;V778)</f>
        <v>0</v>
      </c>
      <c r="I778" s="123"/>
      <c r="J778" s="123"/>
      <c r="K778" s="128" cm="1">
        <f t="array" aca="1" ref="K778" ca="1">INDIRECT("'Introducció dades'!W"&amp;W778)</f>
        <v>0</v>
      </c>
      <c r="L778" s="123"/>
      <c r="M778" s="296"/>
      <c r="N778" s="296"/>
      <c r="O778" s="296"/>
      <c r="P778" s="296"/>
      <c r="Q778" s="82"/>
      <c r="R778" s="82"/>
      <c r="S778" s="309"/>
      <c r="T778" s="245">
        <f t="shared" ref="T778:W778" si="82">T703+$T$92</f>
        <v>1535</v>
      </c>
      <c r="U778" s="245">
        <f t="shared" si="82"/>
        <v>1557</v>
      </c>
      <c r="V778" s="245">
        <f t="shared" si="82"/>
        <v>1557</v>
      </c>
      <c r="W778" s="245">
        <f t="shared" si="82"/>
        <v>1536</v>
      </c>
    </row>
    <row r="779" spans="1:26" ht="3" hidden="1" customHeight="1" outlineLevel="1" x14ac:dyDescent="0.3">
      <c r="A779" s="287"/>
      <c r="B779" s="428"/>
      <c r="C779" s="131"/>
      <c r="D779" s="119"/>
      <c r="E779" s="123"/>
      <c r="F779" s="123"/>
      <c r="G779" s="123"/>
      <c r="H779" s="123"/>
      <c r="I779" s="123"/>
      <c r="J779" s="123"/>
      <c r="K779" s="123"/>
      <c r="L779" s="123"/>
      <c r="M779" s="296"/>
      <c r="N779" s="296"/>
      <c r="O779" s="296"/>
      <c r="P779" s="296"/>
      <c r="Q779" s="82"/>
      <c r="R779" s="82"/>
      <c r="S779" s="309"/>
    </row>
    <row r="780" spans="1:26" hidden="1" outlineLevel="1" x14ac:dyDescent="0.3">
      <c r="A780" s="287"/>
      <c r="B780" s="428"/>
      <c r="C780" s="130" t="str" cm="1">
        <f t="array" aca="1" ref="C780" ca="1">IF(INDIRECT("'Introducció dades'!E"&amp;T780)="No n'hi ha","",INDIRECT("'Introducció dades'!E"&amp;T780))</f>
        <v/>
      </c>
      <c r="D780" s="119"/>
      <c r="E780" s="128" cm="1">
        <f t="array" aca="1" ref="E780" ca="1">INDIRECT("'Introducció dades'!Q"&amp;U780)</f>
        <v>0</v>
      </c>
      <c r="F780" s="123"/>
      <c r="G780" s="123"/>
      <c r="H780" s="128" cm="1">
        <f t="array" aca="1" ref="H780" ca="1">INDIRECT("'Introducció dades'!S"&amp;V780)</f>
        <v>0</v>
      </c>
      <c r="I780" s="123"/>
      <c r="J780" s="123"/>
      <c r="K780" s="128" cm="1">
        <f t="array" aca="1" ref="K780" ca="1">INDIRECT("'Introducció dades'!W"&amp;W780)</f>
        <v>0</v>
      </c>
      <c r="L780" s="123"/>
      <c r="M780" s="296"/>
      <c r="N780" s="296"/>
      <c r="O780" s="296"/>
      <c r="P780" s="296"/>
      <c r="Q780" s="82"/>
      <c r="R780" s="82"/>
      <c r="S780" s="309"/>
      <c r="T780" s="245">
        <f t="shared" ref="T780:W780" si="83">T705+$T$92</f>
        <v>1563</v>
      </c>
      <c r="U780" s="245">
        <f t="shared" si="83"/>
        <v>1585</v>
      </c>
      <c r="V780" s="245">
        <f t="shared" si="83"/>
        <v>1585</v>
      </c>
      <c r="W780" s="245">
        <f t="shared" si="83"/>
        <v>1660</v>
      </c>
    </row>
    <row r="781" spans="1:26" ht="3" hidden="1" customHeight="1" outlineLevel="1" x14ac:dyDescent="0.3">
      <c r="A781" s="287"/>
      <c r="B781" s="428"/>
      <c r="C781" s="131"/>
      <c r="D781" s="119"/>
      <c r="E781" s="123"/>
      <c r="F781" s="123"/>
      <c r="G781" s="123"/>
      <c r="H781" s="123"/>
      <c r="I781" s="123"/>
      <c r="J781" s="123"/>
      <c r="K781" s="123"/>
      <c r="L781" s="296"/>
      <c r="M781" s="296"/>
      <c r="N781" s="296"/>
      <c r="O781" s="296"/>
      <c r="P781" s="296"/>
      <c r="Q781" s="82"/>
      <c r="R781" s="82"/>
      <c r="S781" s="309"/>
      <c r="U781" s="245">
        <f t="shared" ref="U781" si="84">U706+$T$92</f>
        <v>1440</v>
      </c>
    </row>
    <row r="782" spans="1:26" ht="13.95" hidden="1" customHeight="1" outlineLevel="1" x14ac:dyDescent="0.3">
      <c r="A782" s="287"/>
      <c r="B782" s="428"/>
      <c r="C782" s="312" t="s">
        <v>149</v>
      </c>
      <c r="D782" s="119"/>
      <c r="E782" s="313">
        <f ca="1">SUM(E772:E776)</f>
        <v>0</v>
      </c>
      <c r="F782" s="314"/>
      <c r="G782" s="314"/>
      <c r="H782" s="313">
        <f t="shared" ref="H782" ca="1" si="85">SUM(H772:H776)</f>
        <v>0</v>
      </c>
      <c r="I782" s="314"/>
      <c r="J782" s="314"/>
      <c r="K782" s="313">
        <f t="shared" ref="K782" ca="1" si="86">SUM(K772:K776)</f>
        <v>0</v>
      </c>
      <c r="L782" s="296"/>
      <c r="M782" s="296"/>
      <c r="N782" s="296"/>
      <c r="O782" s="296"/>
      <c r="P782" s="296"/>
      <c r="Q782" s="82"/>
      <c r="R782" s="82"/>
      <c r="S782" s="309"/>
    </row>
    <row r="783" spans="1:26" ht="3" hidden="1" customHeight="1" outlineLevel="1" x14ac:dyDescent="0.3">
      <c r="A783" s="287"/>
      <c r="B783" s="428"/>
      <c r="C783" s="82"/>
      <c r="D783" s="82"/>
      <c r="E783" s="120"/>
      <c r="F783" s="120"/>
      <c r="G783" s="120"/>
      <c r="H783" s="120"/>
      <c r="I783" s="120"/>
      <c r="J783" s="120"/>
      <c r="K783" s="120"/>
      <c r="L783" s="82"/>
      <c r="M783" s="82"/>
      <c r="N783" s="82"/>
      <c r="O783" s="82"/>
      <c r="P783" s="82"/>
      <c r="Q783" s="82"/>
      <c r="R783" s="82"/>
      <c r="S783" s="309"/>
    </row>
    <row r="784" spans="1:26" hidden="1" outlineLevel="1" x14ac:dyDescent="0.3">
      <c r="A784" s="287"/>
      <c r="B784" s="428"/>
      <c r="C784" s="82"/>
      <c r="D784" s="82"/>
      <c r="E784" s="82"/>
      <c r="F784" s="82"/>
      <c r="G784" s="82"/>
      <c r="H784" s="82"/>
      <c r="I784" s="82"/>
      <c r="J784" s="82"/>
      <c r="K784" s="82"/>
      <c r="L784" s="82"/>
      <c r="M784" s="82"/>
      <c r="N784" s="82"/>
      <c r="O784" s="82"/>
      <c r="P784" s="82"/>
      <c r="Q784" s="82"/>
      <c r="R784" s="82"/>
      <c r="S784" s="309"/>
    </row>
    <row r="785" spans="1:20" hidden="1" outlineLevel="1" x14ac:dyDescent="0.3">
      <c r="A785" s="287"/>
      <c r="B785" s="428"/>
      <c r="C785" s="82"/>
      <c r="D785" s="82"/>
      <c r="E785" s="82"/>
      <c r="F785" s="82"/>
      <c r="G785" s="82"/>
      <c r="H785" s="82"/>
      <c r="I785" s="82"/>
      <c r="J785" s="82"/>
      <c r="K785" s="82"/>
      <c r="L785" s="82"/>
      <c r="M785" s="82"/>
      <c r="N785" s="82"/>
      <c r="O785" s="82"/>
      <c r="P785" s="82"/>
      <c r="Q785" s="82"/>
      <c r="R785" s="82"/>
      <c r="S785" s="309"/>
    </row>
    <row r="786" spans="1:20" hidden="1" outlineLevel="1" x14ac:dyDescent="0.3">
      <c r="A786" s="287"/>
      <c r="B786" s="428"/>
      <c r="C786" s="82"/>
      <c r="D786" s="82"/>
      <c r="E786" s="82"/>
      <c r="F786" s="82"/>
      <c r="G786" s="82"/>
      <c r="H786" s="82"/>
      <c r="I786" s="82"/>
      <c r="J786" s="82"/>
      <c r="K786" s="82"/>
      <c r="L786" s="82"/>
      <c r="M786" s="82"/>
      <c r="N786" s="82"/>
      <c r="O786" s="82"/>
      <c r="P786" s="82"/>
      <c r="Q786" s="82"/>
      <c r="R786" s="82"/>
      <c r="S786" s="309"/>
    </row>
    <row r="787" spans="1:20" hidden="1" outlineLevel="1" x14ac:dyDescent="0.3">
      <c r="A787" s="287"/>
      <c r="B787" s="428"/>
      <c r="C787" s="82"/>
      <c r="D787" s="82"/>
      <c r="E787" s="82"/>
      <c r="F787" s="82"/>
      <c r="G787" s="82"/>
      <c r="H787" s="82"/>
      <c r="I787" s="82"/>
      <c r="J787" s="82"/>
      <c r="K787" s="121"/>
      <c r="L787" s="296"/>
      <c r="M787" s="296"/>
      <c r="N787" s="296"/>
      <c r="O787" s="296"/>
      <c r="P787" s="296"/>
      <c r="Q787" s="82"/>
      <c r="R787" s="82"/>
      <c r="S787" s="309"/>
    </row>
    <row r="788" spans="1:20" hidden="1" outlineLevel="1" x14ac:dyDescent="0.3">
      <c r="A788" s="287"/>
      <c r="B788" s="428"/>
      <c r="C788" s="82"/>
      <c r="D788" s="82"/>
      <c r="E788" s="82"/>
      <c r="F788" s="82"/>
      <c r="G788" s="82"/>
      <c r="H788" s="82"/>
      <c r="I788" s="82"/>
      <c r="J788" s="82"/>
      <c r="K788" s="121"/>
      <c r="L788" s="121"/>
      <c r="M788" s="121"/>
      <c r="N788" s="121"/>
      <c r="O788" s="121"/>
      <c r="P788" s="121"/>
      <c r="Q788" s="82"/>
      <c r="R788" s="82"/>
      <c r="S788" s="309"/>
    </row>
    <row r="789" spans="1:20" hidden="1" outlineLevel="1" x14ac:dyDescent="0.3">
      <c r="A789" s="287"/>
      <c r="B789" s="428"/>
      <c r="C789" s="82"/>
      <c r="D789" s="82"/>
      <c r="E789" s="82"/>
      <c r="F789" s="82"/>
      <c r="G789" s="82"/>
      <c r="H789" s="315"/>
      <c r="I789" s="315"/>
      <c r="J789" s="315"/>
      <c r="K789" s="296"/>
      <c r="L789" s="296"/>
      <c r="M789" s="296"/>
      <c r="N789" s="296"/>
      <c r="O789" s="296"/>
      <c r="P789" s="296"/>
      <c r="Q789" s="82"/>
      <c r="R789" s="82"/>
      <c r="S789" s="309"/>
    </row>
    <row r="790" spans="1:20" hidden="1" outlineLevel="1" x14ac:dyDescent="0.3">
      <c r="A790" s="287"/>
      <c r="B790" s="428"/>
      <c r="C790" s="122"/>
      <c r="D790" s="122"/>
      <c r="E790" s="315"/>
      <c r="F790" s="315"/>
      <c r="G790" s="315"/>
      <c r="H790" s="82"/>
      <c r="I790" s="82"/>
      <c r="J790" s="82"/>
      <c r="K790" s="296"/>
      <c r="L790" s="296"/>
      <c r="M790" s="296"/>
      <c r="N790" s="296"/>
      <c r="O790" s="296"/>
      <c r="P790" s="296"/>
      <c r="Q790" s="133"/>
      <c r="R790" s="133"/>
      <c r="S790" s="309"/>
      <c r="T790" s="244">
        <f>+IF($H$70=$B790,MAX(C790:H790),0)</f>
        <v>0</v>
      </c>
    </row>
    <row r="791" spans="1:20" hidden="1" outlineLevel="1" x14ac:dyDescent="0.3">
      <c r="A791" s="287"/>
      <c r="B791" s="428"/>
      <c r="C791" s="122"/>
      <c r="D791" s="122"/>
      <c r="E791" s="315"/>
      <c r="F791" s="315"/>
      <c r="G791" s="315"/>
      <c r="H791" s="315"/>
      <c r="I791" s="315"/>
      <c r="J791" s="315"/>
      <c r="K791" s="296"/>
      <c r="L791" s="296"/>
      <c r="M791" s="296"/>
      <c r="N791" s="296"/>
      <c r="O791" s="296"/>
      <c r="P791" s="296"/>
      <c r="Q791" s="133"/>
      <c r="R791" s="133"/>
      <c r="S791" s="309"/>
      <c r="T791" s="244">
        <f>+IF($H$70=$B791,MAX(C791:H791),0)</f>
        <v>0</v>
      </c>
    </row>
    <row r="792" spans="1:20" hidden="1" outlineLevel="1" x14ac:dyDescent="0.3">
      <c r="A792" s="287"/>
      <c r="B792" s="428"/>
      <c r="C792" s="122"/>
      <c r="D792" s="122"/>
      <c r="E792" s="315"/>
      <c r="F792" s="315"/>
      <c r="G792" s="315"/>
      <c r="H792" s="315"/>
      <c r="I792" s="315"/>
      <c r="J792" s="315"/>
      <c r="K792" s="296"/>
      <c r="L792" s="296"/>
      <c r="M792" s="296"/>
      <c r="N792" s="296"/>
      <c r="O792" s="296"/>
      <c r="P792" s="296"/>
      <c r="Q792" s="133"/>
      <c r="R792" s="133"/>
      <c r="S792" s="309"/>
      <c r="T792" s="244">
        <f>+IF($H$70=$B792,MAX(C792:H792),0)</f>
        <v>0</v>
      </c>
    </row>
    <row r="793" spans="1:20" hidden="1" outlineLevel="1" x14ac:dyDescent="0.3">
      <c r="A793" s="287"/>
      <c r="B793" s="428"/>
      <c r="C793" s="122"/>
      <c r="D793" s="122"/>
      <c r="E793" s="315"/>
      <c r="F793" s="315"/>
      <c r="G793" s="315"/>
      <c r="H793" s="315"/>
      <c r="I793" s="315"/>
      <c r="J793" s="315"/>
      <c r="K793" s="315"/>
      <c r="L793" s="315"/>
      <c r="M793" s="315"/>
      <c r="N793" s="315"/>
      <c r="O793" s="315"/>
      <c r="P793" s="133"/>
      <c r="Q793" s="133"/>
      <c r="R793" s="133"/>
      <c r="S793" s="309"/>
      <c r="T793" s="244">
        <f>+IF($H$70=$B793,MAX(C793:N793),0)</f>
        <v>0</v>
      </c>
    </row>
    <row r="794" spans="1:20" hidden="1" outlineLevel="1" x14ac:dyDescent="0.3">
      <c r="A794" s="287"/>
      <c r="B794" s="428"/>
      <c r="C794" s="122"/>
      <c r="D794" s="122"/>
      <c r="E794" s="315"/>
      <c r="F794" s="315"/>
      <c r="G794" s="315"/>
      <c r="H794" s="315"/>
      <c r="I794" s="315"/>
      <c r="J794" s="315"/>
      <c r="K794" s="315"/>
      <c r="L794" s="315"/>
      <c r="M794" s="315"/>
      <c r="N794" s="315"/>
      <c r="O794" s="315"/>
      <c r="P794" s="133">
        <f ca="1">+IF($D$70=$B794,MAX(C794:N794),0)</f>
        <v>0</v>
      </c>
      <c r="Q794" s="133">
        <f ca="1">+IF($G$70=$B794,MAX(C794:N794),0)</f>
        <v>0</v>
      </c>
      <c r="R794" s="133"/>
      <c r="S794" s="309"/>
      <c r="T794" s="244">
        <f>+IF($H$70=$B794,MAX(C794:N794),0)</f>
        <v>0</v>
      </c>
    </row>
    <row r="795" spans="1:20" hidden="1" outlineLevel="1" x14ac:dyDescent="0.3">
      <c r="A795" s="287"/>
      <c r="B795" s="428"/>
      <c r="C795" s="122"/>
      <c r="D795" s="122"/>
      <c r="E795" s="315"/>
      <c r="F795" s="315"/>
      <c r="G795" s="315"/>
      <c r="H795" s="315"/>
      <c r="I795" s="315"/>
      <c r="J795" s="315"/>
      <c r="K795" s="315"/>
      <c r="L795" s="315"/>
      <c r="M795" s="315"/>
      <c r="N795" s="315"/>
      <c r="O795" s="315"/>
      <c r="P795" s="133"/>
      <c r="Q795" s="133"/>
      <c r="R795" s="133"/>
      <c r="S795" s="309"/>
      <c r="T795" s="244"/>
    </row>
    <row r="796" spans="1:20" hidden="1" outlineLevel="1" x14ac:dyDescent="0.3">
      <c r="A796" s="287"/>
      <c r="B796" s="428"/>
      <c r="C796" s="122"/>
      <c r="D796" s="122"/>
      <c r="E796" s="315"/>
      <c r="F796" s="315"/>
      <c r="G796" s="315"/>
      <c r="H796" s="315"/>
      <c r="I796" s="315"/>
      <c r="J796" s="315"/>
      <c r="K796" s="315"/>
      <c r="L796" s="315"/>
      <c r="M796" s="315"/>
      <c r="N796" s="315"/>
      <c r="O796" s="315"/>
      <c r="P796" s="133"/>
      <c r="Q796" s="133"/>
      <c r="R796" s="133"/>
      <c r="S796" s="309"/>
      <c r="T796" s="244"/>
    </row>
    <row r="797" spans="1:20" hidden="1" outlineLevel="1" x14ac:dyDescent="0.3">
      <c r="A797" s="287"/>
      <c r="B797" s="428"/>
      <c r="C797" s="122"/>
      <c r="D797" s="122"/>
      <c r="E797" s="315"/>
      <c r="F797" s="315"/>
      <c r="G797" s="315"/>
      <c r="H797" s="315"/>
      <c r="I797" s="315"/>
      <c r="J797" s="315"/>
      <c r="K797" s="315"/>
      <c r="L797" s="315"/>
      <c r="M797" s="315"/>
      <c r="N797" s="315"/>
      <c r="O797" s="315"/>
      <c r="P797" s="133"/>
      <c r="Q797" s="133"/>
      <c r="R797" s="133"/>
      <c r="S797" s="309"/>
      <c r="T797" s="244"/>
    </row>
    <row r="798" spans="1:20" hidden="1" outlineLevel="1" x14ac:dyDescent="0.3">
      <c r="A798" s="287"/>
      <c r="B798" s="428"/>
      <c r="C798" s="122"/>
      <c r="D798" s="122"/>
      <c r="E798" s="315"/>
      <c r="F798" s="315"/>
      <c r="G798" s="315"/>
      <c r="H798" s="315"/>
      <c r="I798" s="315"/>
      <c r="J798" s="315"/>
      <c r="K798" s="315"/>
      <c r="L798" s="315"/>
      <c r="M798" s="315"/>
      <c r="N798" s="315"/>
      <c r="O798" s="315"/>
      <c r="P798" s="133"/>
      <c r="Q798" s="133"/>
      <c r="R798" s="133"/>
      <c r="S798" s="309"/>
      <c r="T798" s="244"/>
    </row>
    <row r="799" spans="1:20" hidden="1" outlineLevel="1" x14ac:dyDescent="0.3">
      <c r="A799" s="287"/>
      <c r="B799" s="428"/>
      <c r="C799" s="122"/>
      <c r="D799" s="122"/>
      <c r="E799" s="315"/>
      <c r="F799" s="315"/>
      <c r="G799" s="315"/>
      <c r="H799" s="315"/>
      <c r="I799" s="315"/>
      <c r="J799" s="315"/>
      <c r="K799" s="315"/>
      <c r="L799" s="315"/>
      <c r="M799" s="315"/>
      <c r="N799" s="315"/>
      <c r="O799" s="315"/>
      <c r="P799" s="133"/>
      <c r="Q799" s="133"/>
      <c r="R799" s="133"/>
      <c r="S799" s="309"/>
      <c r="T799" s="244"/>
    </row>
    <row r="800" spans="1:20" hidden="1" outlineLevel="1" x14ac:dyDescent="0.3">
      <c r="A800" s="287"/>
      <c r="B800" s="428"/>
      <c r="C800" s="122"/>
      <c r="D800" s="122"/>
      <c r="E800" s="315"/>
      <c r="F800" s="315"/>
      <c r="G800" s="315"/>
      <c r="H800" s="315"/>
      <c r="I800" s="315"/>
      <c r="J800" s="315"/>
      <c r="K800" s="315"/>
      <c r="L800" s="315"/>
      <c r="M800" s="315"/>
      <c r="N800" s="315"/>
      <c r="O800" s="315"/>
      <c r="P800" s="133"/>
      <c r="Q800" s="133"/>
      <c r="R800" s="133"/>
      <c r="S800" s="309"/>
      <c r="T800" s="244"/>
    </row>
    <row r="801" spans="1:25" hidden="1" outlineLevel="1" x14ac:dyDescent="0.3">
      <c r="A801" s="287"/>
      <c r="B801" s="428"/>
      <c r="C801" s="122"/>
      <c r="D801" s="122"/>
      <c r="E801" s="315"/>
      <c r="F801" s="315"/>
      <c r="G801" s="315"/>
      <c r="H801" s="315"/>
      <c r="I801" s="315"/>
      <c r="J801" s="315"/>
      <c r="K801" s="315"/>
      <c r="L801" s="315"/>
      <c r="M801" s="315"/>
      <c r="N801" s="315"/>
      <c r="O801" s="315"/>
      <c r="P801" s="133"/>
      <c r="Q801" s="133"/>
      <c r="R801" s="133"/>
      <c r="S801" s="309"/>
      <c r="T801" s="244"/>
    </row>
    <row r="802" spans="1:25" hidden="1" outlineLevel="1" x14ac:dyDescent="0.3">
      <c r="A802" s="287"/>
      <c r="B802" s="428"/>
      <c r="C802" s="122"/>
      <c r="D802" s="122"/>
      <c r="E802" s="315"/>
      <c r="F802" s="315"/>
      <c r="G802" s="315"/>
      <c r="H802" s="315"/>
      <c r="I802" s="315"/>
      <c r="J802" s="315"/>
      <c r="K802" s="315"/>
      <c r="L802" s="315"/>
      <c r="M802" s="315"/>
      <c r="N802" s="315"/>
      <c r="O802" s="315"/>
      <c r="P802" s="133"/>
      <c r="Q802" s="133"/>
      <c r="R802" s="133"/>
      <c r="S802" s="309"/>
      <c r="T802" s="244"/>
    </row>
    <row r="803" spans="1:25" hidden="1" outlineLevel="1" x14ac:dyDescent="0.3">
      <c r="A803" s="287"/>
      <c r="B803" s="428"/>
      <c r="C803" s="122"/>
      <c r="D803" s="122"/>
      <c r="E803" s="315"/>
      <c r="F803" s="315"/>
      <c r="G803" s="315"/>
      <c r="H803" s="315"/>
      <c r="I803" s="315"/>
      <c r="J803" s="315"/>
      <c r="K803" s="315"/>
      <c r="L803" s="315"/>
      <c r="M803" s="315"/>
      <c r="N803" s="315"/>
      <c r="O803" s="315"/>
      <c r="P803" s="133"/>
      <c r="Q803" s="133"/>
      <c r="R803" s="133"/>
      <c r="S803" s="309"/>
      <c r="T803" s="244"/>
    </row>
    <row r="804" spans="1:25" hidden="1" outlineLevel="1" x14ac:dyDescent="0.3">
      <c r="A804" s="287"/>
      <c r="B804" s="428"/>
      <c r="C804" s="122"/>
      <c r="D804" s="122"/>
      <c r="E804" s="315"/>
      <c r="F804" s="315"/>
      <c r="G804" s="315"/>
      <c r="H804" s="315"/>
      <c r="I804" s="315"/>
      <c r="J804" s="315"/>
      <c r="K804" s="315"/>
      <c r="L804" s="315"/>
      <c r="M804" s="315"/>
      <c r="N804" s="315"/>
      <c r="O804" s="315"/>
      <c r="P804" s="133"/>
      <c r="Q804" s="133"/>
      <c r="R804" s="133"/>
      <c r="S804" s="309"/>
      <c r="T804" s="244"/>
    </row>
    <row r="805" spans="1:25" hidden="1" outlineLevel="1" x14ac:dyDescent="0.3">
      <c r="A805" s="287"/>
      <c r="B805" s="428"/>
      <c r="C805" s="122"/>
      <c r="D805" s="122"/>
      <c r="E805" s="315"/>
      <c r="F805" s="315"/>
      <c r="G805" s="315"/>
      <c r="H805" s="315"/>
      <c r="I805" s="315"/>
      <c r="J805" s="315"/>
      <c r="K805" s="315"/>
      <c r="L805" s="315"/>
      <c r="M805" s="315"/>
      <c r="N805" s="315"/>
      <c r="O805" s="315"/>
      <c r="P805" s="133"/>
      <c r="Q805" s="133"/>
      <c r="R805" s="133"/>
      <c r="S805" s="309"/>
      <c r="T805" s="244"/>
    </row>
    <row r="806" spans="1:25" ht="19.2" hidden="1" customHeight="1" outlineLevel="1" x14ac:dyDescent="0.3">
      <c r="A806" s="287"/>
      <c r="B806" s="428"/>
      <c r="C806" s="119"/>
      <c r="D806" s="119"/>
      <c r="E806" s="126" t="s">
        <v>176</v>
      </c>
      <c r="F806" s="124"/>
      <c r="G806" s="124"/>
      <c r="H806" s="126" t="s">
        <v>112</v>
      </c>
      <c r="I806" s="124"/>
      <c r="J806" s="124"/>
      <c r="K806" s="126" t="s">
        <v>177</v>
      </c>
      <c r="L806" s="315"/>
      <c r="M806" s="315"/>
      <c r="N806" s="315"/>
      <c r="O806" s="315"/>
      <c r="P806" s="133"/>
      <c r="Q806" s="133"/>
      <c r="R806" s="133"/>
      <c r="S806" s="309"/>
      <c r="T806" s="244"/>
    </row>
    <row r="807" spans="1:25" ht="3" hidden="1" customHeight="1" outlineLevel="1" x14ac:dyDescent="0.3">
      <c r="A807" s="287"/>
      <c r="B807" s="428"/>
      <c r="C807" s="119"/>
      <c r="D807" s="119"/>
      <c r="E807" s="124"/>
      <c r="F807" s="124"/>
      <c r="G807" s="124"/>
      <c r="H807" s="124"/>
      <c r="I807" s="124"/>
      <c r="J807" s="124"/>
      <c r="K807" s="124"/>
      <c r="L807" s="315"/>
      <c r="M807" s="315"/>
      <c r="N807" s="315"/>
      <c r="O807" s="315"/>
      <c r="P807" s="133"/>
      <c r="Q807" s="133"/>
      <c r="R807" s="133"/>
      <c r="S807" s="309"/>
      <c r="T807" s="244"/>
    </row>
    <row r="808" spans="1:25" hidden="1" outlineLevel="1" x14ac:dyDescent="0.3">
      <c r="A808" s="287"/>
      <c r="B808" s="428"/>
      <c r="C808" s="130" t="s">
        <v>178</v>
      </c>
      <c r="D808" s="124"/>
      <c r="E808" s="132" t="str" cm="1">
        <f t="array" aca="1" ref="E808" ca="1">IFERROR(E782/INDIRECT("'Introducció dades Grals'!G"&amp;T808),"-")</f>
        <v>-</v>
      </c>
      <c r="F808" s="125"/>
      <c r="G808" s="125"/>
      <c r="H808" s="132">
        <f ca="1">IFERROR(SUM(INDIRECT("'Introducció dades'!S"&amp;U808),INDIRECT("'Introducció dades'!S"&amp;V808),INDIRECT("'Introducció dades'!S"&amp;W808),INDIRECT("'Introducció dades'!S"&amp;X808),INDIRECT("'Introducció dades'!S"&amp;Y808)),"-")</f>
        <v>0</v>
      </c>
      <c r="I808" s="125"/>
      <c r="J808" s="125"/>
      <c r="K808" s="132" t="str" cm="1">
        <f t="array" aca="1" ref="K808" ca="1">IFERROR(K782/INDIRECT("'Introducció dades Grals'!G"&amp;T808),"-")</f>
        <v>-</v>
      </c>
      <c r="L808" s="315"/>
      <c r="M808" s="315"/>
      <c r="N808" s="315"/>
      <c r="O808" s="315"/>
      <c r="P808" s="133"/>
      <c r="Q808" s="133"/>
      <c r="R808" s="133"/>
      <c r="S808" s="309"/>
      <c r="T808" s="245">
        <f>+T754+T733</f>
        <v>32</v>
      </c>
      <c r="U808" s="245">
        <f>+T767+U733</f>
        <v>1449</v>
      </c>
      <c r="V808" s="245">
        <f>+T767+V733</f>
        <v>1480</v>
      </c>
      <c r="W808" s="245">
        <f>+T767+W733</f>
        <v>1508</v>
      </c>
      <c r="X808" s="245">
        <f>+T767+X733</f>
        <v>1536</v>
      </c>
      <c r="Y808" s="245">
        <f>+T767+Y733</f>
        <v>1564</v>
      </c>
    </row>
    <row r="809" spans="1:25" hidden="1" outlineLevel="1" x14ac:dyDescent="0.3">
      <c r="A809" s="287"/>
      <c r="B809" s="104"/>
      <c r="C809" s="316"/>
      <c r="D809" s="124"/>
      <c r="E809" s="125"/>
      <c r="F809" s="125"/>
      <c r="G809" s="125"/>
      <c r="H809" s="125"/>
      <c r="I809" s="125"/>
      <c r="J809" s="125"/>
      <c r="K809" s="125"/>
      <c r="L809" s="315"/>
      <c r="M809" s="315"/>
      <c r="N809" s="315"/>
      <c r="O809" s="315"/>
      <c r="P809" s="133"/>
      <c r="Q809" s="133"/>
      <c r="R809" s="133"/>
      <c r="S809" s="309"/>
      <c r="T809" s="244"/>
    </row>
    <row r="810" spans="1:25" ht="29.4" hidden="1" customHeight="1" outlineLevel="1" x14ac:dyDescent="0.3">
      <c r="A810" s="287"/>
      <c r="B810" s="207"/>
      <c r="C810" s="231" t="s">
        <v>179</v>
      </c>
      <c r="D810" s="207"/>
      <c r="E810" s="207"/>
      <c r="F810" s="207"/>
      <c r="G810" s="207"/>
      <c r="H810" s="207"/>
      <c r="I810" s="207"/>
      <c r="J810" s="207"/>
      <c r="K810" s="207"/>
      <c r="L810" s="207"/>
      <c r="M810" s="207"/>
      <c r="N810" s="207"/>
      <c r="O810" s="207"/>
      <c r="P810" s="296"/>
      <c r="Q810" s="296"/>
      <c r="R810" s="296"/>
      <c r="S810" s="309"/>
      <c r="T810" s="244">
        <v>144</v>
      </c>
    </row>
    <row r="811" spans="1:25" ht="2.4" hidden="1" customHeight="1" outlineLevel="1" x14ac:dyDescent="0.3">
      <c r="A811" s="287"/>
      <c r="B811" s="230"/>
      <c r="C811" s="230"/>
      <c r="D811" s="230"/>
      <c r="E811" s="230"/>
      <c r="F811" s="230"/>
      <c r="G811" s="230"/>
      <c r="H811" s="230"/>
      <c r="I811" s="230"/>
      <c r="J811" s="230"/>
      <c r="K811" s="230"/>
      <c r="L811" s="230"/>
      <c r="M811" s="230"/>
      <c r="N811" s="230"/>
      <c r="O811" s="230"/>
      <c r="P811" s="310"/>
      <c r="Q811" s="310"/>
      <c r="R811" s="310"/>
      <c r="S811" s="309"/>
      <c r="T811" s="244"/>
    </row>
    <row r="812" spans="1:25" hidden="1" outlineLevel="1" x14ac:dyDescent="0.3">
      <c r="A812" s="287"/>
      <c r="B812" s="104"/>
      <c r="C812" s="316"/>
      <c r="D812" s="124"/>
      <c r="E812" s="125"/>
      <c r="F812" s="125"/>
      <c r="G812" s="125"/>
      <c r="H812" s="125"/>
      <c r="I812" s="125"/>
      <c r="J812" s="125"/>
      <c r="K812" s="125"/>
      <c r="L812" s="315"/>
      <c r="M812" s="315"/>
      <c r="N812" s="315"/>
      <c r="O812" s="315"/>
      <c r="P812" s="133"/>
      <c r="Q812" s="133"/>
      <c r="R812" s="133"/>
      <c r="S812" s="309"/>
      <c r="T812" s="244"/>
    </row>
    <row r="813" spans="1:25" ht="35.4" hidden="1" customHeight="1" outlineLevel="1" x14ac:dyDescent="0.3">
      <c r="A813" s="287"/>
      <c r="B813" s="104"/>
      <c r="C813" s="104"/>
      <c r="D813" s="254" t="s">
        <v>180</v>
      </c>
      <c r="E813" s="254" t="s">
        <v>181</v>
      </c>
      <c r="F813" s="240" t="s">
        <v>182</v>
      </c>
      <c r="G813" s="241"/>
      <c r="H813" s="241"/>
      <c r="I813" s="241"/>
      <c r="J813" s="241"/>
      <c r="K813" s="241"/>
      <c r="L813" s="242"/>
      <c r="M813" s="242"/>
      <c r="N813" s="242"/>
      <c r="O813" s="242" t="s">
        <v>183</v>
      </c>
      <c r="P813" s="243"/>
      <c r="Q813" s="239"/>
      <c r="R813" s="133"/>
      <c r="S813" s="309"/>
      <c r="T813" s="244"/>
    </row>
    <row r="814" spans="1:25" ht="6" hidden="1" customHeight="1" outlineLevel="1" x14ac:dyDescent="0.3">
      <c r="A814" s="287"/>
      <c r="B814" s="104"/>
      <c r="C814" s="237"/>
      <c r="D814" s="296"/>
      <c r="E814" s="296"/>
      <c r="F814" s="237"/>
      <c r="G814" s="238"/>
      <c r="H814" s="238"/>
      <c r="I814" s="238"/>
      <c r="J814" s="238"/>
      <c r="K814" s="238"/>
      <c r="L814" s="122"/>
      <c r="M814" s="122"/>
      <c r="N814" s="122"/>
      <c r="O814" s="122"/>
      <c r="P814" s="239"/>
      <c r="Q814" s="239"/>
      <c r="R814" s="133"/>
      <c r="S814" s="309"/>
      <c r="T814" s="244"/>
    </row>
    <row r="815" spans="1:25" ht="15.6" hidden="1" customHeight="1" outlineLevel="1" x14ac:dyDescent="0.3">
      <c r="A815" s="287"/>
      <c r="B815" s="104"/>
      <c r="C815" s="233" t="s">
        <v>110</v>
      </c>
      <c r="D815" s="317" cm="1">
        <f t="array" aca="1" ref="D815" ca="1">INDIRECT("'Introducció dades'!K"&amp;T815)</f>
        <v>0</v>
      </c>
      <c r="E815" s="317" cm="1">
        <f t="array" aca="1" ref="E815" ca="1">INDIRECT("'Introducció dades'!L"&amp;T815)</f>
        <v>0</v>
      </c>
      <c r="F815" s="236" cm="1">
        <f t="array" aca="1" ref="F815" ca="1">INDIRECT("'Introducció dades'!M"&amp;T815)</f>
        <v>1</v>
      </c>
      <c r="G815" s="234" t="str" cm="1">
        <f t="array" aca="1" ref="G815" ca="1">IF(INDIRECT("'Introducció dades'!M"&amp;T815)&lt;0.8,"Hi ha marge per reduir la potència contractada",IF(INDIRECT("'Introducció dades'!M"&amp;T815)&lt;1.2,"La potència contractada sembla ser adequada",IF(INDIRECT("'Introducció dades'!M"&amp;T815)&gt;=1.2,"Es recomana estudiar ampliar la potència contractada per evitar penalitzacions","ERROR")))</f>
        <v>La potència contractada sembla ser adequada</v>
      </c>
      <c r="H815" s="235"/>
      <c r="I815" s="125"/>
      <c r="J815" s="125"/>
      <c r="K815" s="232"/>
      <c r="L815" s="315"/>
      <c r="M815" s="315"/>
      <c r="N815" s="318" cm="1">
        <f t="array" aca="1" ref="N815" ca="1">INDIRECT("'Introducció dades'!L"&amp;T815)/1.2</f>
        <v>0</v>
      </c>
      <c r="O815" s="319" t="s">
        <v>101</v>
      </c>
      <c r="P815" s="321" cm="1">
        <f t="array" aca="1" ref="P815" ca="1">INDIRECT("'Introducció dades'!L"&amp;T815)/0.8</f>
        <v>0</v>
      </c>
      <c r="Q815" s="320" t="s">
        <v>184</v>
      </c>
      <c r="R815" s="320"/>
      <c r="S815" s="309"/>
      <c r="T815" s="244">
        <f t="shared" ref="T815:T820" si="87">+$T$135+T740</f>
        <v>1449</v>
      </c>
    </row>
    <row r="816" spans="1:25" hidden="1" outlineLevel="1" x14ac:dyDescent="0.3">
      <c r="A816" s="287"/>
      <c r="B816" s="104"/>
      <c r="C816" s="233" t="s">
        <v>115</v>
      </c>
      <c r="D816" s="317" cm="1">
        <f t="array" aca="1" ref="D816" ca="1">INDIRECT("'Introducció dades'!K"&amp;T816)</f>
        <v>0</v>
      </c>
      <c r="E816" s="317" cm="1">
        <f t="array" aca="1" ref="E816" ca="1">INDIRECT("'Introducció dades'!L"&amp;T816)</f>
        <v>0</v>
      </c>
      <c r="F816" s="236" cm="1">
        <f t="array" aca="1" ref="F816" ca="1">INDIRECT("'Introducció dades'!M"&amp;T816)</f>
        <v>1</v>
      </c>
      <c r="G816" s="234" t="str" cm="1">
        <f t="array" aca="1" ref="G816" ca="1">IF(INDIRECT("'Introducció dades'!M"&amp;T816)&lt;0.8,"Hi ha marge per reduir la potència contractada",IF(INDIRECT("'Introducció dades'!M"&amp;T816)&lt;1.2,"La potència contractada sembla ser adequada",IF(INDIRECT("'Introducció dades'!M"&amp;T816)&gt;=1.2,"Es recomana estudiar ampliar la potència contractada per evitar penalitzacions","ERROR")))</f>
        <v>La potència contractada sembla ser adequada</v>
      </c>
      <c r="H816" s="235"/>
      <c r="I816" s="125"/>
      <c r="J816" s="125"/>
      <c r="K816" s="125"/>
      <c r="L816" s="315"/>
      <c r="M816" s="315"/>
      <c r="N816" s="318" cm="1">
        <f t="array" aca="1" ref="N816" ca="1">INDIRECT("'Introducció dades'!L"&amp;T816)/1.2</f>
        <v>0</v>
      </c>
      <c r="O816" s="319" t="s">
        <v>101</v>
      </c>
      <c r="P816" s="321" cm="1">
        <f t="array" aca="1" ref="P816" ca="1">INDIRECT("'Introducció dades'!L"&amp;T816)/0.8</f>
        <v>0</v>
      </c>
      <c r="Q816" s="320" t="s">
        <v>184</v>
      </c>
      <c r="R816" s="320"/>
      <c r="S816" s="309"/>
      <c r="T816" s="244">
        <f t="shared" si="87"/>
        <v>1450</v>
      </c>
    </row>
    <row r="817" spans="1:20" ht="15" hidden="1" customHeight="1" outlineLevel="1" x14ac:dyDescent="0.3">
      <c r="A817" s="287"/>
      <c r="B817" s="311"/>
      <c r="C817" s="233" t="s">
        <v>120</v>
      </c>
      <c r="D817" s="317" cm="1">
        <f t="array" aca="1" ref="D817" ca="1">INDIRECT("'Introducció dades'!K"&amp;T817)</f>
        <v>0</v>
      </c>
      <c r="E817" s="317" cm="1">
        <f t="array" aca="1" ref="E817" ca="1">INDIRECT("'Introducció dades'!L"&amp;T817)</f>
        <v>0</v>
      </c>
      <c r="F817" s="236" cm="1">
        <f t="array" aca="1" ref="F817" ca="1">INDIRECT("'Introducció dades'!M"&amp;T817)</f>
        <v>1</v>
      </c>
      <c r="G817" s="234" t="str" cm="1">
        <f t="array" aca="1" ref="G817" ca="1">IF(INDIRECT("'Introducció dades'!M"&amp;T817)&lt;0.8,"Hi ha marge per reduir la potència contractada",IF(INDIRECT("'Introducció dades'!M"&amp;T817)&lt;1.2,"La potència contractada sembla ser adequada",IF(INDIRECT("'Introducció dades'!M"&amp;T817)&gt;=1.2,"Es recomana estudiar ampliar la potència contractada per evitar penalitzacions","ERROR")))</f>
        <v>La potència contractada sembla ser adequada</v>
      </c>
      <c r="H817" s="235"/>
      <c r="I817" s="315"/>
      <c r="J817" s="315"/>
      <c r="K817" s="315"/>
      <c r="L817" s="315"/>
      <c r="M817" s="315"/>
      <c r="N817" s="318" cm="1">
        <f t="array" aca="1" ref="N817" ca="1">INDIRECT("'Introducció dades'!L"&amp;T817)/1.2</f>
        <v>0</v>
      </c>
      <c r="O817" s="319" t="s">
        <v>101</v>
      </c>
      <c r="P817" s="321" cm="1">
        <f t="array" aca="1" ref="P817" ca="1">INDIRECT("'Introducció dades'!L"&amp;T817)/0.8</f>
        <v>0</v>
      </c>
      <c r="Q817" s="320" t="s">
        <v>184</v>
      </c>
      <c r="R817" s="320"/>
      <c r="S817" s="309"/>
      <c r="T817" s="244">
        <f t="shared" si="87"/>
        <v>1451</v>
      </c>
    </row>
    <row r="818" spans="1:20" hidden="1" outlineLevel="1" x14ac:dyDescent="0.3">
      <c r="A818" s="287"/>
      <c r="B818" s="311"/>
      <c r="C818" s="233" t="s">
        <v>123</v>
      </c>
      <c r="D818" s="317" cm="1">
        <f t="array" aca="1" ref="D818" ca="1">INDIRECT("'Introducció dades'!K"&amp;T818)</f>
        <v>0</v>
      </c>
      <c r="E818" s="317" cm="1">
        <f t="array" aca="1" ref="E818" ca="1">INDIRECT("'Introducció dades'!L"&amp;T818)</f>
        <v>0</v>
      </c>
      <c r="F818" s="236" cm="1">
        <f t="array" aca="1" ref="F818" ca="1">INDIRECT("'Introducció dades'!M"&amp;T818)</f>
        <v>1</v>
      </c>
      <c r="G818" s="234" t="str" cm="1">
        <f t="array" aca="1" ref="G818" ca="1">IF(INDIRECT("'Introducció dades'!M"&amp;T818)&lt;0.8,"Hi ha marge per reduir la potència contractada",IF(INDIRECT("'Introducció dades'!M"&amp;T818)&lt;1.2,"La potència contractada sembla ser adequada",IF(INDIRECT("'Introducció dades'!M"&amp;T818)&gt;=1.2,"Es recomana estudiar ampliar la potència contractada per evitar penalitzacions","ERROR")))</f>
        <v>La potència contractada sembla ser adequada</v>
      </c>
      <c r="H818" s="235"/>
      <c r="I818" s="315"/>
      <c r="J818" s="315"/>
      <c r="K818" s="315"/>
      <c r="L818" s="315"/>
      <c r="M818" s="315"/>
      <c r="N818" s="318" cm="1">
        <f t="array" aca="1" ref="N818" ca="1">INDIRECT("'Introducció dades'!L"&amp;T818)/1.2</f>
        <v>0</v>
      </c>
      <c r="O818" s="319" t="s">
        <v>101</v>
      </c>
      <c r="P818" s="321" cm="1">
        <f t="array" aca="1" ref="P818" ca="1">INDIRECT("'Introducció dades'!L"&amp;T818)/0.8</f>
        <v>0</v>
      </c>
      <c r="Q818" s="320" t="s">
        <v>184</v>
      </c>
      <c r="R818" s="320"/>
      <c r="S818" s="309"/>
      <c r="T818" s="244">
        <f t="shared" si="87"/>
        <v>1452</v>
      </c>
    </row>
    <row r="819" spans="1:20" ht="15" hidden="1" customHeight="1" outlineLevel="1" x14ac:dyDescent="0.3">
      <c r="A819" s="287"/>
      <c r="B819" s="311"/>
      <c r="C819" s="233" t="s">
        <v>124</v>
      </c>
      <c r="D819" s="317" cm="1">
        <f t="array" aca="1" ref="D819" ca="1">INDIRECT("'Introducció dades'!K"&amp;T819)</f>
        <v>0</v>
      </c>
      <c r="E819" s="317" cm="1">
        <f t="array" aca="1" ref="E819" ca="1">INDIRECT("'Introducció dades'!L"&amp;T819)</f>
        <v>0</v>
      </c>
      <c r="F819" s="236" cm="1">
        <f t="array" aca="1" ref="F819" ca="1">INDIRECT("'Introducció dades'!M"&amp;T819)</f>
        <v>1</v>
      </c>
      <c r="G819" s="234" t="str" cm="1">
        <f t="array" aca="1" ref="G819" ca="1">IF(INDIRECT("'Introducció dades'!M"&amp;T819)&lt;0.8,"Hi ha marge per reduir la potència contractada",IF(INDIRECT("'Introducció dades'!M"&amp;T819)&lt;1.2,"La potència contractada sembla ser adequada",IF(INDIRECT("'Introducció dades'!M"&amp;T819)&gt;=1.2,"Es recomana estudiar ampliar la potència contractada per evitar penalitzacions","ERROR")))</f>
        <v>La potència contractada sembla ser adequada</v>
      </c>
      <c r="H819" s="235"/>
      <c r="I819" s="315"/>
      <c r="J819" s="315"/>
      <c r="K819" s="315"/>
      <c r="L819" s="315"/>
      <c r="M819" s="315"/>
      <c r="N819" s="318" cm="1">
        <f t="array" aca="1" ref="N819" ca="1">INDIRECT("'Introducció dades'!L"&amp;T819)/1.2</f>
        <v>0</v>
      </c>
      <c r="O819" s="319" t="s">
        <v>101</v>
      </c>
      <c r="P819" s="321" cm="1">
        <f t="array" aca="1" ref="P819" ca="1">INDIRECT("'Introducció dades'!L"&amp;T819)/0.8</f>
        <v>0</v>
      </c>
      <c r="Q819" s="320" t="s">
        <v>184</v>
      </c>
      <c r="R819" s="320"/>
      <c r="S819" s="309"/>
      <c r="T819" s="244">
        <f t="shared" si="87"/>
        <v>1453</v>
      </c>
    </row>
    <row r="820" spans="1:20" hidden="1" outlineLevel="1" x14ac:dyDescent="0.3">
      <c r="A820" s="287"/>
      <c r="B820" s="311"/>
      <c r="C820" s="233" t="s">
        <v>125</v>
      </c>
      <c r="D820" s="317" cm="1">
        <f t="array" aca="1" ref="D820" ca="1">INDIRECT("'Introducció dades'!K"&amp;T820)</f>
        <v>0</v>
      </c>
      <c r="E820" s="317" cm="1">
        <f t="array" aca="1" ref="E820" ca="1">INDIRECT("'Introducció dades'!L"&amp;T820)</f>
        <v>0</v>
      </c>
      <c r="F820" s="236" cm="1">
        <f t="array" aca="1" ref="F820" ca="1">INDIRECT("'Introducció dades'!M"&amp;T820)</f>
        <v>1</v>
      </c>
      <c r="G820" s="234" t="str" cm="1">
        <f t="array" aca="1" ref="G820" ca="1">IF(INDIRECT("'Introducció dades'!M"&amp;T820)&lt;0.8,"Hi ha marge per reduir la potència contractada",IF(INDIRECT("'Introducció dades'!M"&amp;T820)&lt;1.2,"La potència contractada sembla ser adequada",IF(INDIRECT("'Introducció dades'!M"&amp;T820)&gt;=1.2,"Es recomana estudiar ampliar la potència contractada per evitar penalitzacions","ERROR")))</f>
        <v>La potència contractada sembla ser adequada</v>
      </c>
      <c r="H820" s="235"/>
      <c r="I820" s="315"/>
      <c r="J820" s="315"/>
      <c r="K820" s="315"/>
      <c r="L820" s="315"/>
      <c r="M820" s="315"/>
      <c r="N820" s="318" cm="1">
        <f t="array" aca="1" ref="N820" ca="1">INDIRECT("'Introducció dades'!L"&amp;T820)/1.2</f>
        <v>0</v>
      </c>
      <c r="O820" s="319" t="s">
        <v>101</v>
      </c>
      <c r="P820" s="321" cm="1">
        <f t="array" aca="1" ref="P820" ca="1">INDIRECT("'Introducció dades'!L"&amp;T820)/0.8</f>
        <v>0</v>
      </c>
      <c r="Q820" s="320" t="s">
        <v>184</v>
      </c>
      <c r="R820" s="320"/>
      <c r="S820" s="309"/>
      <c r="T820" s="244">
        <f t="shared" si="87"/>
        <v>1454</v>
      </c>
    </row>
    <row r="821" spans="1:20" ht="7.2" hidden="1" customHeight="1" outlineLevel="1" x14ac:dyDescent="0.3">
      <c r="A821" s="287"/>
      <c r="B821" s="311"/>
      <c r="C821" s="122"/>
      <c r="D821" s="122"/>
      <c r="E821" s="315"/>
      <c r="F821" s="315"/>
      <c r="G821" s="315"/>
      <c r="H821" s="315"/>
      <c r="I821" s="315"/>
      <c r="J821" s="315"/>
      <c r="K821" s="315"/>
      <c r="L821" s="315"/>
      <c r="M821" s="315"/>
      <c r="N821" s="315"/>
      <c r="O821" s="315"/>
      <c r="P821" s="133"/>
      <c r="Q821" s="133"/>
      <c r="R821" s="133"/>
      <c r="S821" s="309"/>
      <c r="T821" s="244"/>
    </row>
    <row r="822" spans="1:20" ht="13.95" hidden="1" customHeight="1" outlineLevel="1" x14ac:dyDescent="0.3">
      <c r="A822" s="287"/>
      <c r="B822" s="311"/>
      <c r="C822" s="122"/>
      <c r="D822" s="122"/>
      <c r="E822" s="315"/>
      <c r="F822" s="315"/>
      <c r="G822" s="315"/>
      <c r="H822" s="315"/>
      <c r="I822" s="315"/>
      <c r="J822" s="315"/>
      <c r="K822" s="315"/>
      <c r="L822" s="315"/>
      <c r="M822" s="315"/>
      <c r="N822" s="315"/>
      <c r="O822" s="315"/>
      <c r="P822" s="133"/>
      <c r="Q822" s="133"/>
      <c r="R822" s="133"/>
      <c r="S822" s="309"/>
    </row>
    <row r="823" spans="1:20" hidden="1" outlineLevel="1" x14ac:dyDescent="0.3">
      <c r="A823" s="287"/>
      <c r="B823" s="311"/>
      <c r="C823" s="122"/>
      <c r="D823" s="122"/>
      <c r="E823" s="315"/>
      <c r="F823" s="315"/>
      <c r="G823" s="315"/>
      <c r="H823" s="315"/>
      <c r="I823" s="315"/>
      <c r="J823" s="315"/>
      <c r="K823" s="315"/>
      <c r="L823" s="315"/>
      <c r="M823" s="315"/>
      <c r="N823" s="315"/>
      <c r="O823" s="315"/>
      <c r="P823" s="133"/>
      <c r="Q823" s="133"/>
      <c r="R823" s="133"/>
      <c r="S823" s="309"/>
    </row>
    <row r="824" spans="1:20" ht="3" hidden="1" customHeight="1" outlineLevel="1" x14ac:dyDescent="0.3">
      <c r="A824" s="287"/>
      <c r="B824" s="296"/>
      <c r="C824" s="296"/>
      <c r="D824" s="296"/>
      <c r="E824" s="296"/>
      <c r="F824" s="296"/>
      <c r="G824" s="296"/>
      <c r="H824" s="296"/>
      <c r="I824" s="296"/>
      <c r="J824" s="296"/>
      <c r="K824" s="296"/>
      <c r="L824" s="296"/>
      <c r="M824" s="296"/>
      <c r="N824" s="296"/>
      <c r="O824" s="296"/>
      <c r="P824" s="296"/>
      <c r="Q824" s="296"/>
      <c r="R824" s="296"/>
      <c r="S824" s="309"/>
    </row>
    <row r="825" spans="1:20" hidden="1" outlineLevel="1" x14ac:dyDescent="0.3">
      <c r="A825" s="287"/>
      <c r="B825" s="296"/>
      <c r="C825" s="296"/>
      <c r="D825" s="296"/>
      <c r="E825" s="296"/>
      <c r="F825" s="296"/>
      <c r="G825" s="296"/>
      <c r="H825" s="296"/>
      <c r="I825" s="296"/>
      <c r="J825" s="296"/>
      <c r="K825" s="296"/>
      <c r="L825" s="296"/>
      <c r="M825" s="296"/>
      <c r="N825" s="296"/>
      <c r="O825" s="296"/>
      <c r="P825" s="296"/>
      <c r="Q825" s="296"/>
      <c r="R825" s="296"/>
      <c r="S825" s="309"/>
    </row>
    <row r="826" spans="1:20" hidden="1" outlineLevel="1" x14ac:dyDescent="0.3">
      <c r="A826" s="287"/>
      <c r="B826" s="296"/>
      <c r="C826" s="296"/>
      <c r="D826" s="296"/>
      <c r="E826" s="296"/>
      <c r="F826" s="296"/>
      <c r="G826" s="296"/>
      <c r="H826" s="296"/>
      <c r="I826" s="296"/>
      <c r="J826" s="296"/>
      <c r="K826" s="296"/>
      <c r="L826" s="296"/>
      <c r="M826" s="296"/>
      <c r="N826" s="296"/>
      <c r="O826" s="296"/>
      <c r="P826" s="296"/>
      <c r="Q826" s="296"/>
      <c r="R826" s="296"/>
      <c r="S826" s="309"/>
    </row>
    <row r="827" spans="1:20" hidden="1" outlineLevel="1" x14ac:dyDescent="0.3">
      <c r="A827" s="287"/>
      <c r="B827" s="296"/>
      <c r="C827" s="296"/>
      <c r="D827" s="296"/>
      <c r="E827" s="296"/>
      <c r="F827" s="296"/>
      <c r="G827" s="296"/>
      <c r="H827" s="296"/>
      <c r="I827" s="296"/>
      <c r="J827" s="296"/>
      <c r="K827" s="296"/>
      <c r="L827" s="296"/>
      <c r="M827" s="296"/>
      <c r="N827" s="296"/>
      <c r="O827" s="296"/>
      <c r="P827" s="296"/>
      <c r="Q827" s="296"/>
      <c r="R827" s="296"/>
      <c r="S827" s="309"/>
    </row>
    <row r="828" spans="1:20" ht="3" customHeight="1" collapsed="1" x14ac:dyDescent="0.45">
      <c r="A828" s="287"/>
      <c r="B828" s="117"/>
      <c r="C828" s="117"/>
      <c r="D828" s="117"/>
      <c r="E828" s="117"/>
      <c r="F828" s="117"/>
      <c r="G828" s="117"/>
      <c r="H828" s="117"/>
      <c r="I828" s="117"/>
      <c r="J828" s="117"/>
      <c r="K828" s="117"/>
      <c r="L828" s="117"/>
      <c r="M828" s="117"/>
      <c r="N828" s="117"/>
      <c r="O828" s="117"/>
      <c r="P828" s="117"/>
      <c r="Q828" s="117"/>
      <c r="R828" s="117"/>
      <c r="S828" s="309"/>
    </row>
    <row r="829" spans="1:20" ht="24.6" customHeight="1" x14ac:dyDescent="0.3">
      <c r="A829" s="287"/>
      <c r="B829" s="429" t="str" cm="1">
        <f t="array" aca="1" ref="B829" ca="1">CONCATENATE(INDIRECT("'Introducció dades Grals'!B"&amp;T834),": ",INDIRECT("'Introducció dades Grals'!C"&amp;T834))</f>
        <v xml:space="preserve">Equipament 12: </v>
      </c>
      <c r="C829" s="429"/>
      <c r="D829" s="429"/>
      <c r="E829" s="429"/>
      <c r="F829" s="429"/>
      <c r="G829" s="429"/>
      <c r="H829" s="429"/>
      <c r="I829" s="429"/>
      <c r="J829" s="429"/>
      <c r="K829" s="429"/>
      <c r="L829" s="429"/>
      <c r="M829" s="429"/>
      <c r="N829" s="429"/>
      <c r="O829" s="429"/>
      <c r="P829" s="429"/>
      <c r="Q829" s="429"/>
      <c r="R829" s="224"/>
      <c r="S829" s="309"/>
      <c r="T829" s="245">
        <v>2</v>
      </c>
    </row>
    <row r="830" spans="1:20" ht="3.6" hidden="1" customHeight="1" outlineLevel="1" x14ac:dyDescent="0.3">
      <c r="A830" s="287"/>
      <c r="B830" s="207"/>
      <c r="C830" s="207"/>
      <c r="D830" s="207"/>
      <c r="E830" s="207"/>
      <c r="F830" s="207"/>
      <c r="G830" s="207"/>
      <c r="H830" s="207"/>
      <c r="I830" s="207"/>
      <c r="J830" s="207"/>
      <c r="K830" s="207"/>
      <c r="L830" s="207"/>
      <c r="M830" s="207"/>
      <c r="N830" s="207"/>
      <c r="O830" s="207"/>
      <c r="P830" s="296"/>
      <c r="Q830" s="296"/>
      <c r="R830" s="296"/>
      <c r="S830" s="309"/>
    </row>
    <row r="831" spans="1:20" ht="20.399999999999999" hidden="1" customHeight="1" outlineLevel="1" x14ac:dyDescent="0.3">
      <c r="A831" s="287"/>
      <c r="B831" s="207"/>
      <c r="C831" s="231" t="s">
        <v>170</v>
      </c>
      <c r="D831" s="207"/>
      <c r="E831" s="207"/>
      <c r="F831" s="207"/>
      <c r="G831" s="207"/>
      <c r="H831" s="207"/>
      <c r="I831" s="207"/>
      <c r="J831" s="207"/>
      <c r="K831" s="207"/>
      <c r="L831" s="207"/>
      <c r="M831" s="207"/>
      <c r="N831" s="207"/>
      <c r="O831" s="207"/>
      <c r="P831" s="296"/>
      <c r="Q831" s="296"/>
      <c r="R831" s="296"/>
      <c r="S831" s="309"/>
    </row>
    <row r="832" spans="1:20" ht="2.4" hidden="1" customHeight="1" outlineLevel="1" x14ac:dyDescent="0.3">
      <c r="A832" s="287"/>
      <c r="B832" s="230"/>
      <c r="C832" s="230"/>
      <c r="D832" s="230"/>
      <c r="E832" s="230"/>
      <c r="F832" s="230"/>
      <c r="G832" s="230"/>
      <c r="H832" s="230"/>
      <c r="I832" s="230"/>
      <c r="J832" s="230"/>
      <c r="K832" s="230"/>
      <c r="L832" s="230"/>
      <c r="M832" s="230"/>
      <c r="N832" s="230"/>
      <c r="O832" s="230"/>
      <c r="P832" s="310"/>
      <c r="Q832" s="310"/>
      <c r="R832" s="310"/>
      <c r="S832" s="309"/>
    </row>
    <row r="833" spans="1:27" ht="8.4" hidden="1" customHeight="1" outlineLevel="1" x14ac:dyDescent="0.3">
      <c r="A833" s="287"/>
      <c r="B833" s="207"/>
      <c r="C833" s="207"/>
      <c r="D833" s="207"/>
      <c r="E833" s="207"/>
      <c r="F833" s="207"/>
      <c r="G833" s="207"/>
      <c r="H833" s="207"/>
      <c r="I833" s="207"/>
      <c r="J833" s="207"/>
      <c r="K833" s="207"/>
      <c r="L833" s="207"/>
      <c r="M833" s="207"/>
      <c r="N833" s="207"/>
      <c r="O833" s="207"/>
      <c r="P833" s="296"/>
      <c r="Q833" s="296"/>
      <c r="R833" s="296"/>
      <c r="S833" s="309"/>
    </row>
    <row r="834" spans="1:27" s="214" customFormat="1" ht="18" hidden="1" customHeight="1" outlineLevel="1" x14ac:dyDescent="0.3">
      <c r="A834" s="209"/>
      <c r="B834" s="210"/>
      <c r="C834" s="211" t="s">
        <v>88</v>
      </c>
      <c r="D834" s="215"/>
      <c r="E834" s="225" cm="1">
        <f t="array" aca="1" ref="E834" ca="1">INDIRECT("'Introducció dades Grals'!E"&amp;T834)</f>
        <v>0</v>
      </c>
      <c r="F834" s="210"/>
      <c r="G834" s="210"/>
      <c r="H834" s="211" t="s">
        <v>93</v>
      </c>
      <c r="I834" s="210"/>
      <c r="J834" s="210"/>
      <c r="K834" s="225" t="str" cm="1">
        <f t="array" aca="1" ref="K834" ca="1">IF(INDIRECT("'Introducció dades Grals'!O"&amp;T834)=0,"",INDIRECT("'Introducció dades Grals'!O"&amp;T834))</f>
        <v/>
      </c>
      <c r="L834" s="212"/>
      <c r="M834" s="212"/>
      <c r="N834" s="212"/>
      <c r="O834" s="212"/>
      <c r="P834" s="212"/>
      <c r="Q834" s="212"/>
      <c r="R834" s="212"/>
      <c r="S834" s="213"/>
      <c r="T834" s="245">
        <f>T759+T829</f>
        <v>34</v>
      </c>
      <c r="U834" s="246"/>
      <c r="V834" s="246"/>
      <c r="W834" s="246"/>
      <c r="X834" s="246"/>
      <c r="Y834" s="246"/>
      <c r="Z834" s="246"/>
      <c r="AA834" s="246"/>
    </row>
    <row r="835" spans="1:27" s="214" customFormat="1" ht="6" hidden="1" customHeight="1" outlineLevel="1" x14ac:dyDescent="0.25">
      <c r="A835" s="209"/>
      <c r="B835" s="210"/>
      <c r="C835" s="212"/>
      <c r="D835" s="216"/>
      <c r="E835" s="227"/>
      <c r="F835" s="210"/>
      <c r="G835" s="210"/>
      <c r="H835" s="210"/>
      <c r="I835" s="210"/>
      <c r="J835" s="210"/>
      <c r="K835" s="226"/>
      <c r="L835" s="212"/>
      <c r="M835" s="212"/>
      <c r="N835" s="212"/>
      <c r="O835" s="212"/>
      <c r="P835" s="212"/>
      <c r="Q835" s="212"/>
      <c r="R835" s="212"/>
      <c r="S835" s="213"/>
      <c r="T835" s="246"/>
      <c r="U835" s="246"/>
      <c r="V835" s="246"/>
      <c r="W835" s="246"/>
      <c r="X835" s="246"/>
      <c r="Y835" s="246"/>
      <c r="Z835" s="246"/>
      <c r="AA835" s="246"/>
    </row>
    <row r="836" spans="1:27" s="214" customFormat="1" ht="18" hidden="1" customHeight="1" outlineLevel="1" x14ac:dyDescent="0.25">
      <c r="A836" s="209"/>
      <c r="B836" s="210"/>
      <c r="C836" s="217" t="s">
        <v>171</v>
      </c>
      <c r="D836" s="218"/>
      <c r="E836" s="229" cm="1">
        <f t="array" aca="1" ref="E836" ca="1">INDIRECT("'Introducció dades Grals'!G"&amp;T834)</f>
        <v>0</v>
      </c>
      <c r="F836" s="210"/>
      <c r="G836" s="210"/>
      <c r="H836" s="211" t="s">
        <v>94</v>
      </c>
      <c r="I836" s="210"/>
      <c r="J836" s="210"/>
      <c r="K836" s="225" t="str" cm="1">
        <f t="array" aca="1" ref="K836" ca="1">IF(INDIRECT("'Introducció dades Grals'!Q"&amp;T834)=0,"",INDIRECT("'Introducció dades Grals'!Q"&amp;T834))</f>
        <v/>
      </c>
      <c r="L836" s="212"/>
      <c r="M836" s="212"/>
      <c r="N836" s="212"/>
      <c r="O836" s="212"/>
      <c r="P836" s="212"/>
      <c r="Q836" s="212"/>
      <c r="R836" s="212"/>
      <c r="S836" s="213"/>
      <c r="T836" s="246"/>
      <c r="U836" s="246"/>
      <c r="V836" s="246"/>
      <c r="W836" s="246"/>
      <c r="X836" s="246"/>
      <c r="Y836" s="246"/>
      <c r="Z836" s="246"/>
      <c r="AA836" s="246"/>
    </row>
    <row r="837" spans="1:27" s="214" customFormat="1" ht="6" hidden="1" customHeight="1" outlineLevel="1" x14ac:dyDescent="0.25">
      <c r="A837" s="209"/>
      <c r="B837" s="210"/>
      <c r="C837" s="212"/>
      <c r="D837" s="212"/>
      <c r="E837" s="227"/>
      <c r="F837" s="212"/>
      <c r="G837" s="212"/>
      <c r="H837" s="212"/>
      <c r="I837" s="212"/>
      <c r="J837" s="212"/>
      <c r="K837" s="227"/>
      <c r="L837" s="212"/>
      <c r="M837" s="212"/>
      <c r="N837" s="212"/>
      <c r="O837" s="212"/>
      <c r="P837" s="212"/>
      <c r="Q837" s="212"/>
      <c r="R837" s="212"/>
      <c r="S837" s="213"/>
      <c r="T837" s="246"/>
      <c r="U837" s="246"/>
      <c r="V837" s="246"/>
      <c r="W837" s="246"/>
      <c r="X837" s="246"/>
      <c r="Y837" s="246"/>
      <c r="Z837" s="246"/>
      <c r="AA837" s="246"/>
    </row>
    <row r="838" spans="1:27" s="214" customFormat="1" ht="18" hidden="1" customHeight="1" outlineLevel="1" x14ac:dyDescent="0.25">
      <c r="A838" s="209"/>
      <c r="B838" s="210"/>
      <c r="C838" s="219" t="s">
        <v>90</v>
      </c>
      <c r="D838" s="220"/>
      <c r="E838" s="228" cm="1">
        <f t="array" aca="1" ref="E838" ca="1">INDIRECT("'Introducció dades Grals'!I"&amp;T834)</f>
        <v>0</v>
      </c>
      <c r="F838" s="212"/>
      <c r="G838" s="212"/>
      <c r="H838" s="212"/>
      <c r="I838" s="212"/>
      <c r="J838" s="210"/>
      <c r="K838" s="226"/>
      <c r="L838" s="210"/>
      <c r="M838" s="210"/>
      <c r="N838" s="210"/>
      <c r="O838" s="210"/>
      <c r="P838" s="212"/>
      <c r="Q838" s="212"/>
      <c r="R838" s="212"/>
      <c r="S838" s="213"/>
      <c r="T838" s="246"/>
      <c r="U838" s="246"/>
      <c r="V838" s="246"/>
      <c r="W838" s="246"/>
      <c r="X838" s="246"/>
      <c r="Y838" s="246"/>
      <c r="Z838" s="246"/>
      <c r="AA838" s="246"/>
    </row>
    <row r="839" spans="1:27" s="214" customFormat="1" ht="6" hidden="1" customHeight="1" outlineLevel="1" x14ac:dyDescent="0.25">
      <c r="A839" s="209"/>
      <c r="B839" s="210"/>
      <c r="C839" s="212"/>
      <c r="D839" s="221"/>
      <c r="E839" s="227"/>
      <c r="F839" s="212"/>
      <c r="G839" s="212"/>
      <c r="H839" s="212"/>
      <c r="I839" s="212"/>
      <c r="J839" s="210"/>
      <c r="K839" s="226"/>
      <c r="L839" s="210"/>
      <c r="M839" s="210"/>
      <c r="N839" s="210"/>
      <c r="O839" s="210"/>
      <c r="P839" s="212"/>
      <c r="Q839" s="212"/>
      <c r="R839" s="212"/>
      <c r="S839" s="213"/>
      <c r="T839" s="246"/>
      <c r="U839" s="246"/>
      <c r="V839" s="246"/>
      <c r="W839" s="246"/>
      <c r="X839" s="246"/>
      <c r="Y839" s="246"/>
      <c r="Z839" s="246"/>
      <c r="AA839" s="246"/>
    </row>
    <row r="840" spans="1:27" s="214" customFormat="1" ht="18" hidden="1" customHeight="1" outlineLevel="1" x14ac:dyDescent="0.25">
      <c r="A840" s="209"/>
      <c r="B840" s="210"/>
      <c r="C840" s="219" t="s">
        <v>91</v>
      </c>
      <c r="D840" s="220"/>
      <c r="E840" s="223" cm="1">
        <f t="array" aca="1" ref="E840" ca="1">INDIRECT("'Introducció dades Grals'!K"&amp;T834)</f>
        <v>0</v>
      </c>
      <c r="F840" s="212"/>
      <c r="G840" s="222"/>
      <c r="H840" s="219" t="s">
        <v>92</v>
      </c>
      <c r="I840" s="212"/>
      <c r="J840" s="212"/>
      <c r="K840" s="223" cm="1">
        <f t="array" aca="1" ref="K840" ca="1">INDIRECT("'Introducció dades Grals'!M"&amp;T834)</f>
        <v>0</v>
      </c>
      <c r="L840" s="210"/>
      <c r="M840" s="210"/>
      <c r="N840" s="210"/>
      <c r="O840" s="210"/>
      <c r="P840" s="212"/>
      <c r="Q840" s="212"/>
      <c r="R840" s="212"/>
      <c r="S840" s="213"/>
      <c r="T840" s="246"/>
      <c r="U840" s="246"/>
      <c r="V840" s="246"/>
      <c r="W840" s="246"/>
      <c r="X840" s="246"/>
      <c r="Y840" s="246"/>
      <c r="Z840" s="246"/>
      <c r="AA840" s="246"/>
    </row>
    <row r="841" spans="1:27" ht="6" hidden="1" customHeight="1" outlineLevel="1" x14ac:dyDescent="0.3">
      <c r="A841" s="287"/>
      <c r="B841" s="207"/>
      <c r="C841" s="296"/>
      <c r="D841" s="138"/>
      <c r="E841" s="296"/>
      <c r="F841" s="296"/>
      <c r="G841" s="102"/>
      <c r="H841" s="102"/>
      <c r="I841" s="207"/>
      <c r="J841" s="207"/>
      <c r="K841" s="207"/>
      <c r="L841" s="207"/>
      <c r="M841" s="207"/>
      <c r="N841" s="207"/>
      <c r="O841" s="207"/>
      <c r="P841" s="296"/>
      <c r="Q841" s="296"/>
      <c r="R841" s="296"/>
      <c r="S841" s="309"/>
    </row>
    <row r="842" spans="1:27" ht="27.6" hidden="1" customHeight="1" outlineLevel="1" x14ac:dyDescent="0.3">
      <c r="A842" s="287"/>
      <c r="B842" s="207"/>
      <c r="C842" s="231" t="s">
        <v>172</v>
      </c>
      <c r="D842" s="207"/>
      <c r="E842" s="207"/>
      <c r="F842" s="207"/>
      <c r="G842" s="207"/>
      <c r="H842" s="207"/>
      <c r="I842" s="207"/>
      <c r="J842" s="207"/>
      <c r="K842" s="207"/>
      <c r="L842" s="207"/>
      <c r="M842" s="207"/>
      <c r="N842" s="207"/>
      <c r="O842" s="207"/>
      <c r="P842" s="296"/>
      <c r="Q842" s="296"/>
      <c r="R842" s="296"/>
      <c r="S842" s="309"/>
      <c r="T842" s="245">
        <v>144</v>
      </c>
    </row>
    <row r="843" spans="1:27" ht="2.4" hidden="1" customHeight="1" outlineLevel="1" x14ac:dyDescent="0.3">
      <c r="A843" s="287"/>
      <c r="B843" s="230"/>
      <c r="C843" s="230"/>
      <c r="D843" s="230"/>
      <c r="E843" s="230"/>
      <c r="F843" s="230"/>
      <c r="G843" s="230"/>
      <c r="H843" s="230"/>
      <c r="I843" s="230"/>
      <c r="J843" s="230"/>
      <c r="K843" s="230"/>
      <c r="L843" s="230"/>
      <c r="M843" s="230"/>
      <c r="N843" s="230"/>
      <c r="O843" s="230"/>
      <c r="P843" s="310"/>
      <c r="Q843" s="310"/>
      <c r="R843" s="310"/>
      <c r="S843" s="309"/>
      <c r="V843" s="247"/>
      <c r="Z843" s="247"/>
    </row>
    <row r="844" spans="1:27" ht="9" hidden="1" customHeight="1" outlineLevel="1" x14ac:dyDescent="0.3">
      <c r="A844" s="287"/>
      <c r="B844" s="207"/>
      <c r="C844" s="207"/>
      <c r="D844" s="207"/>
      <c r="E844" s="207"/>
      <c r="F844" s="207"/>
      <c r="G844" s="207"/>
      <c r="H844" s="207"/>
      <c r="I844" s="207"/>
      <c r="J844" s="207"/>
      <c r="K844" s="207"/>
      <c r="L844" s="207"/>
      <c r="M844" s="207"/>
      <c r="N844" s="207"/>
      <c r="O844" s="207"/>
      <c r="P844" s="296"/>
      <c r="Q844" s="296"/>
      <c r="R844" s="296"/>
      <c r="S844" s="309"/>
      <c r="V844" s="247"/>
      <c r="Z844" s="247"/>
    </row>
    <row r="845" spans="1:27" ht="18" hidden="1" customHeight="1" outlineLevel="1" x14ac:dyDescent="0.3">
      <c r="A845" s="287"/>
      <c r="B845" s="311"/>
      <c r="C845" s="296"/>
      <c r="D845" s="296"/>
      <c r="E845" s="126" t="s">
        <v>173</v>
      </c>
      <c r="F845" s="118"/>
      <c r="G845" s="118"/>
      <c r="H845" s="126" t="s">
        <v>174</v>
      </c>
      <c r="I845" s="118"/>
      <c r="J845" s="118"/>
      <c r="K845" s="126" t="s">
        <v>175</v>
      </c>
      <c r="L845" s="296"/>
      <c r="M845" s="296"/>
      <c r="N845" s="296"/>
      <c r="O845" s="296"/>
      <c r="P845" s="296"/>
      <c r="Q845" s="82"/>
      <c r="R845" s="82"/>
      <c r="S845" s="309"/>
    </row>
    <row r="846" spans="1:27" ht="3" hidden="1" customHeight="1" outlineLevel="1" x14ac:dyDescent="0.3">
      <c r="A846" s="287"/>
      <c r="B846" s="311"/>
      <c r="C846" s="296"/>
      <c r="D846" s="296"/>
      <c r="E846" s="127"/>
      <c r="F846" s="118"/>
      <c r="G846" s="118"/>
      <c r="H846" s="127"/>
      <c r="I846" s="118"/>
      <c r="J846" s="118"/>
      <c r="K846" s="127"/>
      <c r="L846" s="296"/>
      <c r="M846" s="296"/>
      <c r="N846" s="296"/>
      <c r="O846" s="296"/>
      <c r="P846" s="296"/>
      <c r="Q846" s="82"/>
      <c r="R846" s="82"/>
      <c r="S846" s="309"/>
    </row>
    <row r="847" spans="1:27" hidden="1" outlineLevel="1" x14ac:dyDescent="0.3">
      <c r="A847" s="287"/>
      <c r="B847" s="428"/>
      <c r="C847" s="130" t="str" cm="1">
        <f t="array" aca="1" ref="C847" ca="1">IF(INDIRECT("'Introducció dades'!C"&amp;T847)="No n'hi ha","",INDIRECT("'Introducció dades'!C"&amp;T847))</f>
        <v>ELECTRICITAT</v>
      </c>
      <c r="D847" s="119"/>
      <c r="E847" s="128" cm="1">
        <f t="array" aca="1" ref="E847" ca="1">INDIRECT("'Introducció dades'!R"&amp;U847)</f>
        <v>0</v>
      </c>
      <c r="F847" s="123"/>
      <c r="G847" s="123"/>
      <c r="H847" s="128" cm="1">
        <f t="array" aca="1" ref="H847" ca="1">INDIRECT("'Introducció dades'!T"&amp;V847)</f>
        <v>0</v>
      </c>
      <c r="I847" s="123"/>
      <c r="J847" s="123"/>
      <c r="K847" s="128" cm="1">
        <f t="array" aca="1" ref="K847" ca="1">INDIRECT("'Introducció dades'!W"&amp;W847)</f>
        <v>0</v>
      </c>
      <c r="L847" s="123"/>
      <c r="M847" s="296"/>
      <c r="N847" s="296"/>
      <c r="O847" s="296"/>
      <c r="P847" s="296"/>
      <c r="Q847" s="82"/>
      <c r="R847" s="82"/>
      <c r="S847" s="309"/>
      <c r="T847" s="245">
        <f>T772+$T$92</f>
        <v>1589</v>
      </c>
      <c r="U847" s="245">
        <f>U772+$T$92</f>
        <v>1617</v>
      </c>
      <c r="V847" s="245">
        <f t="shared" ref="V847:W847" si="88">V772+$T$92</f>
        <v>1617</v>
      </c>
      <c r="W847" s="245">
        <f t="shared" si="88"/>
        <v>1593</v>
      </c>
    </row>
    <row r="848" spans="1:27" ht="3" hidden="1" customHeight="1" outlineLevel="1" x14ac:dyDescent="0.3">
      <c r="A848" s="287"/>
      <c r="B848" s="428"/>
      <c r="C848" s="131"/>
      <c r="D848" s="119"/>
      <c r="E848" s="123"/>
      <c r="F848" s="123"/>
      <c r="G848" s="123"/>
      <c r="H848" s="123"/>
      <c r="I848" s="123"/>
      <c r="J848" s="123"/>
      <c r="K848" s="123"/>
      <c r="L848" s="123"/>
      <c r="M848" s="296"/>
      <c r="N848" s="296"/>
      <c r="O848" s="296"/>
      <c r="P848" s="296"/>
      <c r="Q848" s="82"/>
      <c r="R848" s="82"/>
      <c r="S848" s="309"/>
    </row>
    <row r="849" spans="1:23" ht="14.4" hidden="1" customHeight="1" outlineLevel="1" x14ac:dyDescent="0.3">
      <c r="A849" s="287"/>
      <c r="B849" s="428"/>
      <c r="C849" s="130" t="str" cm="1">
        <f t="array" aca="1" ref="C849" ca="1">IF(INDIRECT("'Introducció dades'!E"&amp;T849)="No n'hi ha","",INDIRECT("'Introducció dades'!E"&amp;T849))</f>
        <v/>
      </c>
      <c r="D849" s="119"/>
      <c r="E849" s="128" cm="1">
        <f t="array" aca="1" ref="E849" ca="1">INDIRECT("'Introducció dades'!Q"&amp;U849)</f>
        <v>0</v>
      </c>
      <c r="F849" s="123"/>
      <c r="G849" s="123"/>
      <c r="H849" s="128" cm="1">
        <f t="array" aca="1" ref="H849" ca="1">INDIRECT("'Introducció dades'!S"&amp;V849)</f>
        <v>0</v>
      </c>
      <c r="I849" s="123"/>
      <c r="J849" s="123"/>
      <c r="K849" s="128" cm="1">
        <f t="array" aca="1" ref="K849" ca="1">INDIRECT("'Introducció dades'!W"&amp;W849)</f>
        <v>0</v>
      </c>
      <c r="L849" s="123"/>
      <c r="M849" s="296"/>
      <c r="N849" s="296"/>
      <c r="O849" s="296"/>
      <c r="P849" s="296"/>
      <c r="Q849" s="82"/>
      <c r="R849" s="82"/>
      <c r="S849" s="309"/>
      <c r="T849" s="245">
        <f t="shared" ref="T849:W849" si="89">T774+$T$92</f>
        <v>1623</v>
      </c>
      <c r="U849" s="245">
        <f t="shared" si="89"/>
        <v>1645</v>
      </c>
      <c r="V849" s="245">
        <f t="shared" si="89"/>
        <v>1645</v>
      </c>
      <c r="W849" s="245">
        <f t="shared" si="89"/>
        <v>1624</v>
      </c>
    </row>
    <row r="850" spans="1:23" ht="3" hidden="1" customHeight="1" outlineLevel="1" x14ac:dyDescent="0.3">
      <c r="A850" s="287"/>
      <c r="B850" s="428"/>
      <c r="C850" s="131"/>
      <c r="D850" s="119"/>
      <c r="E850" s="123"/>
      <c r="F850" s="123"/>
      <c r="G850" s="123"/>
      <c r="H850" s="123"/>
      <c r="I850" s="123"/>
      <c r="J850" s="123"/>
      <c r="K850" s="123"/>
      <c r="L850" s="123"/>
      <c r="M850" s="296"/>
      <c r="N850" s="296"/>
      <c r="O850" s="296"/>
      <c r="P850" s="296"/>
      <c r="Q850" s="82"/>
      <c r="R850" s="82"/>
      <c r="S850" s="309"/>
    </row>
    <row r="851" spans="1:23" hidden="1" outlineLevel="1" x14ac:dyDescent="0.3">
      <c r="A851" s="287"/>
      <c r="B851" s="428"/>
      <c r="C851" s="130" t="str" cm="1">
        <f t="array" aca="1" ref="C851" ca="1">IF(INDIRECT("'Introducció dades'!E"&amp;T851)="No n'hi ha","",INDIRECT("'Introducció dades'!E"&amp;T851))</f>
        <v/>
      </c>
      <c r="D851" s="119"/>
      <c r="E851" s="128" cm="1">
        <f t="array" aca="1" ref="E851" ca="1">INDIRECT("'Introducció dades'!Q"&amp;U851)</f>
        <v>0</v>
      </c>
      <c r="F851" s="123"/>
      <c r="G851" s="123"/>
      <c r="H851" s="128" cm="1">
        <f t="array" aca="1" ref="H851" ca="1">INDIRECT("'Introducció dades'!S"&amp;V851)</f>
        <v>0</v>
      </c>
      <c r="I851" s="123"/>
      <c r="J851" s="123"/>
      <c r="K851" s="128" cm="1">
        <f t="array" aca="1" ref="K851" ca="1">INDIRECT("'Introducció dades'!W"&amp;W851)</f>
        <v>0</v>
      </c>
      <c r="L851" s="123"/>
      <c r="M851" s="296"/>
      <c r="N851" s="296"/>
      <c r="O851" s="296"/>
      <c r="P851" s="296"/>
      <c r="Q851" s="82"/>
      <c r="R851" s="82"/>
      <c r="S851" s="309"/>
      <c r="T851" s="245">
        <f t="shared" ref="T851:W851" si="90">T776+$T$92</f>
        <v>1651</v>
      </c>
      <c r="U851" s="245">
        <f t="shared" si="90"/>
        <v>1673</v>
      </c>
      <c r="V851" s="245">
        <f t="shared" si="90"/>
        <v>1673</v>
      </c>
      <c r="W851" s="245">
        <f t="shared" si="90"/>
        <v>1652</v>
      </c>
    </row>
    <row r="852" spans="1:23" ht="3" hidden="1" customHeight="1" outlineLevel="1" x14ac:dyDescent="0.3">
      <c r="A852" s="287"/>
      <c r="B852" s="428"/>
      <c r="C852" s="131"/>
      <c r="D852" s="119"/>
      <c r="E852" s="123"/>
      <c r="F852" s="123"/>
      <c r="G852" s="123"/>
      <c r="H852" s="123"/>
      <c r="I852" s="123"/>
      <c r="J852" s="123"/>
      <c r="K852" s="123"/>
      <c r="L852" s="296"/>
      <c r="M852" s="296"/>
      <c r="N852" s="296"/>
      <c r="O852" s="296"/>
      <c r="P852" s="296"/>
      <c r="Q852" s="82"/>
      <c r="R852" s="82"/>
      <c r="S852" s="309"/>
    </row>
    <row r="853" spans="1:23" ht="14.4" hidden="1" customHeight="1" outlineLevel="1" x14ac:dyDescent="0.3">
      <c r="A853" s="287"/>
      <c r="B853" s="428"/>
      <c r="C853" s="130" t="str" cm="1">
        <f t="array" aca="1" ref="C853" ca="1">IF(INDIRECT("'Introducció dades'!E"&amp;T853)="No n'hi ha","",INDIRECT("'Introducció dades'!E"&amp;T853))</f>
        <v/>
      </c>
      <c r="D853" s="119"/>
      <c r="E853" s="128" cm="1">
        <f t="array" aca="1" ref="E853" ca="1">INDIRECT("'Introducció dades'!Q"&amp;U853)</f>
        <v>0</v>
      </c>
      <c r="F853" s="123"/>
      <c r="G853" s="123"/>
      <c r="H853" s="128" cm="1">
        <f t="array" aca="1" ref="H853" ca="1">INDIRECT("'Introducció dades'!S"&amp;V853)</f>
        <v>0</v>
      </c>
      <c r="I853" s="123"/>
      <c r="J853" s="123"/>
      <c r="K853" s="128" cm="1">
        <f t="array" aca="1" ref="K853" ca="1">INDIRECT("'Introducció dades'!W"&amp;W853)</f>
        <v>0</v>
      </c>
      <c r="L853" s="123"/>
      <c r="M853" s="296"/>
      <c r="N853" s="296"/>
      <c r="O853" s="296"/>
      <c r="P853" s="296"/>
      <c r="Q853" s="82"/>
      <c r="R853" s="82"/>
      <c r="S853" s="309"/>
      <c r="T853" s="245">
        <f t="shared" ref="T853:W853" si="91">T778+$T$92</f>
        <v>1679</v>
      </c>
      <c r="U853" s="245">
        <f t="shared" si="91"/>
        <v>1701</v>
      </c>
      <c r="V853" s="245">
        <f t="shared" si="91"/>
        <v>1701</v>
      </c>
      <c r="W853" s="245">
        <f t="shared" si="91"/>
        <v>1680</v>
      </c>
    </row>
    <row r="854" spans="1:23" ht="3" hidden="1" customHeight="1" outlineLevel="1" x14ac:dyDescent="0.3">
      <c r="A854" s="287"/>
      <c r="B854" s="428"/>
      <c r="C854" s="131"/>
      <c r="D854" s="119"/>
      <c r="E854" s="123"/>
      <c r="F854" s="123"/>
      <c r="G854" s="123"/>
      <c r="H854" s="123"/>
      <c r="I854" s="123"/>
      <c r="J854" s="123"/>
      <c r="K854" s="123"/>
      <c r="L854" s="123"/>
      <c r="M854" s="296"/>
      <c r="N854" s="296"/>
      <c r="O854" s="296"/>
      <c r="P854" s="296"/>
      <c r="Q854" s="82"/>
      <c r="R854" s="82"/>
      <c r="S854" s="309"/>
    </row>
    <row r="855" spans="1:23" hidden="1" outlineLevel="1" x14ac:dyDescent="0.3">
      <c r="A855" s="287"/>
      <c r="B855" s="428"/>
      <c r="C855" s="130" t="str" cm="1">
        <f t="array" aca="1" ref="C855" ca="1">IF(INDIRECT("'Introducció dades'!E"&amp;T855)="No n'hi ha","",INDIRECT("'Introducció dades'!E"&amp;T855))</f>
        <v/>
      </c>
      <c r="D855" s="119"/>
      <c r="E855" s="128" cm="1">
        <f t="array" aca="1" ref="E855" ca="1">INDIRECT("'Introducció dades'!Q"&amp;U855)</f>
        <v>0</v>
      </c>
      <c r="F855" s="123"/>
      <c r="G855" s="123"/>
      <c r="H855" s="128" cm="1">
        <f t="array" aca="1" ref="H855" ca="1">INDIRECT("'Introducció dades'!S"&amp;V855)</f>
        <v>0</v>
      </c>
      <c r="I855" s="123"/>
      <c r="J855" s="123"/>
      <c r="K855" s="128" cm="1">
        <f t="array" aca="1" ref="K855" ca="1">INDIRECT("'Introducció dades'!W"&amp;W855)</f>
        <v>0</v>
      </c>
      <c r="L855" s="123"/>
      <c r="M855" s="296"/>
      <c r="N855" s="296"/>
      <c r="O855" s="296"/>
      <c r="P855" s="296"/>
      <c r="Q855" s="82"/>
      <c r="R855" s="82"/>
      <c r="S855" s="309"/>
      <c r="T855" s="245">
        <f t="shared" ref="T855:W855" si="92">T780+$T$92</f>
        <v>1707</v>
      </c>
      <c r="U855" s="245">
        <f t="shared" si="92"/>
        <v>1729</v>
      </c>
      <c r="V855" s="245">
        <f t="shared" si="92"/>
        <v>1729</v>
      </c>
      <c r="W855" s="245">
        <f t="shared" si="92"/>
        <v>1804</v>
      </c>
    </row>
    <row r="856" spans="1:23" ht="3" hidden="1" customHeight="1" outlineLevel="1" x14ac:dyDescent="0.3">
      <c r="A856" s="287"/>
      <c r="B856" s="428"/>
      <c r="C856" s="131"/>
      <c r="D856" s="119"/>
      <c r="E856" s="123"/>
      <c r="F856" s="123"/>
      <c r="G856" s="123"/>
      <c r="H856" s="123"/>
      <c r="I856" s="123"/>
      <c r="J856" s="123"/>
      <c r="K856" s="123"/>
      <c r="L856" s="296"/>
      <c r="M856" s="296"/>
      <c r="N856" s="296"/>
      <c r="O856" s="296"/>
      <c r="P856" s="296"/>
      <c r="Q856" s="82"/>
      <c r="R856" s="82"/>
      <c r="S856" s="309"/>
      <c r="U856" s="245">
        <f t="shared" ref="U856" si="93">U781+$T$92</f>
        <v>1584</v>
      </c>
    </row>
    <row r="857" spans="1:23" ht="13.95" hidden="1" customHeight="1" outlineLevel="1" x14ac:dyDescent="0.3">
      <c r="A857" s="287"/>
      <c r="B857" s="428"/>
      <c r="C857" s="312" t="s">
        <v>149</v>
      </c>
      <c r="D857" s="119"/>
      <c r="E857" s="313">
        <f ca="1">SUM(E847:E851)</f>
        <v>0</v>
      </c>
      <c r="F857" s="314"/>
      <c r="G857" s="314"/>
      <c r="H857" s="313">
        <f t="shared" ref="H857" ca="1" si="94">SUM(H847:H851)</f>
        <v>0</v>
      </c>
      <c r="I857" s="314"/>
      <c r="J857" s="314"/>
      <c r="K857" s="313">
        <f t="shared" ref="K857" ca="1" si="95">SUM(K847:K851)</f>
        <v>0</v>
      </c>
      <c r="L857" s="296"/>
      <c r="M857" s="296"/>
      <c r="N857" s="296"/>
      <c r="O857" s="296"/>
      <c r="P857" s="296"/>
      <c r="Q857" s="82"/>
      <c r="R857" s="82"/>
      <c r="S857" s="309"/>
    </row>
    <row r="858" spans="1:23" ht="3" hidden="1" customHeight="1" outlineLevel="1" x14ac:dyDescent="0.3">
      <c r="A858" s="287"/>
      <c r="B858" s="428"/>
      <c r="C858" s="82"/>
      <c r="D858" s="82"/>
      <c r="E858" s="120"/>
      <c r="F858" s="120"/>
      <c r="G858" s="120"/>
      <c r="H858" s="120"/>
      <c r="I858" s="120"/>
      <c r="J858" s="120"/>
      <c r="K858" s="120"/>
      <c r="L858" s="82"/>
      <c r="M858" s="82"/>
      <c r="N858" s="82"/>
      <c r="O858" s="82"/>
      <c r="P858" s="82"/>
      <c r="Q858" s="82"/>
      <c r="R858" s="82"/>
      <c r="S858" s="309"/>
    </row>
    <row r="859" spans="1:23" hidden="1" outlineLevel="1" x14ac:dyDescent="0.3">
      <c r="A859" s="287"/>
      <c r="B859" s="428"/>
      <c r="C859" s="82"/>
      <c r="D859" s="82"/>
      <c r="E859" s="82"/>
      <c r="F859" s="82"/>
      <c r="G859" s="82"/>
      <c r="H859" s="82"/>
      <c r="I859" s="82"/>
      <c r="J859" s="82"/>
      <c r="K859" s="82"/>
      <c r="L859" s="82"/>
      <c r="M859" s="82"/>
      <c r="N859" s="82"/>
      <c r="O859" s="82"/>
      <c r="P859" s="82"/>
      <c r="Q859" s="82"/>
      <c r="R859" s="82"/>
      <c r="S859" s="309"/>
    </row>
    <row r="860" spans="1:23" hidden="1" outlineLevel="1" x14ac:dyDescent="0.3">
      <c r="A860" s="287"/>
      <c r="B860" s="428"/>
      <c r="C860" s="82"/>
      <c r="D860" s="82"/>
      <c r="E860" s="82"/>
      <c r="F860" s="82"/>
      <c r="G860" s="82"/>
      <c r="H860" s="82"/>
      <c r="I860" s="82"/>
      <c r="J860" s="82"/>
      <c r="K860" s="82"/>
      <c r="L860" s="82"/>
      <c r="M860" s="82"/>
      <c r="N860" s="82"/>
      <c r="O860" s="82"/>
      <c r="P860" s="82"/>
      <c r="Q860" s="82"/>
      <c r="R860" s="82"/>
      <c r="S860" s="309"/>
    </row>
    <row r="861" spans="1:23" hidden="1" outlineLevel="1" x14ac:dyDescent="0.3">
      <c r="A861" s="287"/>
      <c r="B861" s="428"/>
      <c r="C861" s="82"/>
      <c r="D861" s="82"/>
      <c r="E861" s="82"/>
      <c r="F861" s="82"/>
      <c r="G861" s="82"/>
      <c r="H861" s="82"/>
      <c r="I861" s="82"/>
      <c r="J861" s="82"/>
      <c r="K861" s="82"/>
      <c r="L861" s="82"/>
      <c r="M861" s="82"/>
      <c r="N861" s="82"/>
      <c r="O861" s="82"/>
      <c r="P861" s="82"/>
      <c r="Q861" s="82"/>
      <c r="R861" s="82"/>
      <c r="S861" s="309"/>
    </row>
    <row r="862" spans="1:23" hidden="1" outlineLevel="1" x14ac:dyDescent="0.3">
      <c r="A862" s="287"/>
      <c r="B862" s="428"/>
      <c r="C862" s="82"/>
      <c r="D862" s="82"/>
      <c r="E862" s="82"/>
      <c r="F862" s="82"/>
      <c r="G862" s="82"/>
      <c r="H862" s="82"/>
      <c r="I862" s="82"/>
      <c r="J862" s="82"/>
      <c r="K862" s="121"/>
      <c r="L862" s="296"/>
      <c r="M862" s="296"/>
      <c r="N862" s="296"/>
      <c r="O862" s="296"/>
      <c r="P862" s="296"/>
      <c r="Q862" s="82"/>
      <c r="R862" s="82"/>
      <c r="S862" s="309"/>
    </row>
    <row r="863" spans="1:23" hidden="1" outlineLevel="1" x14ac:dyDescent="0.3">
      <c r="A863" s="287"/>
      <c r="B863" s="428"/>
      <c r="C863" s="82"/>
      <c r="D863" s="82"/>
      <c r="E863" s="82"/>
      <c r="F863" s="82"/>
      <c r="G863" s="82"/>
      <c r="H863" s="82"/>
      <c r="I863" s="82"/>
      <c r="J863" s="82"/>
      <c r="K863" s="121"/>
      <c r="L863" s="121"/>
      <c r="M863" s="121"/>
      <c r="N863" s="121"/>
      <c r="O863" s="121"/>
      <c r="P863" s="121"/>
      <c r="Q863" s="82"/>
      <c r="R863" s="82"/>
      <c r="S863" s="309"/>
    </row>
    <row r="864" spans="1:23" hidden="1" outlineLevel="1" x14ac:dyDescent="0.3">
      <c r="A864" s="287"/>
      <c r="B864" s="428"/>
      <c r="C864" s="82"/>
      <c r="D864" s="82"/>
      <c r="E864" s="82"/>
      <c r="F864" s="82"/>
      <c r="G864" s="82"/>
      <c r="H864" s="315"/>
      <c r="I864" s="315"/>
      <c r="J864" s="315"/>
      <c r="K864" s="296"/>
      <c r="L864" s="296"/>
      <c r="M864" s="296"/>
      <c r="N864" s="296"/>
      <c r="O864" s="296"/>
      <c r="P864" s="296"/>
      <c r="Q864" s="82"/>
      <c r="R864" s="82"/>
      <c r="S864" s="309"/>
    </row>
    <row r="865" spans="1:20" hidden="1" outlineLevel="1" x14ac:dyDescent="0.3">
      <c r="A865" s="287"/>
      <c r="B865" s="428"/>
      <c r="C865" s="122"/>
      <c r="D865" s="122"/>
      <c r="E865" s="315"/>
      <c r="F865" s="315"/>
      <c r="G865" s="315"/>
      <c r="H865" s="82"/>
      <c r="I865" s="82"/>
      <c r="J865" s="82"/>
      <c r="K865" s="296"/>
      <c r="L865" s="296"/>
      <c r="M865" s="296"/>
      <c r="N865" s="296"/>
      <c r="O865" s="296"/>
      <c r="P865" s="296"/>
      <c r="Q865" s="133"/>
      <c r="R865" s="133"/>
      <c r="S865" s="309"/>
      <c r="T865" s="244">
        <f>+IF($H$70=$B865,MAX(C865:H865),0)</f>
        <v>0</v>
      </c>
    </row>
    <row r="866" spans="1:20" hidden="1" outlineLevel="1" x14ac:dyDescent="0.3">
      <c r="A866" s="287"/>
      <c r="B866" s="428"/>
      <c r="C866" s="122"/>
      <c r="D866" s="122"/>
      <c r="E866" s="315"/>
      <c r="F866" s="315"/>
      <c r="G866" s="315"/>
      <c r="H866" s="315"/>
      <c r="I866" s="315"/>
      <c r="J866" s="315"/>
      <c r="K866" s="296"/>
      <c r="L866" s="296"/>
      <c r="M866" s="296"/>
      <c r="N866" s="296"/>
      <c r="O866" s="296"/>
      <c r="P866" s="296"/>
      <c r="Q866" s="133"/>
      <c r="R866" s="133"/>
      <c r="S866" s="309"/>
      <c r="T866" s="244">
        <f>+IF($H$70=$B866,MAX(C866:H866),0)</f>
        <v>0</v>
      </c>
    </row>
    <row r="867" spans="1:20" hidden="1" outlineLevel="1" x14ac:dyDescent="0.3">
      <c r="A867" s="287"/>
      <c r="B867" s="428"/>
      <c r="C867" s="122"/>
      <c r="D867" s="122"/>
      <c r="E867" s="315"/>
      <c r="F867" s="315"/>
      <c r="G867" s="315"/>
      <c r="H867" s="315"/>
      <c r="I867" s="315"/>
      <c r="J867" s="315"/>
      <c r="K867" s="296"/>
      <c r="L867" s="296"/>
      <c r="M867" s="296"/>
      <c r="N867" s="296"/>
      <c r="O867" s="296"/>
      <c r="P867" s="296"/>
      <c r="Q867" s="133"/>
      <c r="R867" s="133"/>
      <c r="S867" s="309"/>
      <c r="T867" s="244">
        <f>+IF($H$70=$B867,MAX(C867:H867),0)</f>
        <v>0</v>
      </c>
    </row>
    <row r="868" spans="1:20" hidden="1" outlineLevel="1" x14ac:dyDescent="0.3">
      <c r="A868" s="287"/>
      <c r="B868" s="428"/>
      <c r="C868" s="122"/>
      <c r="D868" s="122"/>
      <c r="E868" s="315"/>
      <c r="F868" s="315"/>
      <c r="G868" s="315"/>
      <c r="H868" s="315"/>
      <c r="I868" s="315"/>
      <c r="J868" s="315"/>
      <c r="K868" s="315"/>
      <c r="L868" s="315"/>
      <c r="M868" s="315"/>
      <c r="N868" s="315"/>
      <c r="O868" s="315"/>
      <c r="P868" s="133"/>
      <c r="Q868" s="133"/>
      <c r="R868" s="133"/>
      <c r="S868" s="309"/>
      <c r="T868" s="244">
        <f>+IF($H$70=$B868,MAX(C868:N868),0)</f>
        <v>0</v>
      </c>
    </row>
    <row r="869" spans="1:20" hidden="1" outlineLevel="1" x14ac:dyDescent="0.3">
      <c r="A869" s="287"/>
      <c r="B869" s="428"/>
      <c r="C869" s="122"/>
      <c r="D869" s="122"/>
      <c r="E869" s="315"/>
      <c r="F869" s="315"/>
      <c r="G869" s="315"/>
      <c r="H869" s="315"/>
      <c r="I869" s="315"/>
      <c r="J869" s="315"/>
      <c r="K869" s="315"/>
      <c r="L869" s="315"/>
      <c r="M869" s="315"/>
      <c r="N869" s="315"/>
      <c r="O869" s="315"/>
      <c r="P869" s="133">
        <f ca="1">+IF($D$70=$B869,MAX(C869:N869),0)</f>
        <v>0</v>
      </c>
      <c r="Q869" s="133">
        <f ca="1">+IF($G$70=$B869,MAX(C869:N869),0)</f>
        <v>0</v>
      </c>
      <c r="R869" s="133"/>
      <c r="S869" s="309"/>
      <c r="T869" s="244">
        <f>+IF($H$70=$B869,MAX(C869:N869),0)</f>
        <v>0</v>
      </c>
    </row>
    <row r="870" spans="1:20" hidden="1" outlineLevel="1" x14ac:dyDescent="0.3">
      <c r="A870" s="287"/>
      <c r="B870" s="428"/>
      <c r="C870" s="122"/>
      <c r="D870" s="122"/>
      <c r="E870" s="315"/>
      <c r="F870" s="315"/>
      <c r="G870" s="315"/>
      <c r="H870" s="315"/>
      <c r="I870" s="315"/>
      <c r="J870" s="315"/>
      <c r="K870" s="315"/>
      <c r="L870" s="315"/>
      <c r="M870" s="315"/>
      <c r="N870" s="315"/>
      <c r="O870" s="315"/>
      <c r="P870" s="133"/>
      <c r="Q870" s="133"/>
      <c r="R870" s="133"/>
      <c r="S870" s="309"/>
      <c r="T870" s="244"/>
    </row>
    <row r="871" spans="1:20" hidden="1" outlineLevel="1" x14ac:dyDescent="0.3">
      <c r="A871" s="287"/>
      <c r="B871" s="428"/>
      <c r="C871" s="122"/>
      <c r="D871" s="122"/>
      <c r="E871" s="315"/>
      <c r="F871" s="315"/>
      <c r="G871" s="315"/>
      <c r="H871" s="315"/>
      <c r="I871" s="315"/>
      <c r="J871" s="315"/>
      <c r="K871" s="315"/>
      <c r="L871" s="315"/>
      <c r="M871" s="315"/>
      <c r="N871" s="315"/>
      <c r="O871" s="315"/>
      <c r="P871" s="133"/>
      <c r="Q871" s="133"/>
      <c r="R871" s="133"/>
      <c r="S871" s="309"/>
      <c r="T871" s="244"/>
    </row>
    <row r="872" spans="1:20" hidden="1" outlineLevel="1" x14ac:dyDescent="0.3">
      <c r="A872" s="287"/>
      <c r="B872" s="428"/>
      <c r="C872" s="122"/>
      <c r="D872" s="122"/>
      <c r="E872" s="315"/>
      <c r="F872" s="315"/>
      <c r="G872" s="315"/>
      <c r="H872" s="315"/>
      <c r="I872" s="315"/>
      <c r="J872" s="315"/>
      <c r="K872" s="315"/>
      <c r="L872" s="315"/>
      <c r="M872" s="315"/>
      <c r="N872" s="315"/>
      <c r="O872" s="315"/>
      <c r="P872" s="133"/>
      <c r="Q872" s="133"/>
      <c r="R872" s="133"/>
      <c r="S872" s="309"/>
      <c r="T872" s="244"/>
    </row>
    <row r="873" spans="1:20" hidden="1" outlineLevel="1" x14ac:dyDescent="0.3">
      <c r="A873" s="287"/>
      <c r="B873" s="428"/>
      <c r="C873" s="122"/>
      <c r="D873" s="122"/>
      <c r="E873" s="315"/>
      <c r="F873" s="315"/>
      <c r="G873" s="315"/>
      <c r="H873" s="315"/>
      <c r="I873" s="315"/>
      <c r="J873" s="315"/>
      <c r="K873" s="315"/>
      <c r="L873" s="315"/>
      <c r="M873" s="315"/>
      <c r="N873" s="315"/>
      <c r="O873" s="315"/>
      <c r="P873" s="133"/>
      <c r="Q873" s="133"/>
      <c r="R873" s="133"/>
      <c r="S873" s="309"/>
      <c r="T873" s="244"/>
    </row>
    <row r="874" spans="1:20" hidden="1" outlineLevel="1" x14ac:dyDescent="0.3">
      <c r="A874" s="287"/>
      <c r="B874" s="428"/>
      <c r="C874" s="122"/>
      <c r="D874" s="122"/>
      <c r="E874" s="315"/>
      <c r="F874" s="315"/>
      <c r="G874" s="315"/>
      <c r="H874" s="315"/>
      <c r="I874" s="315"/>
      <c r="J874" s="315"/>
      <c r="K874" s="315"/>
      <c r="L874" s="315"/>
      <c r="M874" s="315"/>
      <c r="N874" s="315"/>
      <c r="O874" s="315"/>
      <c r="P874" s="133"/>
      <c r="Q874" s="133"/>
      <c r="R874" s="133"/>
      <c r="S874" s="309"/>
      <c r="T874" s="244"/>
    </row>
    <row r="875" spans="1:20" hidden="1" outlineLevel="1" x14ac:dyDescent="0.3">
      <c r="A875" s="287"/>
      <c r="B875" s="428"/>
      <c r="C875" s="122"/>
      <c r="D875" s="122"/>
      <c r="E875" s="315"/>
      <c r="F875" s="315"/>
      <c r="G875" s="315"/>
      <c r="H875" s="315"/>
      <c r="I875" s="315"/>
      <c r="J875" s="315"/>
      <c r="K875" s="315"/>
      <c r="L875" s="315"/>
      <c r="M875" s="315"/>
      <c r="N875" s="315"/>
      <c r="O875" s="315"/>
      <c r="P875" s="133"/>
      <c r="Q875" s="133"/>
      <c r="R875" s="133"/>
      <c r="S875" s="309"/>
      <c r="T875" s="244"/>
    </row>
    <row r="876" spans="1:20" hidden="1" outlineLevel="1" x14ac:dyDescent="0.3">
      <c r="A876" s="287"/>
      <c r="B876" s="428"/>
      <c r="C876" s="122"/>
      <c r="D876" s="122"/>
      <c r="E876" s="315"/>
      <c r="F876" s="315"/>
      <c r="G876" s="315"/>
      <c r="H876" s="315"/>
      <c r="I876" s="315"/>
      <c r="J876" s="315"/>
      <c r="K876" s="315"/>
      <c r="L876" s="315"/>
      <c r="M876" s="315"/>
      <c r="N876" s="315"/>
      <c r="O876" s="315"/>
      <c r="P876" s="133"/>
      <c r="Q876" s="133"/>
      <c r="R876" s="133"/>
      <c r="S876" s="309"/>
      <c r="T876" s="244"/>
    </row>
    <row r="877" spans="1:20" hidden="1" outlineLevel="1" x14ac:dyDescent="0.3">
      <c r="A877" s="287"/>
      <c r="B877" s="428"/>
      <c r="C877" s="122"/>
      <c r="D877" s="122"/>
      <c r="E877" s="315"/>
      <c r="F877" s="315"/>
      <c r="G877" s="315"/>
      <c r="H877" s="315"/>
      <c r="I877" s="315"/>
      <c r="J877" s="315"/>
      <c r="K877" s="315"/>
      <c r="L877" s="315"/>
      <c r="M877" s="315"/>
      <c r="N877" s="315"/>
      <c r="O877" s="315"/>
      <c r="P877" s="133"/>
      <c r="Q877" s="133"/>
      <c r="R877" s="133"/>
      <c r="S877" s="309"/>
      <c r="T877" s="244"/>
    </row>
    <row r="878" spans="1:20" hidden="1" outlineLevel="1" x14ac:dyDescent="0.3">
      <c r="A878" s="287"/>
      <c r="B878" s="428"/>
      <c r="C878" s="122"/>
      <c r="D878" s="122"/>
      <c r="E878" s="315"/>
      <c r="F878" s="315"/>
      <c r="G878" s="315"/>
      <c r="H878" s="315"/>
      <c r="I878" s="315"/>
      <c r="J878" s="315"/>
      <c r="K878" s="315"/>
      <c r="L878" s="315"/>
      <c r="M878" s="315"/>
      <c r="N878" s="315"/>
      <c r="O878" s="315"/>
      <c r="P878" s="133"/>
      <c r="Q878" s="133"/>
      <c r="R878" s="133"/>
      <c r="S878" s="309"/>
      <c r="T878" s="244"/>
    </row>
    <row r="879" spans="1:20" hidden="1" outlineLevel="1" x14ac:dyDescent="0.3">
      <c r="A879" s="287"/>
      <c r="B879" s="428"/>
      <c r="C879" s="122"/>
      <c r="D879" s="122"/>
      <c r="E879" s="315"/>
      <c r="F879" s="315"/>
      <c r="G879" s="315"/>
      <c r="H879" s="315"/>
      <c r="I879" s="315"/>
      <c r="J879" s="315"/>
      <c r="K879" s="315"/>
      <c r="L879" s="315"/>
      <c r="M879" s="315"/>
      <c r="N879" s="315"/>
      <c r="O879" s="315"/>
      <c r="P879" s="133"/>
      <c r="Q879" s="133"/>
      <c r="R879" s="133"/>
      <c r="S879" s="309"/>
      <c r="T879" s="244"/>
    </row>
    <row r="880" spans="1:20" hidden="1" outlineLevel="1" x14ac:dyDescent="0.3">
      <c r="A880" s="287"/>
      <c r="B880" s="428"/>
      <c r="C880" s="122"/>
      <c r="D880" s="122"/>
      <c r="E880" s="315"/>
      <c r="F880" s="315"/>
      <c r="G880" s="315"/>
      <c r="H880" s="315"/>
      <c r="I880" s="315"/>
      <c r="J880" s="315"/>
      <c r="K880" s="315"/>
      <c r="L880" s="315"/>
      <c r="M880" s="315"/>
      <c r="N880" s="315"/>
      <c r="O880" s="315"/>
      <c r="P880" s="133"/>
      <c r="Q880" s="133"/>
      <c r="R880" s="133"/>
      <c r="S880" s="309"/>
      <c r="T880" s="244"/>
    </row>
    <row r="881" spans="1:25" ht="19.2" hidden="1" customHeight="1" outlineLevel="1" x14ac:dyDescent="0.3">
      <c r="A881" s="287"/>
      <c r="B881" s="428"/>
      <c r="C881" s="119"/>
      <c r="D881" s="119"/>
      <c r="E881" s="126" t="s">
        <v>176</v>
      </c>
      <c r="F881" s="124"/>
      <c r="G881" s="124"/>
      <c r="H881" s="126" t="s">
        <v>112</v>
      </c>
      <c r="I881" s="124"/>
      <c r="J881" s="124"/>
      <c r="K881" s="126" t="s">
        <v>177</v>
      </c>
      <c r="L881" s="315"/>
      <c r="M881" s="315"/>
      <c r="N881" s="315"/>
      <c r="O881" s="315"/>
      <c r="P881" s="133"/>
      <c r="Q881" s="133"/>
      <c r="R881" s="133"/>
      <c r="S881" s="309"/>
      <c r="T881" s="244"/>
    </row>
    <row r="882" spans="1:25" ht="3" hidden="1" customHeight="1" outlineLevel="1" x14ac:dyDescent="0.3">
      <c r="A882" s="287"/>
      <c r="B882" s="428"/>
      <c r="C882" s="119"/>
      <c r="D882" s="119"/>
      <c r="E882" s="124"/>
      <c r="F882" s="124"/>
      <c r="G882" s="124"/>
      <c r="H882" s="124"/>
      <c r="I882" s="124"/>
      <c r="J882" s="124"/>
      <c r="K882" s="124"/>
      <c r="L882" s="315"/>
      <c r="M882" s="315"/>
      <c r="N882" s="315"/>
      <c r="O882" s="315"/>
      <c r="P882" s="133"/>
      <c r="Q882" s="133"/>
      <c r="R882" s="133"/>
      <c r="S882" s="309"/>
      <c r="T882" s="244"/>
    </row>
    <row r="883" spans="1:25" hidden="1" outlineLevel="1" x14ac:dyDescent="0.3">
      <c r="A883" s="287"/>
      <c r="B883" s="428"/>
      <c r="C883" s="130" t="s">
        <v>178</v>
      </c>
      <c r="D883" s="124"/>
      <c r="E883" s="132" t="str" cm="1">
        <f t="array" aca="1" ref="E883" ca="1">IFERROR(E857/INDIRECT("'Introducció dades Grals'!G"&amp;T883),"-")</f>
        <v>-</v>
      </c>
      <c r="F883" s="125"/>
      <c r="G883" s="125"/>
      <c r="H883" s="132">
        <f ca="1">IFERROR(SUM(INDIRECT("'Introducció dades'!S"&amp;U883),INDIRECT("'Introducció dades'!S"&amp;V883),INDIRECT("'Introducció dades'!S"&amp;W883),INDIRECT("'Introducció dades'!S"&amp;X883),INDIRECT("'Introducció dades'!S"&amp;Y883)),"-")</f>
        <v>0</v>
      </c>
      <c r="I883" s="125"/>
      <c r="J883" s="125"/>
      <c r="K883" s="132" t="str" cm="1">
        <f t="array" aca="1" ref="K883" ca="1">IFERROR(K857/INDIRECT("'Introducció dades Grals'!G"&amp;T883),"-")</f>
        <v>-</v>
      </c>
      <c r="L883" s="315"/>
      <c r="M883" s="315"/>
      <c r="N883" s="315"/>
      <c r="O883" s="315"/>
      <c r="P883" s="133"/>
      <c r="Q883" s="133"/>
      <c r="R883" s="133"/>
      <c r="S883" s="309"/>
      <c r="T883" s="245">
        <f>+T829+T808</f>
        <v>34</v>
      </c>
      <c r="U883" s="245">
        <f>+T842+U808</f>
        <v>1593</v>
      </c>
      <c r="V883" s="245">
        <f>+T842+V808</f>
        <v>1624</v>
      </c>
      <c r="W883" s="245">
        <f>+T842+W808</f>
        <v>1652</v>
      </c>
      <c r="X883" s="245">
        <f>+T842+X808</f>
        <v>1680</v>
      </c>
      <c r="Y883" s="245">
        <f>+T842+Y808</f>
        <v>1708</v>
      </c>
    </row>
    <row r="884" spans="1:25" hidden="1" outlineLevel="1" x14ac:dyDescent="0.3">
      <c r="A884" s="287"/>
      <c r="B884" s="104"/>
      <c r="C884" s="316"/>
      <c r="D884" s="124"/>
      <c r="E884" s="125"/>
      <c r="F884" s="125"/>
      <c r="G884" s="125"/>
      <c r="H884" s="125"/>
      <c r="I884" s="125"/>
      <c r="J884" s="125"/>
      <c r="K884" s="125"/>
      <c r="L884" s="315"/>
      <c r="M884" s="315"/>
      <c r="N884" s="315"/>
      <c r="O884" s="315"/>
      <c r="P884" s="133"/>
      <c r="Q884" s="133"/>
      <c r="R884" s="133"/>
      <c r="S884" s="309"/>
      <c r="T884" s="244"/>
    </row>
    <row r="885" spans="1:25" ht="29.4" hidden="1" customHeight="1" outlineLevel="1" x14ac:dyDescent="0.3">
      <c r="A885" s="287"/>
      <c r="B885" s="207"/>
      <c r="C885" s="231" t="s">
        <v>179</v>
      </c>
      <c r="D885" s="207"/>
      <c r="E885" s="207"/>
      <c r="F885" s="207"/>
      <c r="G885" s="207"/>
      <c r="H885" s="207"/>
      <c r="I885" s="207"/>
      <c r="J885" s="207"/>
      <c r="K885" s="207"/>
      <c r="L885" s="207"/>
      <c r="M885" s="207"/>
      <c r="N885" s="207"/>
      <c r="O885" s="207"/>
      <c r="P885" s="296"/>
      <c r="Q885" s="296"/>
      <c r="R885" s="296"/>
      <c r="S885" s="309"/>
      <c r="T885" s="244">
        <v>144</v>
      </c>
    </row>
    <row r="886" spans="1:25" ht="2.4" hidden="1" customHeight="1" outlineLevel="1" x14ac:dyDescent="0.3">
      <c r="A886" s="287"/>
      <c r="B886" s="230"/>
      <c r="C886" s="230"/>
      <c r="D886" s="230"/>
      <c r="E886" s="230"/>
      <c r="F886" s="230"/>
      <c r="G886" s="230"/>
      <c r="H886" s="230"/>
      <c r="I886" s="230"/>
      <c r="J886" s="230"/>
      <c r="K886" s="230"/>
      <c r="L886" s="230"/>
      <c r="M886" s="230"/>
      <c r="N886" s="230"/>
      <c r="O886" s="230"/>
      <c r="P886" s="310"/>
      <c r="Q886" s="310"/>
      <c r="R886" s="310"/>
      <c r="S886" s="309"/>
      <c r="T886" s="244"/>
    </row>
    <row r="887" spans="1:25" hidden="1" outlineLevel="1" x14ac:dyDescent="0.3">
      <c r="A887" s="287"/>
      <c r="B887" s="104"/>
      <c r="C887" s="316"/>
      <c r="D887" s="124"/>
      <c r="E887" s="125"/>
      <c r="F887" s="125"/>
      <c r="G887" s="125"/>
      <c r="H887" s="125"/>
      <c r="I887" s="125"/>
      <c r="J887" s="125"/>
      <c r="K887" s="125"/>
      <c r="L887" s="315"/>
      <c r="M887" s="315"/>
      <c r="N887" s="315"/>
      <c r="O887" s="315"/>
      <c r="P887" s="133"/>
      <c r="Q887" s="133"/>
      <c r="R887" s="133"/>
      <c r="S887" s="309"/>
      <c r="T887" s="244"/>
    </row>
    <row r="888" spans="1:25" ht="35.4" hidden="1" customHeight="1" outlineLevel="1" x14ac:dyDescent="0.3">
      <c r="A888" s="287"/>
      <c r="B888" s="104"/>
      <c r="C888" s="104"/>
      <c r="D888" s="254" t="s">
        <v>180</v>
      </c>
      <c r="E888" s="254" t="s">
        <v>181</v>
      </c>
      <c r="F888" s="240" t="s">
        <v>182</v>
      </c>
      <c r="G888" s="241"/>
      <c r="H888" s="241"/>
      <c r="I888" s="241"/>
      <c r="J888" s="241"/>
      <c r="K888" s="241"/>
      <c r="L888" s="242"/>
      <c r="M888" s="242"/>
      <c r="N888" s="242"/>
      <c r="O888" s="242" t="s">
        <v>183</v>
      </c>
      <c r="P888" s="243"/>
      <c r="Q888" s="239"/>
      <c r="R888" s="133"/>
      <c r="S888" s="309"/>
      <c r="T888" s="244"/>
    </row>
    <row r="889" spans="1:25" ht="6" hidden="1" customHeight="1" outlineLevel="1" x14ac:dyDescent="0.3">
      <c r="A889" s="287"/>
      <c r="B889" s="104"/>
      <c r="C889" s="237"/>
      <c r="D889" s="296"/>
      <c r="E889" s="296"/>
      <c r="F889" s="237"/>
      <c r="G889" s="238"/>
      <c r="H889" s="238"/>
      <c r="I889" s="238"/>
      <c r="J889" s="238"/>
      <c r="K889" s="238"/>
      <c r="L889" s="122"/>
      <c r="M889" s="122"/>
      <c r="N889" s="122"/>
      <c r="O889" s="122"/>
      <c r="P889" s="239"/>
      <c r="Q889" s="239"/>
      <c r="R889" s="133"/>
      <c r="S889" s="309"/>
      <c r="T889" s="244"/>
    </row>
    <row r="890" spans="1:25" ht="15.6" hidden="1" customHeight="1" outlineLevel="1" x14ac:dyDescent="0.3">
      <c r="A890" s="287"/>
      <c r="B890" s="104"/>
      <c r="C890" s="233" t="s">
        <v>110</v>
      </c>
      <c r="D890" s="317" cm="1">
        <f t="array" aca="1" ref="D890" ca="1">INDIRECT("'Introducció dades'!K"&amp;T890)</f>
        <v>0</v>
      </c>
      <c r="E890" s="317" cm="1">
        <f t="array" aca="1" ref="E890" ca="1">INDIRECT("'Introducció dades'!L"&amp;T890)</f>
        <v>0</v>
      </c>
      <c r="F890" s="236" cm="1">
        <f t="array" aca="1" ref="F890" ca="1">INDIRECT("'Introducció dades'!M"&amp;T890)</f>
        <v>1</v>
      </c>
      <c r="G890" s="234" t="str" cm="1">
        <f t="array" aca="1" ref="G890" ca="1">IF(INDIRECT("'Introducció dades'!M"&amp;T890)&lt;0.8,"Hi ha marge per reduir la potència contractada",IF(INDIRECT("'Introducció dades'!M"&amp;T890)&lt;1.2,"La potència contractada sembla ser adequada",IF(INDIRECT("'Introducció dades'!M"&amp;T890)&gt;=1.2,"Es recomana estudiar ampliar la potència contractada per evitar penalitzacions","ERROR")))</f>
        <v>La potència contractada sembla ser adequada</v>
      </c>
      <c r="H890" s="235"/>
      <c r="I890" s="125"/>
      <c r="J890" s="125"/>
      <c r="K890" s="232"/>
      <c r="L890" s="315"/>
      <c r="M890" s="315"/>
      <c r="N890" s="318" cm="1">
        <f t="array" aca="1" ref="N890" ca="1">INDIRECT("'Introducció dades'!L"&amp;T890)/1.2</f>
        <v>0</v>
      </c>
      <c r="O890" s="319" t="s">
        <v>101</v>
      </c>
      <c r="P890" s="321" cm="1">
        <f t="array" aca="1" ref="P890" ca="1">INDIRECT("'Introducció dades'!L"&amp;T890)/0.8</f>
        <v>0</v>
      </c>
      <c r="Q890" s="320" t="s">
        <v>184</v>
      </c>
      <c r="R890" s="320"/>
      <c r="S890" s="309"/>
      <c r="T890" s="244">
        <f t="shared" ref="T890:T895" si="96">+$T$135+T815</f>
        <v>1593</v>
      </c>
    </row>
    <row r="891" spans="1:25" hidden="1" outlineLevel="1" x14ac:dyDescent="0.3">
      <c r="A891" s="287"/>
      <c r="B891" s="104"/>
      <c r="C891" s="233" t="s">
        <v>115</v>
      </c>
      <c r="D891" s="317" cm="1">
        <f t="array" aca="1" ref="D891" ca="1">INDIRECT("'Introducció dades'!K"&amp;T891)</f>
        <v>0</v>
      </c>
      <c r="E891" s="317" cm="1">
        <f t="array" aca="1" ref="E891" ca="1">INDIRECT("'Introducció dades'!L"&amp;T891)</f>
        <v>0</v>
      </c>
      <c r="F891" s="236" cm="1">
        <f t="array" aca="1" ref="F891" ca="1">INDIRECT("'Introducció dades'!M"&amp;T891)</f>
        <v>1</v>
      </c>
      <c r="G891" s="234" t="str" cm="1">
        <f t="array" aca="1" ref="G891" ca="1">IF(INDIRECT("'Introducció dades'!M"&amp;T891)&lt;0.8,"Hi ha marge per reduir la potència contractada",IF(INDIRECT("'Introducció dades'!M"&amp;T891)&lt;1.2,"La potència contractada sembla ser adequada",IF(INDIRECT("'Introducció dades'!M"&amp;T891)&gt;=1.2,"Es recomana estudiar ampliar la potència contractada per evitar penalitzacions","ERROR")))</f>
        <v>La potència contractada sembla ser adequada</v>
      </c>
      <c r="H891" s="235"/>
      <c r="I891" s="125"/>
      <c r="J891" s="125"/>
      <c r="K891" s="125"/>
      <c r="L891" s="315"/>
      <c r="M891" s="315"/>
      <c r="N891" s="318" cm="1">
        <f t="array" aca="1" ref="N891" ca="1">INDIRECT("'Introducció dades'!L"&amp;T891)/1.2</f>
        <v>0</v>
      </c>
      <c r="O891" s="319" t="s">
        <v>101</v>
      </c>
      <c r="P891" s="321" cm="1">
        <f t="array" aca="1" ref="P891" ca="1">INDIRECT("'Introducció dades'!L"&amp;T891)/0.8</f>
        <v>0</v>
      </c>
      <c r="Q891" s="320" t="s">
        <v>184</v>
      </c>
      <c r="R891" s="320"/>
      <c r="S891" s="309"/>
      <c r="T891" s="244">
        <f t="shared" si="96"/>
        <v>1594</v>
      </c>
    </row>
    <row r="892" spans="1:25" ht="15" hidden="1" customHeight="1" outlineLevel="1" x14ac:dyDescent="0.3">
      <c r="A892" s="287"/>
      <c r="B892" s="311"/>
      <c r="C892" s="233" t="s">
        <v>120</v>
      </c>
      <c r="D892" s="317" cm="1">
        <f t="array" aca="1" ref="D892" ca="1">INDIRECT("'Introducció dades'!K"&amp;T892)</f>
        <v>0</v>
      </c>
      <c r="E892" s="317" cm="1">
        <f t="array" aca="1" ref="E892" ca="1">INDIRECT("'Introducció dades'!L"&amp;T892)</f>
        <v>0</v>
      </c>
      <c r="F892" s="236" cm="1">
        <f t="array" aca="1" ref="F892" ca="1">INDIRECT("'Introducció dades'!M"&amp;T892)</f>
        <v>1</v>
      </c>
      <c r="G892" s="234" t="str" cm="1">
        <f t="array" aca="1" ref="G892" ca="1">IF(INDIRECT("'Introducció dades'!M"&amp;T892)&lt;0.8,"Hi ha marge per reduir la potència contractada",IF(INDIRECT("'Introducció dades'!M"&amp;T892)&lt;1.2,"La potència contractada sembla ser adequada",IF(INDIRECT("'Introducció dades'!M"&amp;T892)&gt;=1.2,"Es recomana estudiar ampliar la potència contractada per evitar penalitzacions","ERROR")))</f>
        <v>La potència contractada sembla ser adequada</v>
      </c>
      <c r="H892" s="235"/>
      <c r="I892" s="315"/>
      <c r="J892" s="315"/>
      <c r="K892" s="315"/>
      <c r="L892" s="315"/>
      <c r="M892" s="315"/>
      <c r="N892" s="318" cm="1">
        <f t="array" aca="1" ref="N892" ca="1">INDIRECT("'Introducció dades'!L"&amp;T892)/1.2</f>
        <v>0</v>
      </c>
      <c r="O892" s="319" t="s">
        <v>101</v>
      </c>
      <c r="P892" s="321" cm="1">
        <f t="array" aca="1" ref="P892" ca="1">INDIRECT("'Introducció dades'!L"&amp;T892)/0.8</f>
        <v>0</v>
      </c>
      <c r="Q892" s="320" t="s">
        <v>184</v>
      </c>
      <c r="R892" s="320"/>
      <c r="S892" s="309"/>
      <c r="T892" s="244">
        <f t="shared" si="96"/>
        <v>1595</v>
      </c>
    </row>
    <row r="893" spans="1:25" hidden="1" outlineLevel="1" x14ac:dyDescent="0.3">
      <c r="A893" s="287"/>
      <c r="B893" s="311"/>
      <c r="C893" s="233" t="s">
        <v>123</v>
      </c>
      <c r="D893" s="317" cm="1">
        <f t="array" aca="1" ref="D893" ca="1">INDIRECT("'Introducció dades'!K"&amp;T893)</f>
        <v>0</v>
      </c>
      <c r="E893" s="317" cm="1">
        <f t="array" aca="1" ref="E893" ca="1">INDIRECT("'Introducció dades'!L"&amp;T893)</f>
        <v>0</v>
      </c>
      <c r="F893" s="236" cm="1">
        <f t="array" aca="1" ref="F893" ca="1">INDIRECT("'Introducció dades'!M"&amp;T893)</f>
        <v>1</v>
      </c>
      <c r="G893" s="234" t="str" cm="1">
        <f t="array" aca="1" ref="G893" ca="1">IF(INDIRECT("'Introducció dades'!M"&amp;T893)&lt;0.8,"Hi ha marge per reduir la potència contractada",IF(INDIRECT("'Introducció dades'!M"&amp;T893)&lt;1.2,"La potència contractada sembla ser adequada",IF(INDIRECT("'Introducció dades'!M"&amp;T893)&gt;=1.2,"Es recomana estudiar ampliar la potència contractada per evitar penalitzacions","ERROR")))</f>
        <v>La potència contractada sembla ser adequada</v>
      </c>
      <c r="H893" s="235"/>
      <c r="I893" s="315"/>
      <c r="J893" s="315"/>
      <c r="K893" s="315"/>
      <c r="L893" s="315"/>
      <c r="M893" s="315"/>
      <c r="N893" s="318" cm="1">
        <f t="array" aca="1" ref="N893" ca="1">INDIRECT("'Introducció dades'!L"&amp;T893)/1.2</f>
        <v>0</v>
      </c>
      <c r="O893" s="319" t="s">
        <v>101</v>
      </c>
      <c r="P893" s="321" cm="1">
        <f t="array" aca="1" ref="P893" ca="1">INDIRECT("'Introducció dades'!L"&amp;T893)/0.8</f>
        <v>0</v>
      </c>
      <c r="Q893" s="320" t="s">
        <v>184</v>
      </c>
      <c r="R893" s="320"/>
      <c r="S893" s="309"/>
      <c r="T893" s="244">
        <f t="shared" si="96"/>
        <v>1596</v>
      </c>
    </row>
    <row r="894" spans="1:25" ht="15" hidden="1" customHeight="1" outlineLevel="1" x14ac:dyDescent="0.3">
      <c r="A894" s="287"/>
      <c r="B894" s="311"/>
      <c r="C894" s="233" t="s">
        <v>124</v>
      </c>
      <c r="D894" s="317" cm="1">
        <f t="array" aca="1" ref="D894" ca="1">INDIRECT("'Introducció dades'!K"&amp;T894)</f>
        <v>0</v>
      </c>
      <c r="E894" s="317" cm="1">
        <f t="array" aca="1" ref="E894" ca="1">INDIRECT("'Introducció dades'!L"&amp;T894)</f>
        <v>0</v>
      </c>
      <c r="F894" s="236" cm="1">
        <f t="array" aca="1" ref="F894" ca="1">INDIRECT("'Introducció dades'!M"&amp;T894)</f>
        <v>1</v>
      </c>
      <c r="G894" s="234" t="str" cm="1">
        <f t="array" aca="1" ref="G894" ca="1">IF(INDIRECT("'Introducció dades'!M"&amp;T894)&lt;0.8,"Hi ha marge per reduir la potència contractada",IF(INDIRECT("'Introducció dades'!M"&amp;T894)&lt;1.2,"La potència contractada sembla ser adequada",IF(INDIRECT("'Introducció dades'!M"&amp;T894)&gt;=1.2,"Es recomana estudiar ampliar la potència contractada per evitar penalitzacions","ERROR")))</f>
        <v>La potència contractada sembla ser adequada</v>
      </c>
      <c r="H894" s="235"/>
      <c r="I894" s="315"/>
      <c r="J894" s="315"/>
      <c r="K894" s="315"/>
      <c r="L894" s="315"/>
      <c r="M894" s="315"/>
      <c r="N894" s="318" cm="1">
        <f t="array" aca="1" ref="N894" ca="1">INDIRECT("'Introducció dades'!L"&amp;T894)/1.2</f>
        <v>0</v>
      </c>
      <c r="O894" s="319" t="s">
        <v>101</v>
      </c>
      <c r="P894" s="321" cm="1">
        <f t="array" aca="1" ref="P894" ca="1">INDIRECT("'Introducció dades'!L"&amp;T894)/0.8</f>
        <v>0</v>
      </c>
      <c r="Q894" s="320" t="s">
        <v>184</v>
      </c>
      <c r="R894" s="320"/>
      <c r="S894" s="309"/>
      <c r="T894" s="244">
        <f t="shared" si="96"/>
        <v>1597</v>
      </c>
    </row>
    <row r="895" spans="1:25" hidden="1" outlineLevel="1" x14ac:dyDescent="0.3">
      <c r="A895" s="287"/>
      <c r="B895" s="311"/>
      <c r="C895" s="233" t="s">
        <v>125</v>
      </c>
      <c r="D895" s="317" cm="1">
        <f t="array" aca="1" ref="D895" ca="1">INDIRECT("'Introducció dades'!K"&amp;T895)</f>
        <v>0</v>
      </c>
      <c r="E895" s="317" cm="1">
        <f t="array" aca="1" ref="E895" ca="1">INDIRECT("'Introducció dades'!L"&amp;T895)</f>
        <v>0</v>
      </c>
      <c r="F895" s="236" cm="1">
        <f t="array" aca="1" ref="F895" ca="1">INDIRECT("'Introducció dades'!M"&amp;T895)</f>
        <v>1</v>
      </c>
      <c r="G895" s="234" t="str" cm="1">
        <f t="array" aca="1" ref="G895" ca="1">IF(INDIRECT("'Introducció dades'!M"&amp;T895)&lt;0.8,"Hi ha marge per reduir la potència contractada",IF(INDIRECT("'Introducció dades'!M"&amp;T895)&lt;1.2,"La potència contractada sembla ser adequada",IF(INDIRECT("'Introducció dades'!M"&amp;T895)&gt;=1.2,"Es recomana estudiar ampliar la potència contractada per evitar penalitzacions","ERROR")))</f>
        <v>La potència contractada sembla ser adequada</v>
      </c>
      <c r="H895" s="235"/>
      <c r="I895" s="315"/>
      <c r="J895" s="315"/>
      <c r="K895" s="315"/>
      <c r="L895" s="315"/>
      <c r="M895" s="315"/>
      <c r="N895" s="318" cm="1">
        <f t="array" aca="1" ref="N895" ca="1">INDIRECT("'Introducció dades'!L"&amp;T895)/1.2</f>
        <v>0</v>
      </c>
      <c r="O895" s="319" t="s">
        <v>101</v>
      </c>
      <c r="P895" s="321" cm="1">
        <f t="array" aca="1" ref="P895" ca="1">INDIRECT("'Introducció dades'!L"&amp;T895)/0.8</f>
        <v>0</v>
      </c>
      <c r="Q895" s="320" t="s">
        <v>184</v>
      </c>
      <c r="R895" s="320"/>
      <c r="S895" s="309"/>
      <c r="T895" s="244">
        <f t="shared" si="96"/>
        <v>1598</v>
      </c>
    </row>
    <row r="896" spans="1:25" ht="7.2" hidden="1" customHeight="1" outlineLevel="1" x14ac:dyDescent="0.3">
      <c r="A896" s="287"/>
      <c r="B896" s="311"/>
      <c r="C896" s="122"/>
      <c r="D896" s="122"/>
      <c r="E896" s="315"/>
      <c r="F896" s="315"/>
      <c r="G896" s="315"/>
      <c r="H896" s="315"/>
      <c r="I896" s="315"/>
      <c r="J896" s="315"/>
      <c r="K896" s="315"/>
      <c r="L896" s="315"/>
      <c r="M896" s="315"/>
      <c r="N896" s="315"/>
      <c r="O896" s="315"/>
      <c r="P896" s="133"/>
      <c r="Q896" s="133"/>
      <c r="R896" s="133"/>
      <c r="S896" s="309"/>
      <c r="T896" s="244"/>
    </row>
    <row r="897" spans="1:27" ht="13.95" hidden="1" customHeight="1" outlineLevel="1" x14ac:dyDescent="0.3">
      <c r="A897" s="287"/>
      <c r="B897" s="311"/>
      <c r="C897" s="122"/>
      <c r="D897" s="122"/>
      <c r="E897" s="315"/>
      <c r="F897" s="315"/>
      <c r="G897" s="315"/>
      <c r="H897" s="315"/>
      <c r="I897" s="315"/>
      <c r="J897" s="315"/>
      <c r="K897" s="315"/>
      <c r="L897" s="315"/>
      <c r="M897" s="315"/>
      <c r="N897" s="315"/>
      <c r="O897" s="315"/>
      <c r="P897" s="133"/>
      <c r="Q897" s="133"/>
      <c r="R897" s="133"/>
      <c r="S897" s="309"/>
    </row>
    <row r="898" spans="1:27" hidden="1" outlineLevel="1" x14ac:dyDescent="0.3">
      <c r="A898" s="287"/>
      <c r="B898" s="311"/>
      <c r="C898" s="122"/>
      <c r="D898" s="122"/>
      <c r="E898" s="315"/>
      <c r="F898" s="315"/>
      <c r="G898" s="315"/>
      <c r="H898" s="315"/>
      <c r="I898" s="315"/>
      <c r="J898" s="315"/>
      <c r="K898" s="315"/>
      <c r="L898" s="315"/>
      <c r="M898" s="315"/>
      <c r="N898" s="315"/>
      <c r="O898" s="315"/>
      <c r="P898" s="133"/>
      <c r="Q898" s="133"/>
      <c r="R898" s="133"/>
      <c r="S898" s="309"/>
    </row>
    <row r="899" spans="1:27" ht="3" hidden="1" customHeight="1" outlineLevel="1" x14ac:dyDescent="0.3">
      <c r="A899" s="287"/>
      <c r="B899" s="296"/>
      <c r="C899" s="296"/>
      <c r="D899" s="296"/>
      <c r="E899" s="296"/>
      <c r="F899" s="296"/>
      <c r="G899" s="296"/>
      <c r="H899" s="296"/>
      <c r="I899" s="296"/>
      <c r="J899" s="296"/>
      <c r="K899" s="296"/>
      <c r="L899" s="296"/>
      <c r="M899" s="296"/>
      <c r="N899" s="296"/>
      <c r="O899" s="296"/>
      <c r="P899" s="296"/>
      <c r="Q899" s="296"/>
      <c r="R899" s="296"/>
      <c r="S899" s="309"/>
    </row>
    <row r="900" spans="1:27" hidden="1" outlineLevel="1" x14ac:dyDescent="0.3">
      <c r="A900" s="287"/>
      <c r="B900" s="296"/>
      <c r="C900" s="296"/>
      <c r="D900" s="296"/>
      <c r="E900" s="296"/>
      <c r="F900" s="296"/>
      <c r="G900" s="296"/>
      <c r="H900" s="296"/>
      <c r="I900" s="296"/>
      <c r="J900" s="296"/>
      <c r="K900" s="296"/>
      <c r="L900" s="296"/>
      <c r="M900" s="296"/>
      <c r="N900" s="296"/>
      <c r="O900" s="296"/>
      <c r="P900" s="296"/>
      <c r="Q900" s="296"/>
      <c r="R900" s="296"/>
      <c r="S900" s="309"/>
    </row>
    <row r="901" spans="1:27" hidden="1" outlineLevel="1" x14ac:dyDescent="0.3">
      <c r="A901" s="287"/>
      <c r="B901" s="296"/>
      <c r="C901" s="296"/>
      <c r="D901" s="296"/>
      <c r="E901" s="296"/>
      <c r="F901" s="296"/>
      <c r="G901" s="296"/>
      <c r="H901" s="296"/>
      <c r="I901" s="296"/>
      <c r="J901" s="296"/>
      <c r="K901" s="296"/>
      <c r="L901" s="296"/>
      <c r="M901" s="296"/>
      <c r="N901" s="296"/>
      <c r="O901" s="296"/>
      <c r="P901" s="296"/>
      <c r="Q901" s="296"/>
      <c r="R901" s="296"/>
      <c r="S901" s="309"/>
    </row>
    <row r="902" spans="1:27" hidden="1" outlineLevel="1" x14ac:dyDescent="0.3">
      <c r="A902" s="287"/>
      <c r="B902" s="296"/>
      <c r="C902" s="296"/>
      <c r="D902" s="296"/>
      <c r="E902" s="296"/>
      <c r="F902" s="296"/>
      <c r="G902" s="296"/>
      <c r="H902" s="296"/>
      <c r="I902" s="296"/>
      <c r="J902" s="296"/>
      <c r="K902" s="296"/>
      <c r="L902" s="296"/>
      <c r="M902" s="296"/>
      <c r="N902" s="296"/>
      <c r="O902" s="296"/>
      <c r="P902" s="296"/>
      <c r="Q902" s="296"/>
      <c r="R902" s="296"/>
      <c r="S902" s="309"/>
    </row>
    <row r="903" spans="1:27" ht="3" customHeight="1" collapsed="1" x14ac:dyDescent="0.45">
      <c r="A903" s="287"/>
      <c r="B903" s="117"/>
      <c r="C903" s="117"/>
      <c r="D903" s="117"/>
      <c r="E903" s="117"/>
      <c r="F903" s="117"/>
      <c r="G903" s="117"/>
      <c r="H903" s="117"/>
      <c r="I903" s="117"/>
      <c r="J903" s="117"/>
      <c r="K903" s="117"/>
      <c r="L903" s="117"/>
      <c r="M903" s="117"/>
      <c r="N903" s="117"/>
      <c r="O903" s="117"/>
      <c r="P903" s="117"/>
      <c r="Q903" s="117"/>
      <c r="R903" s="117"/>
      <c r="S903" s="309"/>
    </row>
    <row r="904" spans="1:27" ht="24.6" customHeight="1" x14ac:dyDescent="0.3">
      <c r="A904" s="287"/>
      <c r="B904" s="429" t="str" cm="1">
        <f t="array" aca="1" ref="B904" ca="1">CONCATENATE(INDIRECT("'Introducció dades Grals'!B"&amp;T909),": ",INDIRECT("'Introducció dades Grals'!C"&amp;T909))</f>
        <v xml:space="preserve">Equipament 13: </v>
      </c>
      <c r="C904" s="429"/>
      <c r="D904" s="429"/>
      <c r="E904" s="429"/>
      <c r="F904" s="429"/>
      <c r="G904" s="429"/>
      <c r="H904" s="429"/>
      <c r="I904" s="429"/>
      <c r="J904" s="429"/>
      <c r="K904" s="429"/>
      <c r="L904" s="429"/>
      <c r="M904" s="429"/>
      <c r="N904" s="429"/>
      <c r="O904" s="429"/>
      <c r="P904" s="429"/>
      <c r="Q904" s="429"/>
      <c r="R904" s="224"/>
      <c r="S904" s="309"/>
      <c r="T904" s="245">
        <v>2</v>
      </c>
    </row>
    <row r="905" spans="1:27" ht="3.6" hidden="1" customHeight="1" outlineLevel="1" x14ac:dyDescent="0.3">
      <c r="A905" s="287"/>
      <c r="B905" s="207"/>
      <c r="C905" s="207"/>
      <c r="D905" s="207"/>
      <c r="E905" s="207"/>
      <c r="F905" s="207"/>
      <c r="G905" s="207"/>
      <c r="H905" s="207"/>
      <c r="I905" s="207"/>
      <c r="J905" s="207"/>
      <c r="K905" s="207"/>
      <c r="L905" s="207"/>
      <c r="M905" s="207"/>
      <c r="N905" s="207"/>
      <c r="O905" s="207"/>
      <c r="P905" s="296"/>
      <c r="Q905" s="296"/>
      <c r="R905" s="296"/>
      <c r="S905" s="309"/>
    </row>
    <row r="906" spans="1:27" ht="20.399999999999999" hidden="1" customHeight="1" outlineLevel="1" x14ac:dyDescent="0.3">
      <c r="A906" s="287"/>
      <c r="B906" s="207"/>
      <c r="C906" s="231" t="s">
        <v>170</v>
      </c>
      <c r="D906" s="207"/>
      <c r="E906" s="207"/>
      <c r="F906" s="207"/>
      <c r="G906" s="207"/>
      <c r="H906" s="207"/>
      <c r="I906" s="207"/>
      <c r="J906" s="207"/>
      <c r="K906" s="207"/>
      <c r="L906" s="207"/>
      <c r="M906" s="207"/>
      <c r="N906" s="207"/>
      <c r="O906" s="207"/>
      <c r="P906" s="296"/>
      <c r="Q906" s="296"/>
      <c r="R906" s="296"/>
      <c r="S906" s="309"/>
    </row>
    <row r="907" spans="1:27" ht="2.4" hidden="1" customHeight="1" outlineLevel="1" x14ac:dyDescent="0.3">
      <c r="A907" s="287"/>
      <c r="B907" s="230"/>
      <c r="C907" s="230"/>
      <c r="D907" s="230"/>
      <c r="E907" s="230"/>
      <c r="F907" s="230"/>
      <c r="G907" s="230"/>
      <c r="H907" s="230"/>
      <c r="I907" s="230"/>
      <c r="J907" s="230"/>
      <c r="K907" s="230"/>
      <c r="L907" s="230"/>
      <c r="M907" s="230"/>
      <c r="N907" s="230"/>
      <c r="O907" s="230"/>
      <c r="P907" s="310"/>
      <c r="Q907" s="310"/>
      <c r="R907" s="310"/>
      <c r="S907" s="309"/>
    </row>
    <row r="908" spans="1:27" ht="8.4" hidden="1" customHeight="1" outlineLevel="1" x14ac:dyDescent="0.3">
      <c r="A908" s="287"/>
      <c r="B908" s="207"/>
      <c r="C908" s="207"/>
      <c r="D908" s="207"/>
      <c r="E908" s="207"/>
      <c r="F908" s="207"/>
      <c r="G908" s="207"/>
      <c r="H908" s="207"/>
      <c r="I908" s="207"/>
      <c r="J908" s="207"/>
      <c r="K908" s="207"/>
      <c r="L908" s="207"/>
      <c r="M908" s="207"/>
      <c r="N908" s="207"/>
      <c r="O908" s="207"/>
      <c r="P908" s="296"/>
      <c r="Q908" s="296"/>
      <c r="R908" s="296"/>
      <c r="S908" s="309"/>
    </row>
    <row r="909" spans="1:27" s="214" customFormat="1" ht="18" hidden="1" customHeight="1" outlineLevel="1" x14ac:dyDescent="0.3">
      <c r="A909" s="209"/>
      <c r="B909" s="210"/>
      <c r="C909" s="211" t="s">
        <v>88</v>
      </c>
      <c r="D909" s="215"/>
      <c r="E909" s="225" cm="1">
        <f t="array" aca="1" ref="E909" ca="1">INDIRECT("'Introducció dades Grals'!E"&amp;T909)</f>
        <v>0</v>
      </c>
      <c r="F909" s="210"/>
      <c r="G909" s="210"/>
      <c r="H909" s="211" t="s">
        <v>93</v>
      </c>
      <c r="I909" s="210"/>
      <c r="J909" s="210"/>
      <c r="K909" s="225" t="str" cm="1">
        <f t="array" aca="1" ref="K909" ca="1">IF(INDIRECT("'Introducció dades Grals'!O"&amp;T909)=0,"",INDIRECT("'Introducció dades Grals'!O"&amp;T909))</f>
        <v/>
      </c>
      <c r="L909" s="212"/>
      <c r="M909" s="212"/>
      <c r="N909" s="212"/>
      <c r="O909" s="212"/>
      <c r="P909" s="212"/>
      <c r="Q909" s="212"/>
      <c r="R909" s="212"/>
      <c r="S909" s="213"/>
      <c r="T909" s="245">
        <f>T834+T904</f>
        <v>36</v>
      </c>
      <c r="U909" s="246"/>
      <c r="V909" s="246"/>
      <c r="W909" s="246"/>
      <c r="X909" s="246"/>
      <c r="Y909" s="246"/>
      <c r="Z909" s="246"/>
      <c r="AA909" s="246"/>
    </row>
    <row r="910" spans="1:27" s="214" customFormat="1" ht="6" hidden="1" customHeight="1" outlineLevel="1" x14ac:dyDescent="0.25">
      <c r="A910" s="209"/>
      <c r="B910" s="210"/>
      <c r="C910" s="212"/>
      <c r="D910" s="216"/>
      <c r="E910" s="227"/>
      <c r="F910" s="210"/>
      <c r="G910" s="210"/>
      <c r="H910" s="210"/>
      <c r="I910" s="210"/>
      <c r="J910" s="210"/>
      <c r="K910" s="226"/>
      <c r="L910" s="212"/>
      <c r="M910" s="212"/>
      <c r="N910" s="212"/>
      <c r="O910" s="212"/>
      <c r="P910" s="212"/>
      <c r="Q910" s="212"/>
      <c r="R910" s="212"/>
      <c r="S910" s="213"/>
      <c r="T910" s="246"/>
      <c r="U910" s="246"/>
      <c r="V910" s="246"/>
      <c r="W910" s="246"/>
      <c r="X910" s="246"/>
      <c r="Y910" s="246"/>
      <c r="Z910" s="246"/>
      <c r="AA910" s="246"/>
    </row>
    <row r="911" spans="1:27" s="214" customFormat="1" ht="18" hidden="1" customHeight="1" outlineLevel="1" x14ac:dyDescent="0.25">
      <c r="A911" s="209"/>
      <c r="B911" s="210"/>
      <c r="C911" s="217" t="s">
        <v>171</v>
      </c>
      <c r="D911" s="218"/>
      <c r="E911" s="229" cm="1">
        <f t="array" aca="1" ref="E911" ca="1">INDIRECT("'Introducció dades Grals'!G"&amp;T909)</f>
        <v>0</v>
      </c>
      <c r="F911" s="210"/>
      <c r="G911" s="210"/>
      <c r="H911" s="211" t="s">
        <v>94</v>
      </c>
      <c r="I911" s="210"/>
      <c r="J911" s="210"/>
      <c r="K911" s="225" t="str" cm="1">
        <f t="array" aca="1" ref="K911" ca="1">IF(INDIRECT("'Introducció dades Grals'!Q"&amp;T909)=0,"",INDIRECT("'Introducció dades Grals'!Q"&amp;T909))</f>
        <v/>
      </c>
      <c r="L911" s="212"/>
      <c r="M911" s="212"/>
      <c r="N911" s="212"/>
      <c r="O911" s="212"/>
      <c r="P911" s="212"/>
      <c r="Q911" s="212"/>
      <c r="R911" s="212"/>
      <c r="S911" s="213"/>
      <c r="T911" s="246"/>
      <c r="U911" s="246"/>
      <c r="V911" s="246"/>
      <c r="W911" s="246"/>
      <c r="X911" s="246"/>
      <c r="Y911" s="246"/>
      <c r="Z911" s="246"/>
      <c r="AA911" s="246"/>
    </row>
    <row r="912" spans="1:27" s="214" customFormat="1" ht="6" hidden="1" customHeight="1" outlineLevel="1" x14ac:dyDescent="0.25">
      <c r="A912" s="209"/>
      <c r="B912" s="210"/>
      <c r="C912" s="212"/>
      <c r="D912" s="212"/>
      <c r="E912" s="227"/>
      <c r="F912" s="212"/>
      <c r="G912" s="212"/>
      <c r="H912" s="212"/>
      <c r="I912" s="212"/>
      <c r="J912" s="212"/>
      <c r="K912" s="227"/>
      <c r="L912" s="212"/>
      <c r="M912" s="212"/>
      <c r="N912" s="212"/>
      <c r="O912" s="212"/>
      <c r="P912" s="212"/>
      <c r="Q912" s="212"/>
      <c r="R912" s="212"/>
      <c r="S912" s="213"/>
      <c r="T912" s="246"/>
      <c r="U912" s="246"/>
      <c r="V912" s="246"/>
      <c r="W912" s="246"/>
      <c r="X912" s="246"/>
      <c r="Y912" s="246"/>
      <c r="Z912" s="246"/>
      <c r="AA912" s="246"/>
    </row>
    <row r="913" spans="1:27" s="214" customFormat="1" ht="18" hidden="1" customHeight="1" outlineLevel="1" x14ac:dyDescent="0.25">
      <c r="A913" s="209"/>
      <c r="B913" s="210"/>
      <c r="C913" s="219" t="s">
        <v>90</v>
      </c>
      <c r="D913" s="220"/>
      <c r="E913" s="228" cm="1">
        <f t="array" aca="1" ref="E913" ca="1">INDIRECT("'Introducció dades Grals'!I"&amp;T909)</f>
        <v>0</v>
      </c>
      <c r="F913" s="212"/>
      <c r="G913" s="212"/>
      <c r="H913" s="212"/>
      <c r="I913" s="212"/>
      <c r="J913" s="210"/>
      <c r="K913" s="226"/>
      <c r="L913" s="210"/>
      <c r="M913" s="210"/>
      <c r="N913" s="210"/>
      <c r="O913" s="210"/>
      <c r="P913" s="212"/>
      <c r="Q913" s="212"/>
      <c r="R913" s="212"/>
      <c r="S913" s="213"/>
      <c r="T913" s="246"/>
      <c r="U913" s="246"/>
      <c r="V913" s="246"/>
      <c r="W913" s="246"/>
      <c r="X913" s="246"/>
      <c r="Y913" s="246"/>
      <c r="Z913" s="246"/>
      <c r="AA913" s="246"/>
    </row>
    <row r="914" spans="1:27" s="214" customFormat="1" ht="6" hidden="1" customHeight="1" outlineLevel="1" x14ac:dyDescent="0.25">
      <c r="A914" s="209"/>
      <c r="B914" s="210"/>
      <c r="C914" s="212"/>
      <c r="D914" s="221"/>
      <c r="E914" s="227"/>
      <c r="F914" s="212"/>
      <c r="G914" s="212"/>
      <c r="H914" s="212"/>
      <c r="I914" s="212"/>
      <c r="J914" s="210"/>
      <c r="K914" s="226"/>
      <c r="L914" s="210"/>
      <c r="M914" s="210"/>
      <c r="N914" s="210"/>
      <c r="O914" s="210"/>
      <c r="P914" s="212"/>
      <c r="Q914" s="212"/>
      <c r="R914" s="212"/>
      <c r="S914" s="213"/>
      <c r="T914" s="246"/>
      <c r="U914" s="246"/>
      <c r="V914" s="246"/>
      <c r="W914" s="246"/>
      <c r="X914" s="246"/>
      <c r="Y914" s="246"/>
      <c r="Z914" s="246"/>
      <c r="AA914" s="246"/>
    </row>
    <row r="915" spans="1:27" s="214" customFormat="1" ht="18" hidden="1" customHeight="1" outlineLevel="1" x14ac:dyDescent="0.25">
      <c r="A915" s="209"/>
      <c r="B915" s="210"/>
      <c r="C915" s="219" t="s">
        <v>91</v>
      </c>
      <c r="D915" s="220"/>
      <c r="E915" s="223" cm="1">
        <f t="array" aca="1" ref="E915" ca="1">INDIRECT("'Introducció dades Grals'!K"&amp;T909)</f>
        <v>0</v>
      </c>
      <c r="F915" s="212"/>
      <c r="G915" s="222"/>
      <c r="H915" s="219" t="s">
        <v>92</v>
      </c>
      <c r="I915" s="212"/>
      <c r="J915" s="212"/>
      <c r="K915" s="223" cm="1">
        <f t="array" aca="1" ref="K915" ca="1">INDIRECT("'Introducció dades Grals'!M"&amp;T909)</f>
        <v>0</v>
      </c>
      <c r="L915" s="210"/>
      <c r="M915" s="210"/>
      <c r="N915" s="210"/>
      <c r="O915" s="210"/>
      <c r="P915" s="212"/>
      <c r="Q915" s="212"/>
      <c r="R915" s="212"/>
      <c r="S915" s="213"/>
      <c r="T915" s="246"/>
      <c r="U915" s="246"/>
      <c r="V915" s="246"/>
      <c r="W915" s="246"/>
      <c r="X915" s="246"/>
      <c r="Y915" s="246"/>
      <c r="Z915" s="246"/>
      <c r="AA915" s="246"/>
    </row>
    <row r="916" spans="1:27" ht="6" hidden="1" customHeight="1" outlineLevel="1" x14ac:dyDescent="0.3">
      <c r="A916" s="287"/>
      <c r="B916" s="207"/>
      <c r="C916" s="296"/>
      <c r="D916" s="138"/>
      <c r="E916" s="296"/>
      <c r="F916" s="296"/>
      <c r="G916" s="102"/>
      <c r="H916" s="102"/>
      <c r="I916" s="207"/>
      <c r="J916" s="207"/>
      <c r="K916" s="207"/>
      <c r="L916" s="207"/>
      <c r="M916" s="207"/>
      <c r="N916" s="207"/>
      <c r="O916" s="207"/>
      <c r="P916" s="296"/>
      <c r="Q916" s="296"/>
      <c r="R916" s="296"/>
      <c r="S916" s="309"/>
    </row>
    <row r="917" spans="1:27" ht="27.6" hidden="1" customHeight="1" outlineLevel="1" x14ac:dyDescent="0.3">
      <c r="A917" s="287"/>
      <c r="B917" s="207"/>
      <c r="C917" s="231" t="s">
        <v>172</v>
      </c>
      <c r="D917" s="207"/>
      <c r="E917" s="207"/>
      <c r="F917" s="207"/>
      <c r="G917" s="207"/>
      <c r="H917" s="207"/>
      <c r="I917" s="207"/>
      <c r="J917" s="207"/>
      <c r="K917" s="207"/>
      <c r="L917" s="207"/>
      <c r="M917" s="207"/>
      <c r="N917" s="207"/>
      <c r="O917" s="207"/>
      <c r="P917" s="296"/>
      <c r="Q917" s="296"/>
      <c r="R917" s="296"/>
      <c r="S917" s="309"/>
      <c r="T917" s="245">
        <v>144</v>
      </c>
    </row>
    <row r="918" spans="1:27" ht="2.4" hidden="1" customHeight="1" outlineLevel="1" x14ac:dyDescent="0.3">
      <c r="A918" s="287"/>
      <c r="B918" s="230"/>
      <c r="C918" s="230"/>
      <c r="D918" s="230"/>
      <c r="E918" s="230"/>
      <c r="F918" s="230"/>
      <c r="G918" s="230"/>
      <c r="H918" s="230"/>
      <c r="I918" s="230"/>
      <c r="J918" s="230"/>
      <c r="K918" s="230"/>
      <c r="L918" s="230"/>
      <c r="M918" s="230"/>
      <c r="N918" s="230"/>
      <c r="O918" s="230"/>
      <c r="P918" s="310"/>
      <c r="Q918" s="310"/>
      <c r="R918" s="310"/>
      <c r="S918" s="309"/>
      <c r="V918" s="247"/>
      <c r="Z918" s="247"/>
    </row>
    <row r="919" spans="1:27" ht="9" hidden="1" customHeight="1" outlineLevel="1" x14ac:dyDescent="0.3">
      <c r="A919" s="287"/>
      <c r="B919" s="207"/>
      <c r="C919" s="207"/>
      <c r="D919" s="207"/>
      <c r="E919" s="207"/>
      <c r="F919" s="207"/>
      <c r="G919" s="207"/>
      <c r="H919" s="207"/>
      <c r="I919" s="207"/>
      <c r="J919" s="207"/>
      <c r="K919" s="207"/>
      <c r="L919" s="207"/>
      <c r="M919" s="207"/>
      <c r="N919" s="207"/>
      <c r="O919" s="207"/>
      <c r="P919" s="296"/>
      <c r="Q919" s="296"/>
      <c r="R919" s="296"/>
      <c r="S919" s="309"/>
      <c r="V919" s="247"/>
      <c r="Z919" s="247"/>
    </row>
    <row r="920" spans="1:27" ht="18" hidden="1" customHeight="1" outlineLevel="1" x14ac:dyDescent="0.3">
      <c r="A920" s="287"/>
      <c r="B920" s="311"/>
      <c r="C920" s="296"/>
      <c r="D920" s="296"/>
      <c r="E920" s="126" t="s">
        <v>173</v>
      </c>
      <c r="F920" s="118"/>
      <c r="G920" s="118"/>
      <c r="H920" s="126" t="s">
        <v>174</v>
      </c>
      <c r="I920" s="118"/>
      <c r="J920" s="118"/>
      <c r="K920" s="126" t="s">
        <v>175</v>
      </c>
      <c r="L920" s="296"/>
      <c r="M920" s="296"/>
      <c r="N920" s="296"/>
      <c r="O920" s="296"/>
      <c r="P920" s="296"/>
      <c r="Q920" s="82"/>
      <c r="R920" s="82"/>
      <c r="S920" s="309"/>
    </row>
    <row r="921" spans="1:27" ht="3" hidden="1" customHeight="1" outlineLevel="1" x14ac:dyDescent="0.3">
      <c r="A921" s="287"/>
      <c r="B921" s="311"/>
      <c r="C921" s="296"/>
      <c r="D921" s="296"/>
      <c r="E921" s="127"/>
      <c r="F921" s="118"/>
      <c r="G921" s="118"/>
      <c r="H921" s="127"/>
      <c r="I921" s="118"/>
      <c r="J921" s="118"/>
      <c r="K921" s="127"/>
      <c r="L921" s="296"/>
      <c r="M921" s="296"/>
      <c r="N921" s="296"/>
      <c r="O921" s="296"/>
      <c r="P921" s="296"/>
      <c r="Q921" s="82"/>
      <c r="R921" s="82"/>
      <c r="S921" s="309"/>
    </row>
    <row r="922" spans="1:27" hidden="1" outlineLevel="1" x14ac:dyDescent="0.3">
      <c r="A922" s="287"/>
      <c r="B922" s="428"/>
      <c r="C922" s="130" t="str" cm="1">
        <f t="array" aca="1" ref="C922" ca="1">IF(INDIRECT("'Introducció dades'!C"&amp;T922)="No n'hi ha","",INDIRECT("'Introducció dades'!C"&amp;T922))</f>
        <v>ELECTRICITAT</v>
      </c>
      <c r="D922" s="119"/>
      <c r="E922" s="128" cm="1">
        <f t="array" aca="1" ref="E922" ca="1">INDIRECT("'Introducció dades'!R"&amp;U922)</f>
        <v>0</v>
      </c>
      <c r="F922" s="123"/>
      <c r="G922" s="123"/>
      <c r="H922" s="128" cm="1">
        <f t="array" aca="1" ref="H922" ca="1">INDIRECT("'Introducció dades'!T"&amp;V922)</f>
        <v>0</v>
      </c>
      <c r="I922" s="123"/>
      <c r="J922" s="123"/>
      <c r="K922" s="128" cm="1">
        <f t="array" aca="1" ref="K922" ca="1">INDIRECT("'Introducció dades'!W"&amp;W922)</f>
        <v>0</v>
      </c>
      <c r="L922" s="123"/>
      <c r="M922" s="296"/>
      <c r="N922" s="296"/>
      <c r="O922" s="296"/>
      <c r="P922" s="296"/>
      <c r="Q922" s="82"/>
      <c r="R922" s="82"/>
      <c r="S922" s="309"/>
      <c r="T922" s="245">
        <f>T847+$T$92</f>
        <v>1733</v>
      </c>
      <c r="U922" s="245">
        <f>U847+$T$92</f>
        <v>1761</v>
      </c>
      <c r="V922" s="245">
        <f t="shared" ref="V922:W922" si="97">V847+$T$92</f>
        <v>1761</v>
      </c>
      <c r="W922" s="245">
        <f t="shared" si="97"/>
        <v>1737</v>
      </c>
    </row>
    <row r="923" spans="1:27" ht="3" hidden="1" customHeight="1" outlineLevel="1" x14ac:dyDescent="0.3">
      <c r="A923" s="287"/>
      <c r="B923" s="428"/>
      <c r="C923" s="131"/>
      <c r="D923" s="119"/>
      <c r="E923" s="123"/>
      <c r="F923" s="123"/>
      <c r="G923" s="123"/>
      <c r="H923" s="123"/>
      <c r="I923" s="123"/>
      <c r="J923" s="123"/>
      <c r="K923" s="123"/>
      <c r="L923" s="123"/>
      <c r="M923" s="296"/>
      <c r="N923" s="296"/>
      <c r="O923" s="296"/>
      <c r="P923" s="296"/>
      <c r="Q923" s="82"/>
      <c r="R923" s="82"/>
      <c r="S923" s="309"/>
    </row>
    <row r="924" spans="1:27" ht="14.4" hidden="1" customHeight="1" outlineLevel="1" x14ac:dyDescent="0.3">
      <c r="A924" s="287"/>
      <c r="B924" s="428"/>
      <c r="C924" s="130" t="str" cm="1">
        <f t="array" aca="1" ref="C924" ca="1">IF(INDIRECT("'Introducció dades'!E"&amp;T924)="No n'hi ha","",INDIRECT("'Introducció dades'!E"&amp;T924))</f>
        <v/>
      </c>
      <c r="D924" s="119"/>
      <c r="E924" s="128" cm="1">
        <f t="array" aca="1" ref="E924" ca="1">INDIRECT("'Introducció dades'!Q"&amp;U924)</f>
        <v>0</v>
      </c>
      <c r="F924" s="123"/>
      <c r="G924" s="123"/>
      <c r="H924" s="128" cm="1">
        <f t="array" aca="1" ref="H924" ca="1">INDIRECT("'Introducció dades'!S"&amp;V924)</f>
        <v>0</v>
      </c>
      <c r="I924" s="123"/>
      <c r="J924" s="123"/>
      <c r="K924" s="128" cm="1">
        <f t="array" aca="1" ref="K924" ca="1">INDIRECT("'Introducció dades'!W"&amp;W924)</f>
        <v>0</v>
      </c>
      <c r="L924" s="123"/>
      <c r="M924" s="296"/>
      <c r="N924" s="296"/>
      <c r="O924" s="296"/>
      <c r="P924" s="296"/>
      <c r="Q924" s="82"/>
      <c r="R924" s="82"/>
      <c r="S924" s="309"/>
      <c r="T924" s="245">
        <f t="shared" ref="T924:W924" si="98">T849+$T$92</f>
        <v>1767</v>
      </c>
      <c r="U924" s="245">
        <f t="shared" si="98"/>
        <v>1789</v>
      </c>
      <c r="V924" s="245">
        <f t="shared" si="98"/>
        <v>1789</v>
      </c>
      <c r="W924" s="245">
        <f t="shared" si="98"/>
        <v>1768</v>
      </c>
    </row>
    <row r="925" spans="1:27" ht="3" hidden="1" customHeight="1" outlineLevel="1" x14ac:dyDescent="0.3">
      <c r="A925" s="287"/>
      <c r="B925" s="428"/>
      <c r="C925" s="131"/>
      <c r="D925" s="119"/>
      <c r="E925" s="123"/>
      <c r="F925" s="123"/>
      <c r="G925" s="123"/>
      <c r="H925" s="123"/>
      <c r="I925" s="123"/>
      <c r="J925" s="123"/>
      <c r="K925" s="123"/>
      <c r="L925" s="123"/>
      <c r="M925" s="296"/>
      <c r="N925" s="296"/>
      <c r="O925" s="296"/>
      <c r="P925" s="296"/>
      <c r="Q925" s="82"/>
      <c r="R925" s="82"/>
      <c r="S925" s="309"/>
    </row>
    <row r="926" spans="1:27" hidden="1" outlineLevel="1" x14ac:dyDescent="0.3">
      <c r="A926" s="287"/>
      <c r="B926" s="428"/>
      <c r="C926" s="130" t="str" cm="1">
        <f t="array" aca="1" ref="C926" ca="1">IF(INDIRECT("'Introducció dades'!E"&amp;T926)="No n'hi ha","",INDIRECT("'Introducció dades'!E"&amp;T926))</f>
        <v/>
      </c>
      <c r="D926" s="119"/>
      <c r="E926" s="128" cm="1">
        <f t="array" aca="1" ref="E926" ca="1">INDIRECT("'Introducció dades'!Q"&amp;U926)</f>
        <v>0</v>
      </c>
      <c r="F926" s="123"/>
      <c r="G926" s="123"/>
      <c r="H926" s="128" cm="1">
        <f t="array" aca="1" ref="H926" ca="1">INDIRECT("'Introducció dades'!S"&amp;V926)</f>
        <v>0</v>
      </c>
      <c r="I926" s="123"/>
      <c r="J926" s="123"/>
      <c r="K926" s="128" cm="1">
        <f t="array" aca="1" ref="K926" ca="1">INDIRECT("'Introducció dades'!W"&amp;W926)</f>
        <v>0</v>
      </c>
      <c r="L926" s="123"/>
      <c r="M926" s="296"/>
      <c r="N926" s="296"/>
      <c r="O926" s="296"/>
      <c r="P926" s="296"/>
      <c r="Q926" s="82"/>
      <c r="R926" s="82"/>
      <c r="S926" s="309"/>
      <c r="T926" s="245">
        <f t="shared" ref="T926:W926" si="99">T851+$T$92</f>
        <v>1795</v>
      </c>
      <c r="U926" s="245">
        <f t="shared" si="99"/>
        <v>1817</v>
      </c>
      <c r="V926" s="245">
        <f t="shared" si="99"/>
        <v>1817</v>
      </c>
      <c r="W926" s="245">
        <f t="shared" si="99"/>
        <v>1796</v>
      </c>
    </row>
    <row r="927" spans="1:27" ht="3" hidden="1" customHeight="1" outlineLevel="1" x14ac:dyDescent="0.3">
      <c r="A927" s="287"/>
      <c r="B927" s="428"/>
      <c r="C927" s="131"/>
      <c r="D927" s="119"/>
      <c r="E927" s="123"/>
      <c r="F927" s="123"/>
      <c r="G927" s="123"/>
      <c r="H927" s="123"/>
      <c r="I927" s="123"/>
      <c r="J927" s="123"/>
      <c r="K927" s="123"/>
      <c r="L927" s="296"/>
      <c r="M927" s="296"/>
      <c r="N927" s="296"/>
      <c r="O927" s="296"/>
      <c r="P927" s="296"/>
      <c r="Q927" s="82"/>
      <c r="R927" s="82"/>
      <c r="S927" s="309"/>
    </row>
    <row r="928" spans="1:27" ht="14.4" hidden="1" customHeight="1" outlineLevel="1" x14ac:dyDescent="0.3">
      <c r="A928" s="287"/>
      <c r="B928" s="428"/>
      <c r="C928" s="130" t="str" cm="1">
        <f t="array" aca="1" ref="C928" ca="1">IF(INDIRECT("'Introducció dades'!E"&amp;T928)="No n'hi ha","",INDIRECT("'Introducció dades'!E"&amp;T928))</f>
        <v/>
      </c>
      <c r="D928" s="119"/>
      <c r="E928" s="128" cm="1">
        <f t="array" aca="1" ref="E928" ca="1">INDIRECT("'Introducció dades'!Q"&amp;U928)</f>
        <v>0</v>
      </c>
      <c r="F928" s="123"/>
      <c r="G928" s="123"/>
      <c r="H928" s="128" cm="1">
        <f t="array" aca="1" ref="H928" ca="1">INDIRECT("'Introducció dades'!S"&amp;V928)</f>
        <v>0</v>
      </c>
      <c r="I928" s="123"/>
      <c r="J928" s="123"/>
      <c r="K928" s="128" cm="1">
        <f t="array" aca="1" ref="K928" ca="1">INDIRECT("'Introducció dades'!W"&amp;W928)</f>
        <v>0</v>
      </c>
      <c r="L928" s="123"/>
      <c r="M928" s="296"/>
      <c r="N928" s="296"/>
      <c r="O928" s="296"/>
      <c r="P928" s="296"/>
      <c r="Q928" s="82"/>
      <c r="R928" s="82"/>
      <c r="S928" s="309"/>
      <c r="T928" s="245">
        <f t="shared" ref="T928:W928" si="100">T853+$T$92</f>
        <v>1823</v>
      </c>
      <c r="U928" s="245">
        <f t="shared" si="100"/>
        <v>1845</v>
      </c>
      <c r="V928" s="245">
        <f t="shared" si="100"/>
        <v>1845</v>
      </c>
      <c r="W928" s="245">
        <f t="shared" si="100"/>
        <v>1824</v>
      </c>
    </row>
    <row r="929" spans="1:23" ht="3" hidden="1" customHeight="1" outlineLevel="1" x14ac:dyDescent="0.3">
      <c r="A929" s="287"/>
      <c r="B929" s="428"/>
      <c r="C929" s="131"/>
      <c r="D929" s="119"/>
      <c r="E929" s="123"/>
      <c r="F929" s="123"/>
      <c r="G929" s="123"/>
      <c r="H929" s="123"/>
      <c r="I929" s="123"/>
      <c r="J929" s="123"/>
      <c r="K929" s="123"/>
      <c r="L929" s="123"/>
      <c r="M929" s="296"/>
      <c r="N929" s="296"/>
      <c r="O929" s="296"/>
      <c r="P929" s="296"/>
      <c r="Q929" s="82"/>
      <c r="R929" s="82"/>
      <c r="S929" s="309"/>
    </row>
    <row r="930" spans="1:23" hidden="1" outlineLevel="1" x14ac:dyDescent="0.3">
      <c r="A930" s="287"/>
      <c r="B930" s="428"/>
      <c r="C930" s="130" t="str" cm="1">
        <f t="array" aca="1" ref="C930" ca="1">IF(INDIRECT("'Introducció dades'!E"&amp;T930)="No n'hi ha","",INDIRECT("'Introducció dades'!E"&amp;T930))</f>
        <v/>
      </c>
      <c r="D930" s="119"/>
      <c r="E930" s="128" cm="1">
        <f t="array" aca="1" ref="E930" ca="1">INDIRECT("'Introducció dades'!Q"&amp;U930)</f>
        <v>0</v>
      </c>
      <c r="F930" s="123"/>
      <c r="G930" s="123"/>
      <c r="H930" s="128" cm="1">
        <f t="array" aca="1" ref="H930" ca="1">INDIRECT("'Introducció dades'!S"&amp;V930)</f>
        <v>0</v>
      </c>
      <c r="I930" s="123"/>
      <c r="J930" s="123"/>
      <c r="K930" s="128" cm="1">
        <f t="array" aca="1" ref="K930" ca="1">INDIRECT("'Introducció dades'!W"&amp;W930)</f>
        <v>0</v>
      </c>
      <c r="L930" s="123"/>
      <c r="M930" s="296"/>
      <c r="N930" s="296"/>
      <c r="O930" s="296"/>
      <c r="P930" s="296"/>
      <c r="Q930" s="82"/>
      <c r="R930" s="82"/>
      <c r="S930" s="309"/>
      <c r="T930" s="245">
        <f t="shared" ref="T930:W930" si="101">T855+$T$92</f>
        <v>1851</v>
      </c>
      <c r="U930" s="245">
        <f t="shared" si="101"/>
        <v>1873</v>
      </c>
      <c r="V930" s="245">
        <f t="shared" si="101"/>
        <v>1873</v>
      </c>
      <c r="W930" s="245">
        <f t="shared" si="101"/>
        <v>1948</v>
      </c>
    </row>
    <row r="931" spans="1:23" ht="3" hidden="1" customHeight="1" outlineLevel="1" x14ac:dyDescent="0.3">
      <c r="A931" s="287"/>
      <c r="B931" s="428"/>
      <c r="C931" s="131"/>
      <c r="D931" s="119"/>
      <c r="E931" s="123"/>
      <c r="F931" s="123"/>
      <c r="G931" s="123"/>
      <c r="H931" s="123"/>
      <c r="I931" s="123"/>
      <c r="J931" s="123"/>
      <c r="K931" s="123"/>
      <c r="L931" s="296"/>
      <c r="M931" s="296"/>
      <c r="N931" s="296"/>
      <c r="O931" s="296"/>
      <c r="P931" s="296"/>
      <c r="Q931" s="82"/>
      <c r="R931" s="82"/>
      <c r="S931" s="309"/>
      <c r="U931" s="245">
        <f t="shared" ref="U931" si="102">U856+$T$92</f>
        <v>1728</v>
      </c>
    </row>
    <row r="932" spans="1:23" ht="13.95" hidden="1" customHeight="1" outlineLevel="1" x14ac:dyDescent="0.3">
      <c r="A932" s="287"/>
      <c r="B932" s="428"/>
      <c r="C932" s="312" t="s">
        <v>149</v>
      </c>
      <c r="D932" s="119"/>
      <c r="E932" s="313">
        <f ca="1">SUM(E922:E926)</f>
        <v>0</v>
      </c>
      <c r="F932" s="314"/>
      <c r="G932" s="314"/>
      <c r="H932" s="313">
        <f t="shared" ref="H932" ca="1" si="103">SUM(H922:H926)</f>
        <v>0</v>
      </c>
      <c r="I932" s="314"/>
      <c r="J932" s="314"/>
      <c r="K932" s="313">
        <f t="shared" ref="K932" ca="1" si="104">SUM(K922:K926)</f>
        <v>0</v>
      </c>
      <c r="L932" s="296"/>
      <c r="M932" s="296"/>
      <c r="N932" s="296"/>
      <c r="O932" s="296"/>
      <c r="P932" s="296"/>
      <c r="Q932" s="82"/>
      <c r="R932" s="82"/>
      <c r="S932" s="309"/>
    </row>
    <row r="933" spans="1:23" ht="3" hidden="1" customHeight="1" outlineLevel="1" x14ac:dyDescent="0.3">
      <c r="A933" s="287"/>
      <c r="B933" s="428"/>
      <c r="C933" s="82"/>
      <c r="D933" s="82"/>
      <c r="E933" s="120"/>
      <c r="F933" s="120"/>
      <c r="G933" s="120"/>
      <c r="H933" s="120"/>
      <c r="I933" s="120"/>
      <c r="J933" s="120"/>
      <c r="K933" s="120"/>
      <c r="L933" s="82"/>
      <c r="M933" s="82"/>
      <c r="N933" s="82"/>
      <c r="O933" s="82"/>
      <c r="P933" s="82"/>
      <c r="Q933" s="82"/>
      <c r="R933" s="82"/>
      <c r="S933" s="309"/>
    </row>
    <row r="934" spans="1:23" hidden="1" outlineLevel="1" x14ac:dyDescent="0.3">
      <c r="A934" s="287"/>
      <c r="B934" s="428"/>
      <c r="C934" s="82"/>
      <c r="D934" s="82"/>
      <c r="E934" s="82"/>
      <c r="F934" s="82"/>
      <c r="G934" s="82"/>
      <c r="H934" s="82"/>
      <c r="I934" s="82"/>
      <c r="J934" s="82"/>
      <c r="K934" s="82"/>
      <c r="L934" s="82"/>
      <c r="M934" s="82"/>
      <c r="N934" s="82"/>
      <c r="O934" s="82"/>
      <c r="P934" s="82"/>
      <c r="Q934" s="82"/>
      <c r="R934" s="82"/>
      <c r="S934" s="309"/>
    </row>
    <row r="935" spans="1:23" hidden="1" outlineLevel="1" x14ac:dyDescent="0.3">
      <c r="A935" s="287"/>
      <c r="B935" s="428"/>
      <c r="C935" s="82"/>
      <c r="D935" s="82"/>
      <c r="E935" s="82"/>
      <c r="F935" s="82"/>
      <c r="G935" s="82"/>
      <c r="H935" s="82"/>
      <c r="I935" s="82"/>
      <c r="J935" s="82"/>
      <c r="K935" s="82"/>
      <c r="L935" s="82"/>
      <c r="M935" s="82"/>
      <c r="N935" s="82"/>
      <c r="O935" s="82"/>
      <c r="P935" s="82"/>
      <c r="Q935" s="82"/>
      <c r="R935" s="82"/>
      <c r="S935" s="309"/>
    </row>
    <row r="936" spans="1:23" hidden="1" outlineLevel="1" x14ac:dyDescent="0.3">
      <c r="A936" s="287"/>
      <c r="B936" s="428"/>
      <c r="C936" s="82"/>
      <c r="D936" s="82"/>
      <c r="E936" s="82"/>
      <c r="F936" s="82"/>
      <c r="G936" s="82"/>
      <c r="H936" s="82"/>
      <c r="I936" s="82"/>
      <c r="J936" s="82"/>
      <c r="K936" s="82"/>
      <c r="L936" s="82"/>
      <c r="M936" s="82"/>
      <c r="N936" s="82"/>
      <c r="O936" s="82"/>
      <c r="P936" s="82"/>
      <c r="Q936" s="82"/>
      <c r="R936" s="82"/>
      <c r="S936" s="309"/>
    </row>
    <row r="937" spans="1:23" hidden="1" outlineLevel="1" x14ac:dyDescent="0.3">
      <c r="A937" s="287"/>
      <c r="B937" s="428"/>
      <c r="C937" s="82"/>
      <c r="D937" s="82"/>
      <c r="E937" s="82"/>
      <c r="F937" s="82"/>
      <c r="G937" s="82"/>
      <c r="H937" s="82"/>
      <c r="I937" s="82"/>
      <c r="J937" s="82"/>
      <c r="K937" s="121"/>
      <c r="L937" s="296"/>
      <c r="M937" s="296"/>
      <c r="N937" s="296"/>
      <c r="O937" s="296"/>
      <c r="P937" s="296"/>
      <c r="Q937" s="82"/>
      <c r="R937" s="82"/>
      <c r="S937" s="309"/>
    </row>
    <row r="938" spans="1:23" hidden="1" outlineLevel="1" x14ac:dyDescent="0.3">
      <c r="A938" s="287"/>
      <c r="B938" s="428"/>
      <c r="C938" s="82"/>
      <c r="D938" s="82"/>
      <c r="E938" s="82"/>
      <c r="F938" s="82"/>
      <c r="G938" s="82"/>
      <c r="H938" s="82"/>
      <c r="I938" s="82"/>
      <c r="J938" s="82"/>
      <c r="K938" s="121"/>
      <c r="L938" s="121"/>
      <c r="M938" s="121"/>
      <c r="N938" s="121"/>
      <c r="O938" s="121"/>
      <c r="P938" s="121"/>
      <c r="Q938" s="82"/>
      <c r="R938" s="82"/>
      <c r="S938" s="309"/>
    </row>
    <row r="939" spans="1:23" hidden="1" outlineLevel="1" x14ac:dyDescent="0.3">
      <c r="A939" s="287"/>
      <c r="B939" s="428"/>
      <c r="C939" s="82"/>
      <c r="D939" s="82"/>
      <c r="E939" s="82"/>
      <c r="F939" s="82"/>
      <c r="G939" s="82"/>
      <c r="H939" s="315"/>
      <c r="I939" s="315"/>
      <c r="J939" s="315"/>
      <c r="K939" s="296"/>
      <c r="L939" s="296"/>
      <c r="M939" s="296"/>
      <c r="N939" s="296"/>
      <c r="O939" s="296"/>
      <c r="P939" s="296"/>
      <c r="Q939" s="82"/>
      <c r="R939" s="82"/>
      <c r="S939" s="309"/>
    </row>
    <row r="940" spans="1:23" hidden="1" outlineLevel="1" x14ac:dyDescent="0.3">
      <c r="A940" s="287"/>
      <c r="B940" s="428"/>
      <c r="C940" s="122"/>
      <c r="D940" s="122"/>
      <c r="E940" s="315"/>
      <c r="F940" s="315"/>
      <c r="G940" s="315"/>
      <c r="H940" s="82"/>
      <c r="I940" s="82"/>
      <c r="J940" s="82"/>
      <c r="K940" s="296"/>
      <c r="L940" s="296"/>
      <c r="M940" s="296"/>
      <c r="N940" s="296"/>
      <c r="O940" s="296"/>
      <c r="P940" s="296"/>
      <c r="Q940" s="133"/>
      <c r="R940" s="133"/>
      <c r="S940" s="309"/>
      <c r="T940" s="244">
        <f>+IF($H$70=$B940,MAX(C940:H940),0)</f>
        <v>0</v>
      </c>
    </row>
    <row r="941" spans="1:23" hidden="1" outlineLevel="1" x14ac:dyDescent="0.3">
      <c r="A941" s="287"/>
      <c r="B941" s="428"/>
      <c r="C941" s="122"/>
      <c r="D941" s="122"/>
      <c r="E941" s="315"/>
      <c r="F941" s="315"/>
      <c r="G941" s="315"/>
      <c r="H941" s="315"/>
      <c r="I941" s="315"/>
      <c r="J941" s="315"/>
      <c r="K941" s="296"/>
      <c r="L941" s="296"/>
      <c r="M941" s="296"/>
      <c r="N941" s="296"/>
      <c r="O941" s="296"/>
      <c r="P941" s="296"/>
      <c r="Q941" s="133"/>
      <c r="R941" s="133"/>
      <c r="S941" s="309"/>
      <c r="T941" s="244">
        <f>+IF($H$70=$B941,MAX(C941:H941),0)</f>
        <v>0</v>
      </c>
    </row>
    <row r="942" spans="1:23" hidden="1" outlineLevel="1" x14ac:dyDescent="0.3">
      <c r="A942" s="287"/>
      <c r="B942" s="428"/>
      <c r="C942" s="122"/>
      <c r="D942" s="122"/>
      <c r="E942" s="315"/>
      <c r="F942" s="315"/>
      <c r="G942" s="315"/>
      <c r="H942" s="315"/>
      <c r="I942" s="315"/>
      <c r="J942" s="315"/>
      <c r="K942" s="296"/>
      <c r="L942" s="296"/>
      <c r="M942" s="296"/>
      <c r="N942" s="296"/>
      <c r="O942" s="296"/>
      <c r="P942" s="296"/>
      <c r="Q942" s="133"/>
      <c r="R942" s="133"/>
      <c r="S942" s="309"/>
      <c r="T942" s="244">
        <f>+IF($H$70=$B942,MAX(C942:H942),0)</f>
        <v>0</v>
      </c>
    </row>
    <row r="943" spans="1:23" hidden="1" outlineLevel="1" x14ac:dyDescent="0.3">
      <c r="A943" s="287"/>
      <c r="B943" s="428"/>
      <c r="C943" s="122"/>
      <c r="D943" s="122"/>
      <c r="E943" s="315"/>
      <c r="F943" s="315"/>
      <c r="G943" s="315"/>
      <c r="H943" s="315"/>
      <c r="I943" s="315"/>
      <c r="J943" s="315"/>
      <c r="K943" s="315"/>
      <c r="L943" s="315"/>
      <c r="M943" s="315"/>
      <c r="N943" s="315"/>
      <c r="O943" s="315"/>
      <c r="P943" s="133"/>
      <c r="Q943" s="133"/>
      <c r="R943" s="133"/>
      <c r="S943" s="309"/>
      <c r="T943" s="244">
        <f>+IF($H$70=$B943,MAX(C943:N943),0)</f>
        <v>0</v>
      </c>
    </row>
    <row r="944" spans="1:23" hidden="1" outlineLevel="1" x14ac:dyDescent="0.3">
      <c r="A944" s="287"/>
      <c r="B944" s="428"/>
      <c r="C944" s="122"/>
      <c r="D944" s="122"/>
      <c r="E944" s="315"/>
      <c r="F944" s="315"/>
      <c r="G944" s="315"/>
      <c r="H944" s="315"/>
      <c r="I944" s="315"/>
      <c r="J944" s="315"/>
      <c r="K944" s="315"/>
      <c r="L944" s="315"/>
      <c r="M944" s="315"/>
      <c r="N944" s="315"/>
      <c r="O944" s="315"/>
      <c r="P944" s="133">
        <f ca="1">+IF($D$70=$B944,MAX(C944:N944),0)</f>
        <v>0</v>
      </c>
      <c r="Q944" s="133">
        <f ca="1">+IF($G$70=$B944,MAX(C944:N944),0)</f>
        <v>0</v>
      </c>
      <c r="R944" s="133"/>
      <c r="S944" s="309"/>
      <c r="T944" s="244">
        <f>+IF($H$70=$B944,MAX(C944:N944),0)</f>
        <v>0</v>
      </c>
    </row>
    <row r="945" spans="1:25" hidden="1" outlineLevel="1" x14ac:dyDescent="0.3">
      <c r="A945" s="287"/>
      <c r="B945" s="428"/>
      <c r="C945" s="122"/>
      <c r="D945" s="122"/>
      <c r="E945" s="315"/>
      <c r="F945" s="315"/>
      <c r="G945" s="315"/>
      <c r="H945" s="315"/>
      <c r="I945" s="315"/>
      <c r="J945" s="315"/>
      <c r="K945" s="315"/>
      <c r="L945" s="315"/>
      <c r="M945" s="315"/>
      <c r="N945" s="315"/>
      <c r="O945" s="315"/>
      <c r="P945" s="133"/>
      <c r="Q945" s="133"/>
      <c r="R945" s="133"/>
      <c r="S945" s="309"/>
      <c r="T945" s="244"/>
    </row>
    <row r="946" spans="1:25" hidden="1" outlineLevel="1" x14ac:dyDescent="0.3">
      <c r="A946" s="287"/>
      <c r="B946" s="428"/>
      <c r="C946" s="122"/>
      <c r="D946" s="122"/>
      <c r="E946" s="315"/>
      <c r="F946" s="315"/>
      <c r="G946" s="315"/>
      <c r="H946" s="315"/>
      <c r="I946" s="315"/>
      <c r="J946" s="315"/>
      <c r="K946" s="315"/>
      <c r="L946" s="315"/>
      <c r="M946" s="315"/>
      <c r="N946" s="315"/>
      <c r="O946" s="315"/>
      <c r="P946" s="133"/>
      <c r="Q946" s="133"/>
      <c r="R946" s="133"/>
      <c r="S946" s="309"/>
      <c r="T946" s="244"/>
    </row>
    <row r="947" spans="1:25" hidden="1" outlineLevel="1" x14ac:dyDescent="0.3">
      <c r="A947" s="287"/>
      <c r="B947" s="428"/>
      <c r="C947" s="122"/>
      <c r="D947" s="122"/>
      <c r="E947" s="315"/>
      <c r="F947" s="315"/>
      <c r="G947" s="315"/>
      <c r="H947" s="315"/>
      <c r="I947" s="315"/>
      <c r="J947" s="315"/>
      <c r="K947" s="315"/>
      <c r="L947" s="315"/>
      <c r="M947" s="315"/>
      <c r="N947" s="315"/>
      <c r="O947" s="315"/>
      <c r="P947" s="133"/>
      <c r="Q947" s="133"/>
      <c r="R947" s="133"/>
      <c r="S947" s="309"/>
      <c r="T947" s="244"/>
    </row>
    <row r="948" spans="1:25" hidden="1" outlineLevel="1" x14ac:dyDescent="0.3">
      <c r="A948" s="287"/>
      <c r="B948" s="428"/>
      <c r="C948" s="122"/>
      <c r="D948" s="122"/>
      <c r="E948" s="315"/>
      <c r="F948" s="315"/>
      <c r="G948" s="315"/>
      <c r="H948" s="315"/>
      <c r="I948" s="315"/>
      <c r="J948" s="315"/>
      <c r="K948" s="315"/>
      <c r="L948" s="315"/>
      <c r="M948" s="315"/>
      <c r="N948" s="315"/>
      <c r="O948" s="315"/>
      <c r="P948" s="133"/>
      <c r="Q948" s="133"/>
      <c r="R948" s="133"/>
      <c r="S948" s="309"/>
      <c r="T948" s="244"/>
    </row>
    <row r="949" spans="1:25" hidden="1" outlineLevel="1" x14ac:dyDescent="0.3">
      <c r="A949" s="287"/>
      <c r="B949" s="428"/>
      <c r="C949" s="122"/>
      <c r="D949" s="122"/>
      <c r="E949" s="315"/>
      <c r="F949" s="315"/>
      <c r="G949" s="315"/>
      <c r="H949" s="315"/>
      <c r="I949" s="315"/>
      <c r="J949" s="315"/>
      <c r="K949" s="315"/>
      <c r="L949" s="315"/>
      <c r="M949" s="315"/>
      <c r="N949" s="315"/>
      <c r="O949" s="315"/>
      <c r="P949" s="133"/>
      <c r="Q949" s="133"/>
      <c r="R949" s="133"/>
      <c r="S949" s="309"/>
      <c r="T949" s="244"/>
    </row>
    <row r="950" spans="1:25" hidden="1" outlineLevel="1" x14ac:dyDescent="0.3">
      <c r="A950" s="287"/>
      <c r="B950" s="428"/>
      <c r="C950" s="122"/>
      <c r="D950" s="122"/>
      <c r="E950" s="315"/>
      <c r="F950" s="315"/>
      <c r="G950" s="315"/>
      <c r="H950" s="315"/>
      <c r="I950" s="315"/>
      <c r="J950" s="315"/>
      <c r="K950" s="315"/>
      <c r="L950" s="315"/>
      <c r="M950" s="315"/>
      <c r="N950" s="315"/>
      <c r="O950" s="315"/>
      <c r="P950" s="133"/>
      <c r="Q950" s="133"/>
      <c r="R950" s="133"/>
      <c r="S950" s="309"/>
      <c r="T950" s="244"/>
    </row>
    <row r="951" spans="1:25" hidden="1" outlineLevel="1" x14ac:dyDescent="0.3">
      <c r="A951" s="287"/>
      <c r="B951" s="428"/>
      <c r="C951" s="122"/>
      <c r="D951" s="122"/>
      <c r="E951" s="315"/>
      <c r="F951" s="315"/>
      <c r="G951" s="315"/>
      <c r="H951" s="315"/>
      <c r="I951" s="315"/>
      <c r="J951" s="315"/>
      <c r="K951" s="315"/>
      <c r="L951" s="315"/>
      <c r="M951" s="315"/>
      <c r="N951" s="315"/>
      <c r="O951" s="315"/>
      <c r="P951" s="133"/>
      <c r="Q951" s="133"/>
      <c r="R951" s="133"/>
      <c r="S951" s="309"/>
      <c r="T951" s="244"/>
    </row>
    <row r="952" spans="1:25" hidden="1" outlineLevel="1" x14ac:dyDescent="0.3">
      <c r="A952" s="287"/>
      <c r="B952" s="428"/>
      <c r="C952" s="122"/>
      <c r="D952" s="122"/>
      <c r="E952" s="315"/>
      <c r="F952" s="315"/>
      <c r="G952" s="315"/>
      <c r="H952" s="315"/>
      <c r="I952" s="315"/>
      <c r="J952" s="315"/>
      <c r="K952" s="315"/>
      <c r="L952" s="315"/>
      <c r="M952" s="315"/>
      <c r="N952" s="315"/>
      <c r="O952" s="315"/>
      <c r="P952" s="133"/>
      <c r="Q952" s="133"/>
      <c r="R952" s="133"/>
      <c r="S952" s="309"/>
      <c r="T952" s="244"/>
    </row>
    <row r="953" spans="1:25" hidden="1" outlineLevel="1" x14ac:dyDescent="0.3">
      <c r="A953" s="287"/>
      <c r="B953" s="428"/>
      <c r="C953" s="122"/>
      <c r="D953" s="122"/>
      <c r="E953" s="315"/>
      <c r="F953" s="315"/>
      <c r="G953" s="315"/>
      <c r="H953" s="315"/>
      <c r="I953" s="315"/>
      <c r="J953" s="315"/>
      <c r="K953" s="315"/>
      <c r="L953" s="315"/>
      <c r="M953" s="315"/>
      <c r="N953" s="315"/>
      <c r="O953" s="315"/>
      <c r="P953" s="133"/>
      <c r="Q953" s="133"/>
      <c r="R953" s="133"/>
      <c r="S953" s="309"/>
      <c r="T953" s="244"/>
    </row>
    <row r="954" spans="1:25" hidden="1" outlineLevel="1" x14ac:dyDescent="0.3">
      <c r="A954" s="287"/>
      <c r="B954" s="428"/>
      <c r="C954" s="122"/>
      <c r="D954" s="122"/>
      <c r="E954" s="315"/>
      <c r="F954" s="315"/>
      <c r="G954" s="315"/>
      <c r="H954" s="315"/>
      <c r="I954" s="315"/>
      <c r="J954" s="315"/>
      <c r="K954" s="315"/>
      <c r="L954" s="315"/>
      <c r="M954" s="315"/>
      <c r="N954" s="315"/>
      <c r="O954" s="315"/>
      <c r="P954" s="133"/>
      <c r="Q954" s="133"/>
      <c r="R954" s="133"/>
      <c r="S954" s="309"/>
      <c r="T954" s="244"/>
    </row>
    <row r="955" spans="1:25" hidden="1" outlineLevel="1" x14ac:dyDescent="0.3">
      <c r="A955" s="287"/>
      <c r="B955" s="428"/>
      <c r="C955" s="122"/>
      <c r="D955" s="122"/>
      <c r="E955" s="315"/>
      <c r="F955" s="315"/>
      <c r="G955" s="315"/>
      <c r="H955" s="315"/>
      <c r="I955" s="315"/>
      <c r="J955" s="315"/>
      <c r="K955" s="315"/>
      <c r="L955" s="315"/>
      <c r="M955" s="315"/>
      <c r="N955" s="315"/>
      <c r="O955" s="315"/>
      <c r="P955" s="133"/>
      <c r="Q955" s="133"/>
      <c r="R955" s="133"/>
      <c r="S955" s="309"/>
      <c r="T955" s="244"/>
    </row>
    <row r="956" spans="1:25" ht="19.2" hidden="1" customHeight="1" outlineLevel="1" x14ac:dyDescent="0.3">
      <c r="A956" s="287"/>
      <c r="B956" s="428"/>
      <c r="C956" s="119"/>
      <c r="D956" s="119"/>
      <c r="E956" s="126" t="s">
        <v>176</v>
      </c>
      <c r="F956" s="124"/>
      <c r="G956" s="124"/>
      <c r="H956" s="126" t="s">
        <v>112</v>
      </c>
      <c r="I956" s="124"/>
      <c r="J956" s="124"/>
      <c r="K956" s="126" t="s">
        <v>177</v>
      </c>
      <c r="L956" s="315"/>
      <c r="M956" s="315"/>
      <c r="N956" s="315"/>
      <c r="O956" s="315"/>
      <c r="P956" s="133"/>
      <c r="Q956" s="133"/>
      <c r="R956" s="133"/>
      <c r="S956" s="309"/>
      <c r="T956" s="244"/>
    </row>
    <row r="957" spans="1:25" ht="3" hidden="1" customHeight="1" outlineLevel="1" x14ac:dyDescent="0.3">
      <c r="A957" s="287"/>
      <c r="B957" s="428"/>
      <c r="C957" s="119"/>
      <c r="D957" s="119"/>
      <c r="E957" s="124"/>
      <c r="F957" s="124"/>
      <c r="G957" s="124"/>
      <c r="H957" s="124"/>
      <c r="I957" s="124"/>
      <c r="J957" s="124"/>
      <c r="K957" s="124"/>
      <c r="L957" s="315"/>
      <c r="M957" s="315"/>
      <c r="N957" s="315"/>
      <c r="O957" s="315"/>
      <c r="P957" s="133"/>
      <c r="Q957" s="133"/>
      <c r="R957" s="133"/>
      <c r="S957" s="309"/>
      <c r="T957" s="244"/>
    </row>
    <row r="958" spans="1:25" hidden="1" outlineLevel="1" x14ac:dyDescent="0.3">
      <c r="A958" s="287"/>
      <c r="B958" s="428"/>
      <c r="C958" s="130" t="s">
        <v>178</v>
      </c>
      <c r="D958" s="124"/>
      <c r="E958" s="132" t="str" cm="1">
        <f t="array" aca="1" ref="E958" ca="1">IFERROR(E932/INDIRECT("'Introducció dades Grals'!G"&amp;T958),"-")</f>
        <v>-</v>
      </c>
      <c r="F958" s="125"/>
      <c r="G958" s="125"/>
      <c r="H958" s="132">
        <f ca="1">IFERROR(SUM(INDIRECT("'Introducció dades'!S"&amp;U958),INDIRECT("'Introducció dades'!S"&amp;V958),INDIRECT("'Introducció dades'!S"&amp;W958),INDIRECT("'Introducció dades'!S"&amp;X958),INDIRECT("'Introducció dades'!S"&amp;Y958)),"-")</f>
        <v>0</v>
      </c>
      <c r="I958" s="125"/>
      <c r="J958" s="125"/>
      <c r="K958" s="132" t="str" cm="1">
        <f t="array" aca="1" ref="K958" ca="1">IFERROR(K932/INDIRECT("'Introducció dades Grals'!G"&amp;T958),"-")</f>
        <v>-</v>
      </c>
      <c r="L958" s="315"/>
      <c r="M958" s="315"/>
      <c r="N958" s="315"/>
      <c r="O958" s="315"/>
      <c r="P958" s="133"/>
      <c r="Q958" s="133"/>
      <c r="R958" s="133"/>
      <c r="S958" s="309"/>
      <c r="T958" s="245">
        <f>+T904+T883</f>
        <v>36</v>
      </c>
      <c r="U958" s="245">
        <f>+T917+U883</f>
        <v>1737</v>
      </c>
      <c r="V958" s="245">
        <f>+T917+V883</f>
        <v>1768</v>
      </c>
      <c r="W958" s="245">
        <f>+T917+W883</f>
        <v>1796</v>
      </c>
      <c r="X958" s="245">
        <f>+T917+X883</f>
        <v>1824</v>
      </c>
      <c r="Y958" s="245">
        <f>+T917+Y883</f>
        <v>1852</v>
      </c>
    </row>
    <row r="959" spans="1:25" hidden="1" outlineLevel="1" x14ac:dyDescent="0.3">
      <c r="A959" s="287"/>
      <c r="B959" s="104"/>
      <c r="C959" s="316"/>
      <c r="D959" s="124"/>
      <c r="E959" s="125"/>
      <c r="F959" s="125"/>
      <c r="G959" s="125"/>
      <c r="H959" s="125"/>
      <c r="I959" s="125"/>
      <c r="J959" s="125"/>
      <c r="K959" s="125"/>
      <c r="L959" s="315"/>
      <c r="M959" s="315"/>
      <c r="N959" s="315"/>
      <c r="O959" s="315"/>
      <c r="P959" s="133"/>
      <c r="Q959" s="133"/>
      <c r="R959" s="133"/>
      <c r="S959" s="309"/>
      <c r="T959" s="244"/>
    </row>
    <row r="960" spans="1:25" ht="29.4" hidden="1" customHeight="1" outlineLevel="1" x14ac:dyDescent="0.3">
      <c r="A960" s="287"/>
      <c r="B960" s="207"/>
      <c r="C960" s="231" t="s">
        <v>179</v>
      </c>
      <c r="D960" s="207"/>
      <c r="E960" s="207"/>
      <c r="F960" s="207"/>
      <c r="G960" s="207"/>
      <c r="H960" s="207"/>
      <c r="I960" s="207"/>
      <c r="J960" s="207"/>
      <c r="K960" s="207"/>
      <c r="L960" s="207"/>
      <c r="M960" s="207"/>
      <c r="N960" s="207"/>
      <c r="O960" s="207"/>
      <c r="P960" s="296"/>
      <c r="Q960" s="296"/>
      <c r="R960" s="296"/>
      <c r="S960" s="309"/>
      <c r="T960" s="244">
        <v>144</v>
      </c>
    </row>
    <row r="961" spans="1:20" ht="2.4" hidden="1" customHeight="1" outlineLevel="1" x14ac:dyDescent="0.3">
      <c r="A961" s="287"/>
      <c r="B961" s="230"/>
      <c r="C961" s="230"/>
      <c r="D961" s="230"/>
      <c r="E961" s="230"/>
      <c r="F961" s="230"/>
      <c r="G961" s="230"/>
      <c r="H961" s="230"/>
      <c r="I961" s="230"/>
      <c r="J961" s="230"/>
      <c r="K961" s="230"/>
      <c r="L961" s="230"/>
      <c r="M961" s="230"/>
      <c r="N961" s="230"/>
      <c r="O961" s="230"/>
      <c r="P961" s="310"/>
      <c r="Q961" s="310"/>
      <c r="R961" s="310"/>
      <c r="S961" s="309"/>
      <c r="T961" s="244"/>
    </row>
    <row r="962" spans="1:20" hidden="1" outlineLevel="1" x14ac:dyDescent="0.3">
      <c r="A962" s="287"/>
      <c r="B962" s="104"/>
      <c r="C962" s="316"/>
      <c r="D962" s="124"/>
      <c r="E962" s="125"/>
      <c r="F962" s="125"/>
      <c r="G962" s="125"/>
      <c r="H962" s="125"/>
      <c r="I962" s="125"/>
      <c r="J962" s="125"/>
      <c r="K962" s="125"/>
      <c r="L962" s="315"/>
      <c r="M962" s="315"/>
      <c r="N962" s="315"/>
      <c r="O962" s="315"/>
      <c r="P962" s="133"/>
      <c r="Q962" s="133"/>
      <c r="R962" s="133"/>
      <c r="S962" s="309"/>
      <c r="T962" s="244"/>
    </row>
    <row r="963" spans="1:20" ht="35.4" hidden="1" customHeight="1" outlineLevel="1" x14ac:dyDescent="0.3">
      <c r="A963" s="287"/>
      <c r="B963" s="104"/>
      <c r="C963" s="104"/>
      <c r="D963" s="254" t="s">
        <v>180</v>
      </c>
      <c r="E963" s="254" t="s">
        <v>181</v>
      </c>
      <c r="F963" s="240" t="s">
        <v>182</v>
      </c>
      <c r="G963" s="241"/>
      <c r="H963" s="241"/>
      <c r="I963" s="241"/>
      <c r="J963" s="241"/>
      <c r="K963" s="241"/>
      <c r="L963" s="242"/>
      <c r="M963" s="242"/>
      <c r="N963" s="242"/>
      <c r="O963" s="242" t="s">
        <v>183</v>
      </c>
      <c r="P963" s="243"/>
      <c r="Q963" s="239"/>
      <c r="R963" s="133"/>
      <c r="S963" s="309"/>
      <c r="T963" s="244"/>
    </row>
    <row r="964" spans="1:20" ht="6" hidden="1" customHeight="1" outlineLevel="1" x14ac:dyDescent="0.3">
      <c r="A964" s="287"/>
      <c r="B964" s="104"/>
      <c r="C964" s="237"/>
      <c r="D964" s="296"/>
      <c r="E964" s="296"/>
      <c r="F964" s="237"/>
      <c r="G964" s="238"/>
      <c r="H964" s="238"/>
      <c r="I964" s="238"/>
      <c r="J964" s="238"/>
      <c r="K964" s="238"/>
      <c r="L964" s="122"/>
      <c r="M964" s="122"/>
      <c r="N964" s="122"/>
      <c r="O964" s="122"/>
      <c r="P964" s="239"/>
      <c r="Q964" s="239"/>
      <c r="R964" s="133"/>
      <c r="S964" s="309"/>
      <c r="T964" s="244"/>
    </row>
    <row r="965" spans="1:20" ht="15.6" hidden="1" customHeight="1" outlineLevel="1" x14ac:dyDescent="0.3">
      <c r="A965" s="287"/>
      <c r="B965" s="104"/>
      <c r="C965" s="233" t="s">
        <v>110</v>
      </c>
      <c r="D965" s="317" cm="1">
        <f t="array" aca="1" ref="D965" ca="1">INDIRECT("'Introducció dades'!K"&amp;T965)</f>
        <v>0</v>
      </c>
      <c r="E965" s="317" cm="1">
        <f t="array" aca="1" ref="E965" ca="1">INDIRECT("'Introducció dades'!L"&amp;T965)</f>
        <v>0</v>
      </c>
      <c r="F965" s="236" cm="1">
        <f t="array" aca="1" ref="F965" ca="1">INDIRECT("'Introducció dades'!M"&amp;T965)</f>
        <v>1</v>
      </c>
      <c r="G965" s="234" t="str" cm="1">
        <f t="array" aca="1" ref="G965" ca="1">IF(INDIRECT("'Introducció dades'!M"&amp;T965)&lt;0.8,"Hi ha marge per reduir la potència contractada",IF(INDIRECT("'Introducció dades'!M"&amp;T965)&lt;1.2,"La potència contractada sembla ser adequada",IF(INDIRECT("'Introducció dades'!M"&amp;T965)&gt;=1.2,"Es recomana estudiar ampliar la potència contractada per evitar penalitzacions","ERROR")))</f>
        <v>La potència contractada sembla ser adequada</v>
      </c>
      <c r="H965" s="235"/>
      <c r="I965" s="125"/>
      <c r="J965" s="125"/>
      <c r="K965" s="232"/>
      <c r="L965" s="315"/>
      <c r="M965" s="315"/>
      <c r="N965" s="318" cm="1">
        <f t="array" aca="1" ref="N965" ca="1">INDIRECT("'Introducció dades'!L"&amp;T965)/1.2</f>
        <v>0</v>
      </c>
      <c r="O965" s="319" t="s">
        <v>101</v>
      </c>
      <c r="P965" s="321" cm="1">
        <f t="array" aca="1" ref="P965" ca="1">INDIRECT("'Introducció dades'!L"&amp;T965)/0.8</f>
        <v>0</v>
      </c>
      <c r="Q965" s="320" t="s">
        <v>184</v>
      </c>
      <c r="R965" s="320"/>
      <c r="S965" s="309"/>
      <c r="T965" s="244">
        <f t="shared" ref="T965:T970" si="105">+$T$135+T890</f>
        <v>1737</v>
      </c>
    </row>
    <row r="966" spans="1:20" hidden="1" outlineLevel="1" x14ac:dyDescent="0.3">
      <c r="A966" s="287"/>
      <c r="B966" s="104"/>
      <c r="C966" s="233" t="s">
        <v>115</v>
      </c>
      <c r="D966" s="317" cm="1">
        <f t="array" aca="1" ref="D966" ca="1">INDIRECT("'Introducció dades'!K"&amp;T966)</f>
        <v>0</v>
      </c>
      <c r="E966" s="317" cm="1">
        <f t="array" aca="1" ref="E966" ca="1">INDIRECT("'Introducció dades'!L"&amp;T966)</f>
        <v>0</v>
      </c>
      <c r="F966" s="236" cm="1">
        <f t="array" aca="1" ref="F966" ca="1">INDIRECT("'Introducció dades'!M"&amp;T966)</f>
        <v>1</v>
      </c>
      <c r="G966" s="234" t="str" cm="1">
        <f t="array" aca="1" ref="G966" ca="1">IF(INDIRECT("'Introducció dades'!M"&amp;T966)&lt;0.8,"Hi ha marge per reduir la potència contractada",IF(INDIRECT("'Introducció dades'!M"&amp;T966)&lt;1.2,"La potència contractada sembla ser adequada",IF(INDIRECT("'Introducció dades'!M"&amp;T966)&gt;=1.2,"Es recomana estudiar ampliar la potència contractada per evitar penalitzacions","ERROR")))</f>
        <v>La potència contractada sembla ser adequada</v>
      </c>
      <c r="H966" s="235"/>
      <c r="I966" s="125"/>
      <c r="J966" s="125"/>
      <c r="K966" s="125"/>
      <c r="L966" s="315"/>
      <c r="M966" s="315"/>
      <c r="N966" s="318" cm="1">
        <f t="array" aca="1" ref="N966" ca="1">INDIRECT("'Introducció dades'!L"&amp;T966)/1.2</f>
        <v>0</v>
      </c>
      <c r="O966" s="319" t="s">
        <v>101</v>
      </c>
      <c r="P966" s="321" cm="1">
        <f t="array" aca="1" ref="P966" ca="1">INDIRECT("'Introducció dades'!L"&amp;T966)/0.8</f>
        <v>0</v>
      </c>
      <c r="Q966" s="320" t="s">
        <v>184</v>
      </c>
      <c r="R966" s="320"/>
      <c r="S966" s="309"/>
      <c r="T966" s="244">
        <f t="shared" si="105"/>
        <v>1738</v>
      </c>
    </row>
    <row r="967" spans="1:20" ht="15" hidden="1" customHeight="1" outlineLevel="1" x14ac:dyDescent="0.3">
      <c r="A967" s="287"/>
      <c r="B967" s="311"/>
      <c r="C967" s="233" t="s">
        <v>120</v>
      </c>
      <c r="D967" s="317" cm="1">
        <f t="array" aca="1" ref="D967" ca="1">INDIRECT("'Introducció dades'!K"&amp;T967)</f>
        <v>0</v>
      </c>
      <c r="E967" s="317" cm="1">
        <f t="array" aca="1" ref="E967" ca="1">INDIRECT("'Introducció dades'!L"&amp;T967)</f>
        <v>0</v>
      </c>
      <c r="F967" s="236" cm="1">
        <f t="array" aca="1" ref="F967" ca="1">INDIRECT("'Introducció dades'!M"&amp;T967)</f>
        <v>1</v>
      </c>
      <c r="G967" s="234" t="str" cm="1">
        <f t="array" aca="1" ref="G967" ca="1">IF(INDIRECT("'Introducció dades'!M"&amp;T967)&lt;0.8,"Hi ha marge per reduir la potència contractada",IF(INDIRECT("'Introducció dades'!M"&amp;T967)&lt;1.2,"La potència contractada sembla ser adequada",IF(INDIRECT("'Introducció dades'!M"&amp;T967)&gt;=1.2,"Es recomana estudiar ampliar la potència contractada per evitar penalitzacions","ERROR")))</f>
        <v>La potència contractada sembla ser adequada</v>
      </c>
      <c r="H967" s="235"/>
      <c r="I967" s="315"/>
      <c r="J967" s="315"/>
      <c r="K967" s="315"/>
      <c r="L967" s="315"/>
      <c r="M967" s="315"/>
      <c r="N967" s="318" cm="1">
        <f t="array" aca="1" ref="N967" ca="1">INDIRECT("'Introducció dades'!L"&amp;T967)/1.2</f>
        <v>0</v>
      </c>
      <c r="O967" s="319" t="s">
        <v>101</v>
      </c>
      <c r="P967" s="321" cm="1">
        <f t="array" aca="1" ref="P967" ca="1">INDIRECT("'Introducció dades'!L"&amp;T967)/0.8</f>
        <v>0</v>
      </c>
      <c r="Q967" s="320" t="s">
        <v>184</v>
      </c>
      <c r="R967" s="320"/>
      <c r="S967" s="309"/>
      <c r="T967" s="244">
        <f t="shared" si="105"/>
        <v>1739</v>
      </c>
    </row>
    <row r="968" spans="1:20" hidden="1" outlineLevel="1" x14ac:dyDescent="0.3">
      <c r="A968" s="287"/>
      <c r="B968" s="311"/>
      <c r="C968" s="233" t="s">
        <v>123</v>
      </c>
      <c r="D968" s="317" cm="1">
        <f t="array" aca="1" ref="D968" ca="1">INDIRECT("'Introducció dades'!K"&amp;T968)</f>
        <v>0</v>
      </c>
      <c r="E968" s="317" cm="1">
        <f t="array" aca="1" ref="E968" ca="1">INDIRECT("'Introducció dades'!L"&amp;T968)</f>
        <v>0</v>
      </c>
      <c r="F968" s="236" cm="1">
        <f t="array" aca="1" ref="F968" ca="1">INDIRECT("'Introducció dades'!M"&amp;T968)</f>
        <v>1</v>
      </c>
      <c r="G968" s="234" t="str" cm="1">
        <f t="array" aca="1" ref="G968" ca="1">IF(INDIRECT("'Introducció dades'!M"&amp;T968)&lt;0.8,"Hi ha marge per reduir la potència contractada",IF(INDIRECT("'Introducció dades'!M"&amp;T968)&lt;1.2,"La potència contractada sembla ser adequada",IF(INDIRECT("'Introducció dades'!M"&amp;T968)&gt;=1.2,"Es recomana estudiar ampliar la potència contractada per evitar penalitzacions","ERROR")))</f>
        <v>La potència contractada sembla ser adequada</v>
      </c>
      <c r="H968" s="235"/>
      <c r="I968" s="315"/>
      <c r="J968" s="315"/>
      <c r="K968" s="315"/>
      <c r="L968" s="315"/>
      <c r="M968" s="315"/>
      <c r="N968" s="318" cm="1">
        <f t="array" aca="1" ref="N968" ca="1">INDIRECT("'Introducció dades'!L"&amp;T968)/1.2</f>
        <v>0</v>
      </c>
      <c r="O968" s="319" t="s">
        <v>101</v>
      </c>
      <c r="P968" s="321" cm="1">
        <f t="array" aca="1" ref="P968" ca="1">INDIRECT("'Introducció dades'!L"&amp;T968)/0.8</f>
        <v>0</v>
      </c>
      <c r="Q968" s="320" t="s">
        <v>184</v>
      </c>
      <c r="R968" s="320"/>
      <c r="S968" s="309"/>
      <c r="T968" s="244">
        <f t="shared" si="105"/>
        <v>1740</v>
      </c>
    </row>
    <row r="969" spans="1:20" ht="15" hidden="1" customHeight="1" outlineLevel="1" x14ac:dyDescent="0.3">
      <c r="A969" s="287"/>
      <c r="B969" s="311"/>
      <c r="C969" s="233" t="s">
        <v>124</v>
      </c>
      <c r="D969" s="317" cm="1">
        <f t="array" aca="1" ref="D969" ca="1">INDIRECT("'Introducció dades'!K"&amp;T969)</f>
        <v>0</v>
      </c>
      <c r="E969" s="317" cm="1">
        <f t="array" aca="1" ref="E969" ca="1">INDIRECT("'Introducció dades'!L"&amp;T969)</f>
        <v>0</v>
      </c>
      <c r="F969" s="236" cm="1">
        <f t="array" aca="1" ref="F969" ca="1">INDIRECT("'Introducció dades'!M"&amp;T969)</f>
        <v>1</v>
      </c>
      <c r="G969" s="234" t="str" cm="1">
        <f t="array" aca="1" ref="G969" ca="1">IF(INDIRECT("'Introducció dades'!M"&amp;T969)&lt;0.8,"Hi ha marge per reduir la potència contractada",IF(INDIRECT("'Introducció dades'!M"&amp;T969)&lt;1.2,"La potència contractada sembla ser adequada",IF(INDIRECT("'Introducció dades'!M"&amp;T969)&gt;=1.2,"Es recomana estudiar ampliar la potència contractada per evitar penalitzacions","ERROR")))</f>
        <v>La potència contractada sembla ser adequada</v>
      </c>
      <c r="H969" s="235"/>
      <c r="I969" s="315"/>
      <c r="J969" s="315"/>
      <c r="K969" s="315"/>
      <c r="L969" s="315"/>
      <c r="M969" s="315"/>
      <c r="N969" s="318" cm="1">
        <f t="array" aca="1" ref="N969" ca="1">INDIRECT("'Introducció dades'!L"&amp;T969)/1.2</f>
        <v>0</v>
      </c>
      <c r="O969" s="319" t="s">
        <v>101</v>
      </c>
      <c r="P969" s="321" cm="1">
        <f t="array" aca="1" ref="P969" ca="1">INDIRECT("'Introducció dades'!L"&amp;T969)/0.8</f>
        <v>0</v>
      </c>
      <c r="Q969" s="320" t="s">
        <v>184</v>
      </c>
      <c r="R969" s="320"/>
      <c r="S969" s="309"/>
      <c r="T969" s="244">
        <f t="shared" si="105"/>
        <v>1741</v>
      </c>
    </row>
    <row r="970" spans="1:20" hidden="1" outlineLevel="1" x14ac:dyDescent="0.3">
      <c r="A970" s="287"/>
      <c r="B970" s="311"/>
      <c r="C970" s="233" t="s">
        <v>125</v>
      </c>
      <c r="D970" s="317" cm="1">
        <f t="array" aca="1" ref="D970" ca="1">INDIRECT("'Introducció dades'!K"&amp;T970)</f>
        <v>0</v>
      </c>
      <c r="E970" s="317" cm="1">
        <f t="array" aca="1" ref="E970" ca="1">INDIRECT("'Introducció dades'!L"&amp;T970)</f>
        <v>0</v>
      </c>
      <c r="F970" s="236" cm="1">
        <f t="array" aca="1" ref="F970" ca="1">INDIRECT("'Introducció dades'!M"&amp;T970)</f>
        <v>1</v>
      </c>
      <c r="G970" s="234" t="str" cm="1">
        <f t="array" aca="1" ref="G970" ca="1">IF(INDIRECT("'Introducció dades'!M"&amp;T970)&lt;0.8,"Hi ha marge per reduir la potència contractada",IF(INDIRECT("'Introducció dades'!M"&amp;T970)&lt;1.2,"La potència contractada sembla ser adequada",IF(INDIRECT("'Introducció dades'!M"&amp;T970)&gt;=1.2,"Es recomana estudiar ampliar la potència contractada per evitar penalitzacions","ERROR")))</f>
        <v>La potència contractada sembla ser adequada</v>
      </c>
      <c r="H970" s="235"/>
      <c r="I970" s="315"/>
      <c r="J970" s="315"/>
      <c r="K970" s="315"/>
      <c r="L970" s="315"/>
      <c r="M970" s="315"/>
      <c r="N970" s="318" cm="1">
        <f t="array" aca="1" ref="N970" ca="1">INDIRECT("'Introducció dades'!L"&amp;T970)/1.2</f>
        <v>0</v>
      </c>
      <c r="O970" s="319" t="s">
        <v>101</v>
      </c>
      <c r="P970" s="321" cm="1">
        <f t="array" aca="1" ref="P970" ca="1">INDIRECT("'Introducció dades'!L"&amp;T970)/0.8</f>
        <v>0</v>
      </c>
      <c r="Q970" s="320" t="s">
        <v>184</v>
      </c>
      <c r="R970" s="320"/>
      <c r="S970" s="309"/>
      <c r="T970" s="244">
        <f t="shared" si="105"/>
        <v>1742</v>
      </c>
    </row>
    <row r="971" spans="1:20" ht="7.2" hidden="1" customHeight="1" outlineLevel="1" x14ac:dyDescent="0.3">
      <c r="A971" s="287"/>
      <c r="B971" s="311"/>
      <c r="C971" s="122"/>
      <c r="D971" s="122"/>
      <c r="E971" s="315"/>
      <c r="F971" s="315"/>
      <c r="G971" s="315"/>
      <c r="H971" s="315"/>
      <c r="I971" s="315"/>
      <c r="J971" s="315"/>
      <c r="K971" s="315"/>
      <c r="L971" s="315"/>
      <c r="M971" s="315"/>
      <c r="N971" s="315"/>
      <c r="O971" s="315"/>
      <c r="P971" s="133"/>
      <c r="Q971" s="133"/>
      <c r="R971" s="133"/>
      <c r="S971" s="309"/>
      <c r="T971" s="244"/>
    </row>
    <row r="972" spans="1:20" ht="13.95" hidden="1" customHeight="1" outlineLevel="1" x14ac:dyDescent="0.3">
      <c r="A972" s="287"/>
      <c r="B972" s="311"/>
      <c r="C972" s="122"/>
      <c r="D972" s="122"/>
      <c r="E972" s="315"/>
      <c r="F972" s="315"/>
      <c r="G972" s="315"/>
      <c r="H972" s="315"/>
      <c r="I972" s="315"/>
      <c r="J972" s="315"/>
      <c r="K972" s="315"/>
      <c r="L972" s="315"/>
      <c r="M972" s="315"/>
      <c r="N972" s="315"/>
      <c r="O972" s="315"/>
      <c r="P972" s="133"/>
      <c r="Q972" s="133"/>
      <c r="R972" s="133"/>
      <c r="S972" s="309"/>
    </row>
    <row r="973" spans="1:20" hidden="1" outlineLevel="1" x14ac:dyDescent="0.3">
      <c r="A973" s="287"/>
      <c r="B973" s="311"/>
      <c r="C973" s="122"/>
      <c r="D973" s="122"/>
      <c r="E973" s="315"/>
      <c r="F973" s="315"/>
      <c r="G973" s="315"/>
      <c r="H973" s="315"/>
      <c r="I973" s="315"/>
      <c r="J973" s="315"/>
      <c r="K973" s="315"/>
      <c r="L973" s="315"/>
      <c r="M973" s="315"/>
      <c r="N973" s="315"/>
      <c r="O973" s="315"/>
      <c r="P973" s="133"/>
      <c r="Q973" s="133"/>
      <c r="R973" s="133"/>
      <c r="S973" s="309"/>
    </row>
    <row r="974" spans="1:20" ht="3" hidden="1" customHeight="1" outlineLevel="1" x14ac:dyDescent="0.3">
      <c r="A974" s="287"/>
      <c r="B974" s="296"/>
      <c r="C974" s="296"/>
      <c r="D974" s="296"/>
      <c r="E974" s="296"/>
      <c r="F974" s="296"/>
      <c r="G974" s="296"/>
      <c r="H974" s="296"/>
      <c r="I974" s="296"/>
      <c r="J974" s="296"/>
      <c r="K974" s="296"/>
      <c r="L974" s="296"/>
      <c r="M974" s="296"/>
      <c r="N974" s="296"/>
      <c r="O974" s="296"/>
      <c r="P974" s="296"/>
      <c r="Q974" s="296"/>
      <c r="R974" s="296"/>
      <c r="S974" s="309"/>
    </row>
    <row r="975" spans="1:20" hidden="1" outlineLevel="1" x14ac:dyDescent="0.3">
      <c r="A975" s="287"/>
      <c r="B975" s="296"/>
      <c r="C975" s="296"/>
      <c r="D975" s="296"/>
      <c r="E975" s="296"/>
      <c r="F975" s="296"/>
      <c r="G975" s="296"/>
      <c r="H975" s="296"/>
      <c r="I975" s="296"/>
      <c r="J975" s="296"/>
      <c r="K975" s="296"/>
      <c r="L975" s="296"/>
      <c r="M975" s="296"/>
      <c r="N975" s="296"/>
      <c r="O975" s="296"/>
      <c r="P975" s="296"/>
      <c r="Q975" s="296"/>
      <c r="R975" s="296"/>
      <c r="S975" s="309"/>
    </row>
    <row r="976" spans="1:20" hidden="1" outlineLevel="1" x14ac:dyDescent="0.3">
      <c r="A976" s="287"/>
      <c r="B976" s="296"/>
      <c r="C976" s="296"/>
      <c r="D976" s="296"/>
      <c r="E976" s="296"/>
      <c r="F976" s="296"/>
      <c r="G976" s="296"/>
      <c r="H976" s="296"/>
      <c r="I976" s="296"/>
      <c r="J976" s="296"/>
      <c r="K976" s="296"/>
      <c r="L976" s="296"/>
      <c r="M976" s="296"/>
      <c r="N976" s="296"/>
      <c r="O976" s="296"/>
      <c r="P976" s="296"/>
      <c r="Q976" s="296"/>
      <c r="R976" s="296"/>
      <c r="S976" s="309"/>
    </row>
    <row r="977" spans="1:27" hidden="1" outlineLevel="1" x14ac:dyDescent="0.3">
      <c r="A977" s="287"/>
      <c r="B977" s="296"/>
      <c r="C977" s="296"/>
      <c r="D977" s="296"/>
      <c r="E977" s="296"/>
      <c r="F977" s="296"/>
      <c r="G977" s="296"/>
      <c r="H977" s="296"/>
      <c r="I977" s="296"/>
      <c r="J977" s="296"/>
      <c r="K977" s="296"/>
      <c r="L977" s="296"/>
      <c r="M977" s="296"/>
      <c r="N977" s="296"/>
      <c r="O977" s="296"/>
      <c r="P977" s="296"/>
      <c r="Q977" s="296"/>
      <c r="R977" s="296"/>
      <c r="S977" s="309"/>
    </row>
    <row r="978" spans="1:27" ht="3" customHeight="1" collapsed="1" x14ac:dyDescent="0.45">
      <c r="A978" s="287"/>
      <c r="B978" s="117"/>
      <c r="C978" s="117"/>
      <c r="D978" s="117"/>
      <c r="E978" s="117"/>
      <c r="F978" s="117"/>
      <c r="G978" s="117"/>
      <c r="H978" s="117"/>
      <c r="I978" s="117"/>
      <c r="J978" s="117"/>
      <c r="K978" s="117"/>
      <c r="L978" s="117"/>
      <c r="M978" s="117"/>
      <c r="N978" s="117"/>
      <c r="O978" s="117"/>
      <c r="P978" s="117"/>
      <c r="Q978" s="117"/>
      <c r="R978" s="117"/>
      <c r="S978" s="309"/>
    </row>
    <row r="979" spans="1:27" ht="24.6" customHeight="1" x14ac:dyDescent="0.3">
      <c r="A979" s="287"/>
      <c r="B979" s="429" t="str" cm="1">
        <f t="array" aca="1" ref="B979" ca="1">CONCATENATE(INDIRECT("'Introducció dades Grals'!B"&amp;T984),": ",INDIRECT("'Introducció dades Grals'!C"&amp;T984))</f>
        <v xml:space="preserve">Equipament 14: </v>
      </c>
      <c r="C979" s="429"/>
      <c r="D979" s="429"/>
      <c r="E979" s="429"/>
      <c r="F979" s="429"/>
      <c r="G979" s="429"/>
      <c r="H979" s="429"/>
      <c r="I979" s="429"/>
      <c r="J979" s="429"/>
      <c r="K979" s="429"/>
      <c r="L979" s="429"/>
      <c r="M979" s="429"/>
      <c r="N979" s="429"/>
      <c r="O979" s="429"/>
      <c r="P979" s="429"/>
      <c r="Q979" s="429"/>
      <c r="R979" s="224"/>
      <c r="S979" s="309"/>
      <c r="T979" s="245">
        <v>2</v>
      </c>
    </row>
    <row r="980" spans="1:27" ht="3.6" hidden="1" customHeight="1" outlineLevel="1" x14ac:dyDescent="0.3">
      <c r="A980" s="287"/>
      <c r="B980" s="207"/>
      <c r="C980" s="207"/>
      <c r="D980" s="207"/>
      <c r="E980" s="207"/>
      <c r="F980" s="207"/>
      <c r="G980" s="207"/>
      <c r="H980" s="207"/>
      <c r="I980" s="207"/>
      <c r="J980" s="207"/>
      <c r="K980" s="207"/>
      <c r="L980" s="207"/>
      <c r="M980" s="207"/>
      <c r="N980" s="207"/>
      <c r="O980" s="207"/>
      <c r="P980" s="296"/>
      <c r="Q980" s="296"/>
      <c r="R980" s="296"/>
      <c r="S980" s="309"/>
    </row>
    <row r="981" spans="1:27" ht="20.399999999999999" hidden="1" customHeight="1" outlineLevel="1" x14ac:dyDescent="0.3">
      <c r="A981" s="287"/>
      <c r="B981" s="207"/>
      <c r="C981" s="231" t="s">
        <v>170</v>
      </c>
      <c r="D981" s="207"/>
      <c r="E981" s="207"/>
      <c r="F981" s="207"/>
      <c r="G981" s="207"/>
      <c r="H981" s="207"/>
      <c r="I981" s="207"/>
      <c r="J981" s="207"/>
      <c r="K981" s="207"/>
      <c r="L981" s="207"/>
      <c r="M981" s="207"/>
      <c r="N981" s="207"/>
      <c r="O981" s="207"/>
      <c r="P981" s="296"/>
      <c r="Q981" s="296"/>
      <c r="R981" s="296"/>
      <c r="S981" s="309"/>
    </row>
    <row r="982" spans="1:27" ht="2.4" hidden="1" customHeight="1" outlineLevel="1" x14ac:dyDescent="0.3">
      <c r="A982" s="287"/>
      <c r="B982" s="230"/>
      <c r="C982" s="230"/>
      <c r="D982" s="230"/>
      <c r="E982" s="230"/>
      <c r="F982" s="230"/>
      <c r="G982" s="230"/>
      <c r="H982" s="230"/>
      <c r="I982" s="230"/>
      <c r="J982" s="230"/>
      <c r="K982" s="230"/>
      <c r="L982" s="230"/>
      <c r="M982" s="230"/>
      <c r="N982" s="230"/>
      <c r="O982" s="230"/>
      <c r="P982" s="310"/>
      <c r="Q982" s="310"/>
      <c r="R982" s="310"/>
      <c r="S982" s="309"/>
    </row>
    <row r="983" spans="1:27" ht="8.4" hidden="1" customHeight="1" outlineLevel="1" x14ac:dyDescent="0.3">
      <c r="A983" s="287"/>
      <c r="B983" s="207"/>
      <c r="C983" s="207"/>
      <c r="D983" s="207"/>
      <c r="E983" s="207"/>
      <c r="F983" s="207"/>
      <c r="G983" s="207"/>
      <c r="H983" s="207"/>
      <c r="I983" s="207"/>
      <c r="J983" s="207"/>
      <c r="K983" s="207"/>
      <c r="L983" s="207"/>
      <c r="M983" s="207"/>
      <c r="N983" s="207"/>
      <c r="O983" s="207"/>
      <c r="P983" s="296"/>
      <c r="Q983" s="296"/>
      <c r="R983" s="296"/>
      <c r="S983" s="309"/>
    </row>
    <row r="984" spans="1:27" s="214" customFormat="1" ht="18" hidden="1" customHeight="1" outlineLevel="1" x14ac:dyDescent="0.3">
      <c r="A984" s="209"/>
      <c r="B984" s="210"/>
      <c r="C984" s="211" t="s">
        <v>88</v>
      </c>
      <c r="D984" s="215"/>
      <c r="E984" s="225" cm="1">
        <f t="array" aca="1" ref="E984" ca="1">INDIRECT("'Introducció dades Grals'!E"&amp;T984)</f>
        <v>0</v>
      </c>
      <c r="F984" s="210"/>
      <c r="G984" s="210"/>
      <c r="H984" s="211" t="s">
        <v>93</v>
      </c>
      <c r="I984" s="210"/>
      <c r="J984" s="210"/>
      <c r="K984" s="225" t="str" cm="1">
        <f t="array" aca="1" ref="K984" ca="1">IF(INDIRECT("'Introducció dades Grals'!O"&amp;T984)=0,"",INDIRECT("'Introducció dades Grals'!O"&amp;T984))</f>
        <v/>
      </c>
      <c r="L984" s="212"/>
      <c r="M984" s="212"/>
      <c r="N984" s="212"/>
      <c r="O984" s="212"/>
      <c r="P984" s="212"/>
      <c r="Q984" s="212"/>
      <c r="R984" s="212"/>
      <c r="S984" s="213"/>
      <c r="T984" s="245">
        <f>T909+T979</f>
        <v>38</v>
      </c>
      <c r="U984" s="246"/>
      <c r="V984" s="246"/>
      <c r="W984" s="246"/>
      <c r="X984" s="246"/>
      <c r="Y984" s="246"/>
      <c r="Z984" s="246"/>
      <c r="AA984" s="246"/>
    </row>
    <row r="985" spans="1:27" s="214" customFormat="1" ht="6" hidden="1" customHeight="1" outlineLevel="1" x14ac:dyDescent="0.25">
      <c r="A985" s="209"/>
      <c r="B985" s="210"/>
      <c r="C985" s="212"/>
      <c r="D985" s="216"/>
      <c r="E985" s="227"/>
      <c r="F985" s="210"/>
      <c r="G985" s="210"/>
      <c r="H985" s="210"/>
      <c r="I985" s="210"/>
      <c r="J985" s="210"/>
      <c r="K985" s="226"/>
      <c r="L985" s="212"/>
      <c r="M985" s="212"/>
      <c r="N985" s="212"/>
      <c r="O985" s="212"/>
      <c r="P985" s="212"/>
      <c r="Q985" s="212"/>
      <c r="R985" s="212"/>
      <c r="S985" s="213"/>
      <c r="T985" s="246"/>
      <c r="U985" s="246"/>
      <c r="V985" s="246"/>
      <c r="W985" s="246"/>
      <c r="X985" s="246"/>
      <c r="Y985" s="246"/>
      <c r="Z985" s="246"/>
      <c r="AA985" s="246"/>
    </row>
    <row r="986" spans="1:27" s="214" customFormat="1" ht="18" hidden="1" customHeight="1" outlineLevel="1" x14ac:dyDescent="0.25">
      <c r="A986" s="209"/>
      <c r="B986" s="210"/>
      <c r="C986" s="217" t="s">
        <v>171</v>
      </c>
      <c r="D986" s="218"/>
      <c r="E986" s="229" cm="1">
        <f t="array" aca="1" ref="E986" ca="1">INDIRECT("'Introducció dades Grals'!G"&amp;T984)</f>
        <v>0</v>
      </c>
      <c r="F986" s="210"/>
      <c r="G986" s="210"/>
      <c r="H986" s="211" t="s">
        <v>94</v>
      </c>
      <c r="I986" s="210"/>
      <c r="J986" s="210"/>
      <c r="K986" s="225" t="str" cm="1">
        <f t="array" aca="1" ref="K986" ca="1">IF(INDIRECT("'Introducció dades Grals'!Q"&amp;T984)=0,"",INDIRECT("'Introducció dades Grals'!Q"&amp;T984))</f>
        <v/>
      </c>
      <c r="L986" s="212"/>
      <c r="M986" s="212"/>
      <c r="N986" s="212"/>
      <c r="O986" s="212"/>
      <c r="P986" s="212"/>
      <c r="Q986" s="212"/>
      <c r="R986" s="212"/>
      <c r="S986" s="213"/>
      <c r="T986" s="246"/>
      <c r="U986" s="246"/>
      <c r="V986" s="246"/>
      <c r="W986" s="246"/>
      <c r="X986" s="246"/>
      <c r="Y986" s="246"/>
      <c r="Z986" s="246"/>
      <c r="AA986" s="246"/>
    </row>
    <row r="987" spans="1:27" s="214" customFormat="1" ht="6" hidden="1" customHeight="1" outlineLevel="1" x14ac:dyDescent="0.25">
      <c r="A987" s="209"/>
      <c r="B987" s="210"/>
      <c r="C987" s="212"/>
      <c r="D987" s="212"/>
      <c r="E987" s="227"/>
      <c r="F987" s="212"/>
      <c r="G987" s="212"/>
      <c r="H987" s="212"/>
      <c r="I987" s="212"/>
      <c r="J987" s="212"/>
      <c r="K987" s="227"/>
      <c r="L987" s="212"/>
      <c r="M987" s="212"/>
      <c r="N987" s="212"/>
      <c r="O987" s="212"/>
      <c r="P987" s="212"/>
      <c r="Q987" s="212"/>
      <c r="R987" s="212"/>
      <c r="S987" s="213"/>
      <c r="T987" s="246"/>
      <c r="U987" s="246"/>
      <c r="V987" s="246"/>
      <c r="W987" s="246"/>
      <c r="X987" s="246"/>
      <c r="Y987" s="246"/>
      <c r="Z987" s="246"/>
      <c r="AA987" s="246"/>
    </row>
    <row r="988" spans="1:27" s="214" customFormat="1" ht="18" hidden="1" customHeight="1" outlineLevel="1" x14ac:dyDescent="0.25">
      <c r="A988" s="209"/>
      <c r="B988" s="210"/>
      <c r="C988" s="219" t="s">
        <v>90</v>
      </c>
      <c r="D988" s="220"/>
      <c r="E988" s="228" cm="1">
        <f t="array" aca="1" ref="E988" ca="1">INDIRECT("'Introducció dades Grals'!I"&amp;T984)</f>
        <v>0</v>
      </c>
      <c r="F988" s="212"/>
      <c r="G988" s="212"/>
      <c r="H988" s="212"/>
      <c r="I988" s="212"/>
      <c r="J988" s="210"/>
      <c r="K988" s="226"/>
      <c r="L988" s="210"/>
      <c r="M988" s="210"/>
      <c r="N988" s="210"/>
      <c r="O988" s="210"/>
      <c r="P988" s="212"/>
      <c r="Q988" s="212"/>
      <c r="R988" s="212"/>
      <c r="S988" s="213"/>
      <c r="T988" s="246"/>
      <c r="U988" s="246"/>
      <c r="V988" s="246"/>
      <c r="W988" s="246"/>
      <c r="X988" s="246"/>
      <c r="Y988" s="246"/>
      <c r="Z988" s="246"/>
      <c r="AA988" s="246"/>
    </row>
    <row r="989" spans="1:27" s="214" customFormat="1" ht="6" hidden="1" customHeight="1" outlineLevel="1" x14ac:dyDescent="0.25">
      <c r="A989" s="209"/>
      <c r="B989" s="210"/>
      <c r="C989" s="212"/>
      <c r="D989" s="221"/>
      <c r="E989" s="227"/>
      <c r="F989" s="212"/>
      <c r="G989" s="212"/>
      <c r="H989" s="212"/>
      <c r="I989" s="212"/>
      <c r="J989" s="210"/>
      <c r="K989" s="226"/>
      <c r="L989" s="210"/>
      <c r="M989" s="210"/>
      <c r="N989" s="210"/>
      <c r="O989" s="210"/>
      <c r="P989" s="212"/>
      <c r="Q989" s="212"/>
      <c r="R989" s="212"/>
      <c r="S989" s="213"/>
      <c r="T989" s="246"/>
      <c r="U989" s="246"/>
      <c r="V989" s="246"/>
      <c r="W989" s="246"/>
      <c r="X989" s="246"/>
      <c r="Y989" s="246"/>
      <c r="Z989" s="246"/>
      <c r="AA989" s="246"/>
    </row>
    <row r="990" spans="1:27" s="214" customFormat="1" ht="18" hidden="1" customHeight="1" outlineLevel="1" x14ac:dyDescent="0.25">
      <c r="A990" s="209"/>
      <c r="B990" s="210"/>
      <c r="C990" s="219" t="s">
        <v>91</v>
      </c>
      <c r="D990" s="220"/>
      <c r="E990" s="223" cm="1">
        <f t="array" aca="1" ref="E990" ca="1">INDIRECT("'Introducció dades Grals'!K"&amp;T984)</f>
        <v>0</v>
      </c>
      <c r="F990" s="212"/>
      <c r="G990" s="222"/>
      <c r="H990" s="219" t="s">
        <v>92</v>
      </c>
      <c r="I990" s="212"/>
      <c r="J990" s="212"/>
      <c r="K990" s="223" cm="1">
        <f t="array" aca="1" ref="K990" ca="1">INDIRECT("'Introducció dades Grals'!M"&amp;T984)</f>
        <v>0</v>
      </c>
      <c r="L990" s="210"/>
      <c r="M990" s="210"/>
      <c r="N990" s="210"/>
      <c r="O990" s="210"/>
      <c r="P990" s="212"/>
      <c r="Q990" s="212"/>
      <c r="R990" s="212"/>
      <c r="S990" s="213"/>
      <c r="T990" s="246"/>
      <c r="U990" s="246"/>
      <c r="V990" s="246"/>
      <c r="W990" s="246"/>
      <c r="X990" s="246"/>
      <c r="Y990" s="246"/>
      <c r="Z990" s="246"/>
      <c r="AA990" s="246"/>
    </row>
    <row r="991" spans="1:27" ht="6" hidden="1" customHeight="1" outlineLevel="1" x14ac:dyDescent="0.3">
      <c r="A991" s="287"/>
      <c r="B991" s="207"/>
      <c r="C991" s="296"/>
      <c r="D991" s="138"/>
      <c r="E991" s="296"/>
      <c r="F991" s="296"/>
      <c r="G991" s="102"/>
      <c r="H991" s="102"/>
      <c r="I991" s="207"/>
      <c r="J991" s="207"/>
      <c r="K991" s="207"/>
      <c r="L991" s="207"/>
      <c r="M991" s="207"/>
      <c r="N991" s="207"/>
      <c r="O991" s="207"/>
      <c r="P991" s="296"/>
      <c r="Q991" s="296"/>
      <c r="R991" s="296"/>
      <c r="S991" s="309"/>
    </row>
    <row r="992" spans="1:27" ht="27.6" hidden="1" customHeight="1" outlineLevel="1" x14ac:dyDescent="0.3">
      <c r="A992" s="287"/>
      <c r="B992" s="207"/>
      <c r="C992" s="231" t="s">
        <v>172</v>
      </c>
      <c r="D992" s="207"/>
      <c r="E992" s="207"/>
      <c r="F992" s="207"/>
      <c r="G992" s="207"/>
      <c r="H992" s="207"/>
      <c r="I992" s="207"/>
      <c r="J992" s="207"/>
      <c r="K992" s="207"/>
      <c r="L992" s="207"/>
      <c r="M992" s="207"/>
      <c r="N992" s="207"/>
      <c r="O992" s="207"/>
      <c r="P992" s="296"/>
      <c r="Q992" s="296"/>
      <c r="R992" s="296"/>
      <c r="S992" s="309"/>
      <c r="T992" s="245">
        <v>144</v>
      </c>
    </row>
    <row r="993" spans="1:26" ht="2.4" hidden="1" customHeight="1" outlineLevel="1" x14ac:dyDescent="0.3">
      <c r="A993" s="287"/>
      <c r="B993" s="230"/>
      <c r="C993" s="230"/>
      <c r="D993" s="230"/>
      <c r="E993" s="230"/>
      <c r="F993" s="230"/>
      <c r="G993" s="230"/>
      <c r="H993" s="230"/>
      <c r="I993" s="230"/>
      <c r="J993" s="230"/>
      <c r="K993" s="230"/>
      <c r="L993" s="230"/>
      <c r="M993" s="230"/>
      <c r="N993" s="230"/>
      <c r="O993" s="230"/>
      <c r="P993" s="310"/>
      <c r="Q993" s="310"/>
      <c r="R993" s="310"/>
      <c r="S993" s="309"/>
      <c r="V993" s="247"/>
      <c r="Z993" s="247"/>
    </row>
    <row r="994" spans="1:26" ht="9" hidden="1" customHeight="1" outlineLevel="1" x14ac:dyDescent="0.3">
      <c r="A994" s="287"/>
      <c r="B994" s="207"/>
      <c r="C994" s="207"/>
      <c r="D994" s="207"/>
      <c r="E994" s="207"/>
      <c r="F994" s="207"/>
      <c r="G994" s="207"/>
      <c r="H994" s="207"/>
      <c r="I994" s="207"/>
      <c r="J994" s="207"/>
      <c r="K994" s="207"/>
      <c r="L994" s="207"/>
      <c r="M994" s="207"/>
      <c r="N994" s="207"/>
      <c r="O994" s="207"/>
      <c r="P994" s="296"/>
      <c r="Q994" s="296"/>
      <c r="R994" s="296"/>
      <c r="S994" s="309"/>
      <c r="V994" s="247"/>
      <c r="Z994" s="247"/>
    </row>
    <row r="995" spans="1:26" ht="18" hidden="1" customHeight="1" outlineLevel="1" x14ac:dyDescent="0.3">
      <c r="A995" s="287"/>
      <c r="B995" s="311"/>
      <c r="C995" s="296"/>
      <c r="D995" s="296"/>
      <c r="E995" s="126" t="s">
        <v>173</v>
      </c>
      <c r="F995" s="118"/>
      <c r="G995" s="118"/>
      <c r="H995" s="126" t="s">
        <v>174</v>
      </c>
      <c r="I995" s="118"/>
      <c r="J995" s="118"/>
      <c r="K995" s="126" t="s">
        <v>175</v>
      </c>
      <c r="L995" s="296"/>
      <c r="M995" s="296"/>
      <c r="N995" s="296"/>
      <c r="O995" s="296"/>
      <c r="P995" s="296"/>
      <c r="Q995" s="82"/>
      <c r="R995" s="82"/>
      <c r="S995" s="309"/>
    </row>
    <row r="996" spans="1:26" ht="3" hidden="1" customHeight="1" outlineLevel="1" x14ac:dyDescent="0.3">
      <c r="A996" s="287"/>
      <c r="B996" s="311"/>
      <c r="C996" s="296"/>
      <c r="D996" s="296"/>
      <c r="E996" s="127"/>
      <c r="F996" s="118"/>
      <c r="G996" s="118"/>
      <c r="H996" s="127"/>
      <c r="I996" s="118"/>
      <c r="J996" s="118"/>
      <c r="K996" s="127"/>
      <c r="L996" s="296"/>
      <c r="M996" s="296"/>
      <c r="N996" s="296"/>
      <c r="O996" s="296"/>
      <c r="P996" s="296"/>
      <c r="Q996" s="82"/>
      <c r="R996" s="82"/>
      <c r="S996" s="309"/>
    </row>
    <row r="997" spans="1:26" hidden="1" outlineLevel="1" x14ac:dyDescent="0.3">
      <c r="A997" s="287"/>
      <c r="B997" s="428"/>
      <c r="C997" s="130" t="str" cm="1">
        <f t="array" aca="1" ref="C997" ca="1">IF(INDIRECT("'Introducció dades'!C"&amp;T997)="No n'hi ha","",INDIRECT("'Introducció dades'!C"&amp;T997))</f>
        <v>ELECTRICITAT</v>
      </c>
      <c r="D997" s="119"/>
      <c r="E997" s="128" cm="1">
        <f t="array" aca="1" ref="E997" ca="1">INDIRECT("'Introducció dades'!R"&amp;U997)</f>
        <v>0</v>
      </c>
      <c r="F997" s="123"/>
      <c r="G997" s="123"/>
      <c r="H997" s="128" cm="1">
        <f t="array" aca="1" ref="H997" ca="1">INDIRECT("'Introducció dades'!T"&amp;V997)</f>
        <v>0</v>
      </c>
      <c r="I997" s="123"/>
      <c r="J997" s="123"/>
      <c r="K997" s="128" cm="1">
        <f t="array" aca="1" ref="K997" ca="1">INDIRECT("'Introducció dades'!W"&amp;W997)</f>
        <v>0</v>
      </c>
      <c r="L997" s="123"/>
      <c r="M997" s="296"/>
      <c r="N997" s="296"/>
      <c r="O997" s="296"/>
      <c r="P997" s="296"/>
      <c r="Q997" s="82"/>
      <c r="R997" s="82"/>
      <c r="S997" s="309"/>
      <c r="T997" s="245">
        <f>T922+$T$92</f>
        <v>1877</v>
      </c>
      <c r="U997" s="245">
        <f>U922+$T$92</f>
        <v>1905</v>
      </c>
      <c r="V997" s="245">
        <f t="shared" ref="V997:W997" si="106">V922+$T$92</f>
        <v>1905</v>
      </c>
      <c r="W997" s="245">
        <f t="shared" si="106"/>
        <v>1881</v>
      </c>
    </row>
    <row r="998" spans="1:26" ht="3" hidden="1" customHeight="1" outlineLevel="1" x14ac:dyDescent="0.3">
      <c r="A998" s="287"/>
      <c r="B998" s="428"/>
      <c r="C998" s="131"/>
      <c r="D998" s="119"/>
      <c r="E998" s="123"/>
      <c r="F998" s="123"/>
      <c r="G998" s="123"/>
      <c r="H998" s="123"/>
      <c r="I998" s="123"/>
      <c r="J998" s="123"/>
      <c r="K998" s="123"/>
      <c r="L998" s="123"/>
      <c r="M998" s="296"/>
      <c r="N998" s="296"/>
      <c r="O998" s="296"/>
      <c r="P998" s="296"/>
      <c r="Q998" s="82"/>
      <c r="R998" s="82"/>
      <c r="S998" s="309"/>
    </row>
    <row r="999" spans="1:26" ht="14.4" hidden="1" customHeight="1" outlineLevel="1" x14ac:dyDescent="0.3">
      <c r="A999" s="287"/>
      <c r="B999" s="428"/>
      <c r="C999" s="130" t="str" cm="1">
        <f t="array" aca="1" ref="C999" ca="1">IF(INDIRECT("'Introducció dades'!E"&amp;T999)="No n'hi ha","",INDIRECT("'Introducció dades'!E"&amp;T999))</f>
        <v/>
      </c>
      <c r="D999" s="119"/>
      <c r="E999" s="128" cm="1">
        <f t="array" aca="1" ref="E999" ca="1">INDIRECT("'Introducció dades'!Q"&amp;U999)</f>
        <v>0</v>
      </c>
      <c r="F999" s="123"/>
      <c r="G999" s="123"/>
      <c r="H999" s="128" cm="1">
        <f t="array" aca="1" ref="H999" ca="1">INDIRECT("'Introducció dades'!S"&amp;V999)</f>
        <v>0</v>
      </c>
      <c r="I999" s="123"/>
      <c r="J999" s="123"/>
      <c r="K999" s="128" cm="1">
        <f t="array" aca="1" ref="K999" ca="1">INDIRECT("'Introducció dades'!W"&amp;W999)</f>
        <v>0</v>
      </c>
      <c r="L999" s="123"/>
      <c r="M999" s="296"/>
      <c r="N999" s="296"/>
      <c r="O999" s="296"/>
      <c r="P999" s="296"/>
      <c r="Q999" s="82"/>
      <c r="R999" s="82"/>
      <c r="S999" s="309"/>
      <c r="T999" s="245">
        <f t="shared" ref="T999:W999" si="107">T924+$T$92</f>
        <v>1911</v>
      </c>
      <c r="U999" s="245">
        <f t="shared" si="107"/>
        <v>1933</v>
      </c>
      <c r="V999" s="245">
        <f t="shared" si="107"/>
        <v>1933</v>
      </c>
      <c r="W999" s="245">
        <f t="shared" si="107"/>
        <v>1912</v>
      </c>
    </row>
    <row r="1000" spans="1:26" ht="3" hidden="1" customHeight="1" outlineLevel="1" x14ac:dyDescent="0.3">
      <c r="A1000" s="287"/>
      <c r="B1000" s="428"/>
      <c r="C1000" s="131"/>
      <c r="D1000" s="119"/>
      <c r="E1000" s="123"/>
      <c r="F1000" s="123"/>
      <c r="G1000" s="123"/>
      <c r="H1000" s="123"/>
      <c r="I1000" s="123"/>
      <c r="J1000" s="123"/>
      <c r="K1000" s="123"/>
      <c r="L1000" s="123"/>
      <c r="M1000" s="296"/>
      <c r="N1000" s="296"/>
      <c r="O1000" s="296"/>
      <c r="P1000" s="296"/>
      <c r="Q1000" s="82"/>
      <c r="R1000" s="82"/>
      <c r="S1000" s="309"/>
    </row>
    <row r="1001" spans="1:26" hidden="1" outlineLevel="1" x14ac:dyDescent="0.3">
      <c r="A1001" s="287"/>
      <c r="B1001" s="428"/>
      <c r="C1001" s="130" t="str" cm="1">
        <f t="array" aca="1" ref="C1001" ca="1">IF(INDIRECT("'Introducció dades'!E"&amp;T1001)="No n'hi ha","",INDIRECT("'Introducció dades'!E"&amp;T1001))</f>
        <v/>
      </c>
      <c r="D1001" s="119"/>
      <c r="E1001" s="128" cm="1">
        <f t="array" aca="1" ref="E1001" ca="1">INDIRECT("'Introducció dades'!Q"&amp;U1001)</f>
        <v>0</v>
      </c>
      <c r="F1001" s="123"/>
      <c r="G1001" s="123"/>
      <c r="H1001" s="128" cm="1">
        <f t="array" aca="1" ref="H1001" ca="1">INDIRECT("'Introducció dades'!S"&amp;V1001)</f>
        <v>0</v>
      </c>
      <c r="I1001" s="123"/>
      <c r="J1001" s="123"/>
      <c r="K1001" s="128" cm="1">
        <f t="array" aca="1" ref="K1001" ca="1">INDIRECT("'Introducció dades'!W"&amp;W1001)</f>
        <v>0</v>
      </c>
      <c r="L1001" s="123"/>
      <c r="M1001" s="296"/>
      <c r="N1001" s="296"/>
      <c r="O1001" s="296"/>
      <c r="P1001" s="296"/>
      <c r="Q1001" s="82"/>
      <c r="R1001" s="82"/>
      <c r="S1001" s="309"/>
      <c r="T1001" s="245">
        <f t="shared" ref="T1001:W1001" si="108">T926+$T$92</f>
        <v>1939</v>
      </c>
      <c r="U1001" s="245">
        <f t="shared" si="108"/>
        <v>1961</v>
      </c>
      <c r="V1001" s="245">
        <f t="shared" si="108"/>
        <v>1961</v>
      </c>
      <c r="W1001" s="245">
        <f t="shared" si="108"/>
        <v>1940</v>
      </c>
    </row>
    <row r="1002" spans="1:26" ht="3" hidden="1" customHeight="1" outlineLevel="1" x14ac:dyDescent="0.3">
      <c r="A1002" s="287"/>
      <c r="B1002" s="428"/>
      <c r="C1002" s="131"/>
      <c r="D1002" s="119"/>
      <c r="E1002" s="123"/>
      <c r="F1002" s="123"/>
      <c r="G1002" s="123"/>
      <c r="H1002" s="123"/>
      <c r="I1002" s="123"/>
      <c r="J1002" s="123"/>
      <c r="K1002" s="123"/>
      <c r="L1002" s="296"/>
      <c r="M1002" s="296"/>
      <c r="N1002" s="296"/>
      <c r="O1002" s="296"/>
      <c r="P1002" s="296"/>
      <c r="Q1002" s="82"/>
      <c r="R1002" s="82"/>
      <c r="S1002" s="309"/>
    </row>
    <row r="1003" spans="1:26" ht="14.4" hidden="1" customHeight="1" outlineLevel="1" x14ac:dyDescent="0.3">
      <c r="A1003" s="287"/>
      <c r="B1003" s="428"/>
      <c r="C1003" s="130" t="str" cm="1">
        <f t="array" aca="1" ref="C1003" ca="1">IF(INDIRECT("'Introducció dades'!E"&amp;T1003)="No n'hi ha","",INDIRECT("'Introducció dades'!E"&amp;T1003))</f>
        <v/>
      </c>
      <c r="D1003" s="119"/>
      <c r="E1003" s="128" cm="1">
        <f t="array" aca="1" ref="E1003" ca="1">INDIRECT("'Introducció dades'!Q"&amp;U1003)</f>
        <v>0</v>
      </c>
      <c r="F1003" s="123"/>
      <c r="G1003" s="123"/>
      <c r="H1003" s="128" cm="1">
        <f t="array" aca="1" ref="H1003" ca="1">INDIRECT("'Introducció dades'!S"&amp;V1003)</f>
        <v>0</v>
      </c>
      <c r="I1003" s="123"/>
      <c r="J1003" s="123"/>
      <c r="K1003" s="128" cm="1">
        <f t="array" aca="1" ref="K1003" ca="1">INDIRECT("'Introducció dades'!W"&amp;W1003)</f>
        <v>0</v>
      </c>
      <c r="L1003" s="123"/>
      <c r="M1003" s="296"/>
      <c r="N1003" s="296"/>
      <c r="O1003" s="296"/>
      <c r="P1003" s="296"/>
      <c r="Q1003" s="82"/>
      <c r="R1003" s="82"/>
      <c r="S1003" s="309"/>
      <c r="T1003" s="245">
        <f t="shared" ref="T1003:W1003" si="109">T928+$T$92</f>
        <v>1967</v>
      </c>
      <c r="U1003" s="245">
        <f t="shared" si="109"/>
        <v>1989</v>
      </c>
      <c r="V1003" s="245">
        <f t="shared" si="109"/>
        <v>1989</v>
      </c>
      <c r="W1003" s="245">
        <f t="shared" si="109"/>
        <v>1968</v>
      </c>
    </row>
    <row r="1004" spans="1:26" ht="3" hidden="1" customHeight="1" outlineLevel="1" x14ac:dyDescent="0.3">
      <c r="A1004" s="287"/>
      <c r="B1004" s="428"/>
      <c r="C1004" s="131"/>
      <c r="D1004" s="119"/>
      <c r="E1004" s="123"/>
      <c r="F1004" s="123"/>
      <c r="G1004" s="123"/>
      <c r="H1004" s="123"/>
      <c r="I1004" s="123"/>
      <c r="J1004" s="123"/>
      <c r="K1004" s="123"/>
      <c r="L1004" s="123"/>
      <c r="M1004" s="296"/>
      <c r="N1004" s="296"/>
      <c r="O1004" s="296"/>
      <c r="P1004" s="296"/>
      <c r="Q1004" s="82"/>
      <c r="R1004" s="82"/>
      <c r="S1004" s="309"/>
    </row>
    <row r="1005" spans="1:26" hidden="1" outlineLevel="1" x14ac:dyDescent="0.3">
      <c r="A1005" s="287"/>
      <c r="B1005" s="428"/>
      <c r="C1005" s="130" t="str" cm="1">
        <f t="array" aca="1" ref="C1005" ca="1">IF(INDIRECT("'Introducció dades'!E"&amp;T1005)="No n'hi ha","",INDIRECT("'Introducció dades'!E"&amp;T1005))</f>
        <v/>
      </c>
      <c r="D1005" s="119"/>
      <c r="E1005" s="128" cm="1">
        <f t="array" aca="1" ref="E1005" ca="1">INDIRECT("'Introducció dades'!Q"&amp;U1005)</f>
        <v>0</v>
      </c>
      <c r="F1005" s="123"/>
      <c r="G1005" s="123"/>
      <c r="H1005" s="128" cm="1">
        <f t="array" aca="1" ref="H1005" ca="1">INDIRECT("'Introducció dades'!S"&amp;V1005)</f>
        <v>0</v>
      </c>
      <c r="I1005" s="123"/>
      <c r="J1005" s="123"/>
      <c r="K1005" s="128" cm="1">
        <f t="array" aca="1" ref="K1005" ca="1">INDIRECT("'Introducció dades'!W"&amp;W1005)</f>
        <v>0</v>
      </c>
      <c r="L1005" s="123"/>
      <c r="M1005" s="296"/>
      <c r="N1005" s="296"/>
      <c r="O1005" s="296"/>
      <c r="P1005" s="296"/>
      <c r="Q1005" s="82"/>
      <c r="R1005" s="82"/>
      <c r="S1005" s="309"/>
      <c r="T1005" s="245">
        <f t="shared" ref="T1005:W1005" si="110">T930+$T$92</f>
        <v>1995</v>
      </c>
      <c r="U1005" s="245">
        <f t="shared" si="110"/>
        <v>2017</v>
      </c>
      <c r="V1005" s="245">
        <f t="shared" si="110"/>
        <v>2017</v>
      </c>
      <c r="W1005" s="245">
        <f t="shared" si="110"/>
        <v>2092</v>
      </c>
    </row>
    <row r="1006" spans="1:26" ht="3" hidden="1" customHeight="1" outlineLevel="1" x14ac:dyDescent="0.3">
      <c r="A1006" s="287"/>
      <c r="B1006" s="428"/>
      <c r="C1006" s="131"/>
      <c r="D1006" s="119"/>
      <c r="E1006" s="123"/>
      <c r="F1006" s="123"/>
      <c r="G1006" s="123"/>
      <c r="H1006" s="123"/>
      <c r="I1006" s="123"/>
      <c r="J1006" s="123"/>
      <c r="K1006" s="123"/>
      <c r="L1006" s="296"/>
      <c r="M1006" s="296"/>
      <c r="N1006" s="296"/>
      <c r="O1006" s="296"/>
      <c r="P1006" s="296"/>
      <c r="Q1006" s="82"/>
      <c r="R1006" s="82"/>
      <c r="S1006" s="309"/>
      <c r="U1006" s="245">
        <f t="shared" ref="U1006" si="111">U931+$T$92</f>
        <v>1872</v>
      </c>
    </row>
    <row r="1007" spans="1:26" ht="13.95" hidden="1" customHeight="1" outlineLevel="1" x14ac:dyDescent="0.3">
      <c r="A1007" s="287"/>
      <c r="B1007" s="428"/>
      <c r="C1007" s="312" t="s">
        <v>149</v>
      </c>
      <c r="D1007" s="119"/>
      <c r="E1007" s="313">
        <f ca="1">SUM(E997:E1001)</f>
        <v>0</v>
      </c>
      <c r="F1007" s="314"/>
      <c r="G1007" s="314"/>
      <c r="H1007" s="313">
        <f t="shared" ref="H1007" ca="1" si="112">SUM(H997:H1001)</f>
        <v>0</v>
      </c>
      <c r="I1007" s="314"/>
      <c r="J1007" s="314"/>
      <c r="K1007" s="313">
        <f t="shared" ref="K1007" ca="1" si="113">SUM(K997:K1001)</f>
        <v>0</v>
      </c>
      <c r="L1007" s="296"/>
      <c r="M1007" s="296"/>
      <c r="N1007" s="296"/>
      <c r="O1007" s="296"/>
      <c r="P1007" s="296"/>
      <c r="Q1007" s="82"/>
      <c r="R1007" s="82"/>
      <c r="S1007" s="309"/>
    </row>
    <row r="1008" spans="1:26" ht="3" hidden="1" customHeight="1" outlineLevel="1" x14ac:dyDescent="0.3">
      <c r="A1008" s="287"/>
      <c r="B1008" s="428"/>
      <c r="C1008" s="82"/>
      <c r="D1008" s="82"/>
      <c r="E1008" s="120"/>
      <c r="F1008" s="120"/>
      <c r="G1008" s="120"/>
      <c r="H1008" s="120"/>
      <c r="I1008" s="120"/>
      <c r="J1008" s="120"/>
      <c r="K1008" s="120"/>
      <c r="L1008" s="82"/>
      <c r="M1008" s="82"/>
      <c r="N1008" s="82"/>
      <c r="O1008" s="82"/>
      <c r="P1008" s="82"/>
      <c r="Q1008" s="82"/>
      <c r="R1008" s="82"/>
      <c r="S1008" s="309"/>
    </row>
    <row r="1009" spans="1:20" hidden="1" outlineLevel="1" x14ac:dyDescent="0.3">
      <c r="A1009" s="287"/>
      <c r="B1009" s="428"/>
      <c r="C1009" s="82"/>
      <c r="D1009" s="82"/>
      <c r="E1009" s="82"/>
      <c r="F1009" s="82"/>
      <c r="G1009" s="82"/>
      <c r="H1009" s="82"/>
      <c r="I1009" s="82"/>
      <c r="J1009" s="82"/>
      <c r="K1009" s="82"/>
      <c r="L1009" s="82"/>
      <c r="M1009" s="82"/>
      <c r="N1009" s="82"/>
      <c r="O1009" s="82"/>
      <c r="P1009" s="82"/>
      <c r="Q1009" s="82"/>
      <c r="R1009" s="82"/>
      <c r="S1009" s="309"/>
    </row>
    <row r="1010" spans="1:20" hidden="1" outlineLevel="1" x14ac:dyDescent="0.3">
      <c r="A1010" s="287"/>
      <c r="B1010" s="428"/>
      <c r="C1010" s="82"/>
      <c r="D1010" s="82"/>
      <c r="E1010" s="82"/>
      <c r="F1010" s="82"/>
      <c r="G1010" s="82"/>
      <c r="H1010" s="82"/>
      <c r="I1010" s="82"/>
      <c r="J1010" s="82"/>
      <c r="K1010" s="82"/>
      <c r="L1010" s="82"/>
      <c r="M1010" s="82"/>
      <c r="N1010" s="82"/>
      <c r="O1010" s="82"/>
      <c r="P1010" s="82"/>
      <c r="Q1010" s="82"/>
      <c r="R1010" s="82"/>
      <c r="S1010" s="309"/>
    </row>
    <row r="1011" spans="1:20" hidden="1" outlineLevel="1" x14ac:dyDescent="0.3">
      <c r="A1011" s="287"/>
      <c r="B1011" s="428"/>
      <c r="C1011" s="82"/>
      <c r="D1011" s="82"/>
      <c r="E1011" s="82"/>
      <c r="F1011" s="82"/>
      <c r="G1011" s="82"/>
      <c r="H1011" s="82"/>
      <c r="I1011" s="82"/>
      <c r="J1011" s="82"/>
      <c r="K1011" s="82"/>
      <c r="L1011" s="82"/>
      <c r="M1011" s="82"/>
      <c r="N1011" s="82"/>
      <c r="O1011" s="82"/>
      <c r="P1011" s="82"/>
      <c r="Q1011" s="82"/>
      <c r="R1011" s="82"/>
      <c r="S1011" s="309"/>
    </row>
    <row r="1012" spans="1:20" hidden="1" outlineLevel="1" x14ac:dyDescent="0.3">
      <c r="A1012" s="287"/>
      <c r="B1012" s="428"/>
      <c r="C1012" s="82"/>
      <c r="D1012" s="82"/>
      <c r="E1012" s="82"/>
      <c r="F1012" s="82"/>
      <c r="G1012" s="82"/>
      <c r="H1012" s="82"/>
      <c r="I1012" s="82"/>
      <c r="J1012" s="82"/>
      <c r="K1012" s="121"/>
      <c r="L1012" s="296"/>
      <c r="M1012" s="296"/>
      <c r="N1012" s="296"/>
      <c r="O1012" s="296"/>
      <c r="P1012" s="296"/>
      <c r="Q1012" s="82"/>
      <c r="R1012" s="82"/>
      <c r="S1012" s="309"/>
    </row>
    <row r="1013" spans="1:20" hidden="1" outlineLevel="1" x14ac:dyDescent="0.3">
      <c r="A1013" s="287"/>
      <c r="B1013" s="428"/>
      <c r="C1013" s="82"/>
      <c r="D1013" s="82"/>
      <c r="E1013" s="82"/>
      <c r="F1013" s="82"/>
      <c r="G1013" s="82"/>
      <c r="H1013" s="82"/>
      <c r="I1013" s="82"/>
      <c r="J1013" s="82"/>
      <c r="K1013" s="121"/>
      <c r="L1013" s="121"/>
      <c r="M1013" s="121"/>
      <c r="N1013" s="121"/>
      <c r="O1013" s="121"/>
      <c r="P1013" s="121"/>
      <c r="Q1013" s="82"/>
      <c r="R1013" s="82"/>
      <c r="S1013" s="309"/>
    </row>
    <row r="1014" spans="1:20" hidden="1" outlineLevel="1" x14ac:dyDescent="0.3">
      <c r="A1014" s="287"/>
      <c r="B1014" s="428"/>
      <c r="C1014" s="82"/>
      <c r="D1014" s="82"/>
      <c r="E1014" s="82"/>
      <c r="F1014" s="82"/>
      <c r="G1014" s="82"/>
      <c r="H1014" s="315"/>
      <c r="I1014" s="315"/>
      <c r="J1014" s="315"/>
      <c r="K1014" s="296"/>
      <c r="L1014" s="296"/>
      <c r="M1014" s="296"/>
      <c r="N1014" s="296"/>
      <c r="O1014" s="296"/>
      <c r="P1014" s="296"/>
      <c r="Q1014" s="82"/>
      <c r="R1014" s="82"/>
      <c r="S1014" s="309"/>
    </row>
    <row r="1015" spans="1:20" hidden="1" outlineLevel="1" x14ac:dyDescent="0.3">
      <c r="A1015" s="287"/>
      <c r="B1015" s="428"/>
      <c r="C1015" s="122"/>
      <c r="D1015" s="122"/>
      <c r="E1015" s="315"/>
      <c r="F1015" s="315"/>
      <c r="G1015" s="315"/>
      <c r="H1015" s="82"/>
      <c r="I1015" s="82"/>
      <c r="J1015" s="82"/>
      <c r="K1015" s="296"/>
      <c r="L1015" s="296"/>
      <c r="M1015" s="296"/>
      <c r="N1015" s="296"/>
      <c r="O1015" s="296"/>
      <c r="P1015" s="296"/>
      <c r="Q1015" s="133"/>
      <c r="R1015" s="133"/>
      <c r="S1015" s="309"/>
      <c r="T1015" s="244">
        <f>+IF($H$70=$B1015,MAX(C1015:H1015),0)</f>
        <v>0</v>
      </c>
    </row>
    <row r="1016" spans="1:20" hidden="1" outlineLevel="1" x14ac:dyDescent="0.3">
      <c r="A1016" s="287"/>
      <c r="B1016" s="428"/>
      <c r="C1016" s="122"/>
      <c r="D1016" s="122"/>
      <c r="E1016" s="315"/>
      <c r="F1016" s="315"/>
      <c r="G1016" s="315"/>
      <c r="H1016" s="315"/>
      <c r="I1016" s="315"/>
      <c r="J1016" s="315"/>
      <c r="K1016" s="296"/>
      <c r="L1016" s="296"/>
      <c r="M1016" s="296"/>
      <c r="N1016" s="296"/>
      <c r="O1016" s="296"/>
      <c r="P1016" s="296"/>
      <c r="Q1016" s="133"/>
      <c r="R1016" s="133"/>
      <c r="S1016" s="309"/>
      <c r="T1016" s="244">
        <f>+IF($H$70=$B1016,MAX(C1016:H1016),0)</f>
        <v>0</v>
      </c>
    </row>
    <row r="1017" spans="1:20" hidden="1" outlineLevel="1" x14ac:dyDescent="0.3">
      <c r="A1017" s="287"/>
      <c r="B1017" s="428"/>
      <c r="C1017" s="122"/>
      <c r="D1017" s="122"/>
      <c r="E1017" s="315"/>
      <c r="F1017" s="315"/>
      <c r="G1017" s="315"/>
      <c r="H1017" s="315"/>
      <c r="I1017" s="315"/>
      <c r="J1017" s="315"/>
      <c r="K1017" s="296"/>
      <c r="L1017" s="296"/>
      <c r="M1017" s="296"/>
      <c r="N1017" s="296"/>
      <c r="O1017" s="296"/>
      <c r="P1017" s="296"/>
      <c r="Q1017" s="133"/>
      <c r="R1017" s="133"/>
      <c r="S1017" s="309"/>
      <c r="T1017" s="244">
        <f>+IF($H$70=$B1017,MAX(C1017:H1017),0)</f>
        <v>0</v>
      </c>
    </row>
    <row r="1018" spans="1:20" hidden="1" outlineLevel="1" x14ac:dyDescent="0.3">
      <c r="A1018" s="287"/>
      <c r="B1018" s="428"/>
      <c r="C1018" s="122"/>
      <c r="D1018" s="122"/>
      <c r="E1018" s="315"/>
      <c r="F1018" s="315"/>
      <c r="G1018" s="315"/>
      <c r="H1018" s="315"/>
      <c r="I1018" s="315"/>
      <c r="J1018" s="315"/>
      <c r="K1018" s="315"/>
      <c r="L1018" s="315"/>
      <c r="M1018" s="315"/>
      <c r="N1018" s="315"/>
      <c r="O1018" s="315"/>
      <c r="P1018" s="133"/>
      <c r="Q1018" s="133"/>
      <c r="R1018" s="133"/>
      <c r="S1018" s="309"/>
      <c r="T1018" s="244">
        <f>+IF($H$70=$B1018,MAX(C1018:N1018),0)</f>
        <v>0</v>
      </c>
    </row>
    <row r="1019" spans="1:20" hidden="1" outlineLevel="1" x14ac:dyDescent="0.3">
      <c r="A1019" s="287"/>
      <c r="B1019" s="428"/>
      <c r="C1019" s="122"/>
      <c r="D1019" s="122"/>
      <c r="E1019" s="315"/>
      <c r="F1019" s="315"/>
      <c r="G1019" s="315"/>
      <c r="H1019" s="315"/>
      <c r="I1019" s="315"/>
      <c r="J1019" s="315"/>
      <c r="K1019" s="315"/>
      <c r="L1019" s="315"/>
      <c r="M1019" s="315"/>
      <c r="N1019" s="315"/>
      <c r="O1019" s="315"/>
      <c r="P1019" s="133">
        <f ca="1">+IF($D$70=$B1019,MAX(C1019:N1019),0)</f>
        <v>0</v>
      </c>
      <c r="Q1019" s="133">
        <f ca="1">+IF($G$70=$B1019,MAX(C1019:N1019),0)</f>
        <v>0</v>
      </c>
      <c r="R1019" s="133"/>
      <c r="S1019" s="309"/>
      <c r="T1019" s="244">
        <f>+IF($H$70=$B1019,MAX(C1019:N1019),0)</f>
        <v>0</v>
      </c>
    </row>
    <row r="1020" spans="1:20" hidden="1" outlineLevel="1" x14ac:dyDescent="0.3">
      <c r="A1020" s="287"/>
      <c r="B1020" s="428"/>
      <c r="C1020" s="122"/>
      <c r="D1020" s="122"/>
      <c r="E1020" s="315"/>
      <c r="F1020" s="315"/>
      <c r="G1020" s="315"/>
      <c r="H1020" s="315"/>
      <c r="I1020" s="315"/>
      <c r="J1020" s="315"/>
      <c r="K1020" s="315"/>
      <c r="L1020" s="315"/>
      <c r="M1020" s="315"/>
      <c r="N1020" s="315"/>
      <c r="O1020" s="315"/>
      <c r="P1020" s="133"/>
      <c r="Q1020" s="133"/>
      <c r="R1020" s="133"/>
      <c r="S1020" s="309"/>
      <c r="T1020" s="244"/>
    </row>
    <row r="1021" spans="1:20" hidden="1" outlineLevel="1" x14ac:dyDescent="0.3">
      <c r="A1021" s="287"/>
      <c r="B1021" s="428"/>
      <c r="C1021" s="122"/>
      <c r="D1021" s="122"/>
      <c r="E1021" s="315"/>
      <c r="F1021" s="315"/>
      <c r="G1021" s="315"/>
      <c r="H1021" s="315"/>
      <c r="I1021" s="315"/>
      <c r="J1021" s="315"/>
      <c r="K1021" s="315"/>
      <c r="L1021" s="315"/>
      <c r="M1021" s="315"/>
      <c r="N1021" s="315"/>
      <c r="O1021" s="315"/>
      <c r="P1021" s="133"/>
      <c r="Q1021" s="133"/>
      <c r="R1021" s="133"/>
      <c r="S1021" s="309"/>
      <c r="T1021" s="244"/>
    </row>
    <row r="1022" spans="1:20" hidden="1" outlineLevel="1" x14ac:dyDescent="0.3">
      <c r="A1022" s="287"/>
      <c r="B1022" s="428"/>
      <c r="C1022" s="122"/>
      <c r="D1022" s="122"/>
      <c r="E1022" s="315"/>
      <c r="F1022" s="315"/>
      <c r="G1022" s="315"/>
      <c r="H1022" s="315"/>
      <c r="I1022" s="315"/>
      <c r="J1022" s="315"/>
      <c r="K1022" s="315"/>
      <c r="L1022" s="315"/>
      <c r="M1022" s="315"/>
      <c r="N1022" s="315"/>
      <c r="O1022" s="315"/>
      <c r="P1022" s="133"/>
      <c r="Q1022" s="133"/>
      <c r="R1022" s="133"/>
      <c r="S1022" s="309"/>
      <c r="T1022" s="244"/>
    </row>
    <row r="1023" spans="1:20" hidden="1" outlineLevel="1" x14ac:dyDescent="0.3">
      <c r="A1023" s="287"/>
      <c r="B1023" s="428"/>
      <c r="C1023" s="122"/>
      <c r="D1023" s="122"/>
      <c r="E1023" s="315"/>
      <c r="F1023" s="315"/>
      <c r="G1023" s="315"/>
      <c r="H1023" s="315"/>
      <c r="I1023" s="315"/>
      <c r="J1023" s="315"/>
      <c r="K1023" s="315"/>
      <c r="L1023" s="315"/>
      <c r="M1023" s="315"/>
      <c r="N1023" s="315"/>
      <c r="O1023" s="315"/>
      <c r="P1023" s="133"/>
      <c r="Q1023" s="133"/>
      <c r="R1023" s="133"/>
      <c r="S1023" s="309"/>
      <c r="T1023" s="244"/>
    </row>
    <row r="1024" spans="1:20" hidden="1" outlineLevel="1" x14ac:dyDescent="0.3">
      <c r="A1024" s="287"/>
      <c r="B1024" s="428"/>
      <c r="C1024" s="122"/>
      <c r="D1024" s="122"/>
      <c r="E1024" s="315"/>
      <c r="F1024" s="315"/>
      <c r="G1024" s="315"/>
      <c r="H1024" s="315"/>
      <c r="I1024" s="315"/>
      <c r="J1024" s="315"/>
      <c r="K1024" s="315"/>
      <c r="L1024" s="315"/>
      <c r="M1024" s="315"/>
      <c r="N1024" s="315"/>
      <c r="O1024" s="315"/>
      <c r="P1024" s="133"/>
      <c r="Q1024" s="133"/>
      <c r="R1024" s="133"/>
      <c r="S1024" s="309"/>
      <c r="T1024" s="244"/>
    </row>
    <row r="1025" spans="1:25" hidden="1" outlineLevel="1" x14ac:dyDescent="0.3">
      <c r="A1025" s="287"/>
      <c r="B1025" s="428"/>
      <c r="C1025" s="122"/>
      <c r="D1025" s="122"/>
      <c r="E1025" s="315"/>
      <c r="F1025" s="315"/>
      <c r="G1025" s="315"/>
      <c r="H1025" s="315"/>
      <c r="I1025" s="315"/>
      <c r="J1025" s="315"/>
      <c r="K1025" s="315"/>
      <c r="L1025" s="315"/>
      <c r="M1025" s="315"/>
      <c r="N1025" s="315"/>
      <c r="O1025" s="315"/>
      <c r="P1025" s="133"/>
      <c r="Q1025" s="133"/>
      <c r="R1025" s="133"/>
      <c r="S1025" s="309"/>
      <c r="T1025" s="244"/>
    </row>
    <row r="1026" spans="1:25" hidden="1" outlineLevel="1" x14ac:dyDescent="0.3">
      <c r="A1026" s="287"/>
      <c r="B1026" s="428"/>
      <c r="C1026" s="122"/>
      <c r="D1026" s="122"/>
      <c r="E1026" s="315"/>
      <c r="F1026" s="315"/>
      <c r="G1026" s="315"/>
      <c r="H1026" s="315"/>
      <c r="I1026" s="315"/>
      <c r="J1026" s="315"/>
      <c r="K1026" s="315"/>
      <c r="L1026" s="315"/>
      <c r="M1026" s="315"/>
      <c r="N1026" s="315"/>
      <c r="O1026" s="315"/>
      <c r="P1026" s="133"/>
      <c r="Q1026" s="133"/>
      <c r="R1026" s="133"/>
      <c r="S1026" s="309"/>
      <c r="T1026" s="244"/>
    </row>
    <row r="1027" spans="1:25" hidden="1" outlineLevel="1" x14ac:dyDescent="0.3">
      <c r="A1027" s="287"/>
      <c r="B1027" s="428"/>
      <c r="C1027" s="122"/>
      <c r="D1027" s="122"/>
      <c r="E1027" s="315"/>
      <c r="F1027" s="315"/>
      <c r="G1027" s="315"/>
      <c r="H1027" s="315"/>
      <c r="I1027" s="315"/>
      <c r="J1027" s="315"/>
      <c r="K1027" s="315"/>
      <c r="L1027" s="315"/>
      <c r="M1027" s="315"/>
      <c r="N1027" s="315"/>
      <c r="O1027" s="315"/>
      <c r="P1027" s="133"/>
      <c r="Q1027" s="133"/>
      <c r="R1027" s="133"/>
      <c r="S1027" s="309"/>
      <c r="T1027" s="244"/>
    </row>
    <row r="1028" spans="1:25" hidden="1" outlineLevel="1" x14ac:dyDescent="0.3">
      <c r="A1028" s="287"/>
      <c r="B1028" s="428"/>
      <c r="C1028" s="122"/>
      <c r="D1028" s="122"/>
      <c r="E1028" s="315"/>
      <c r="F1028" s="315"/>
      <c r="G1028" s="315"/>
      <c r="H1028" s="315"/>
      <c r="I1028" s="315"/>
      <c r="J1028" s="315"/>
      <c r="K1028" s="315"/>
      <c r="L1028" s="315"/>
      <c r="M1028" s="315"/>
      <c r="N1028" s="315"/>
      <c r="O1028" s="315"/>
      <c r="P1028" s="133"/>
      <c r="Q1028" s="133"/>
      <c r="R1028" s="133"/>
      <c r="S1028" s="309"/>
      <c r="T1028" s="244"/>
    </row>
    <row r="1029" spans="1:25" hidden="1" outlineLevel="1" x14ac:dyDescent="0.3">
      <c r="A1029" s="287"/>
      <c r="B1029" s="428"/>
      <c r="C1029" s="122"/>
      <c r="D1029" s="122"/>
      <c r="E1029" s="315"/>
      <c r="F1029" s="315"/>
      <c r="G1029" s="315"/>
      <c r="H1029" s="315"/>
      <c r="I1029" s="315"/>
      <c r="J1029" s="315"/>
      <c r="K1029" s="315"/>
      <c r="L1029" s="315"/>
      <c r="M1029" s="315"/>
      <c r="N1029" s="315"/>
      <c r="O1029" s="315"/>
      <c r="P1029" s="133"/>
      <c r="Q1029" s="133"/>
      <c r="R1029" s="133"/>
      <c r="S1029" s="309"/>
      <c r="T1029" s="244"/>
    </row>
    <row r="1030" spans="1:25" hidden="1" outlineLevel="1" x14ac:dyDescent="0.3">
      <c r="A1030" s="287"/>
      <c r="B1030" s="428"/>
      <c r="C1030" s="122"/>
      <c r="D1030" s="122"/>
      <c r="E1030" s="315"/>
      <c r="F1030" s="315"/>
      <c r="G1030" s="315"/>
      <c r="H1030" s="315"/>
      <c r="I1030" s="315"/>
      <c r="J1030" s="315"/>
      <c r="K1030" s="315"/>
      <c r="L1030" s="315"/>
      <c r="M1030" s="315"/>
      <c r="N1030" s="315"/>
      <c r="O1030" s="315"/>
      <c r="P1030" s="133"/>
      <c r="Q1030" s="133"/>
      <c r="R1030" s="133"/>
      <c r="S1030" s="309"/>
      <c r="T1030" s="244"/>
    </row>
    <row r="1031" spans="1:25" ht="19.2" hidden="1" customHeight="1" outlineLevel="1" x14ac:dyDescent="0.3">
      <c r="A1031" s="287"/>
      <c r="B1031" s="428"/>
      <c r="C1031" s="119"/>
      <c r="D1031" s="119"/>
      <c r="E1031" s="126" t="s">
        <v>176</v>
      </c>
      <c r="F1031" s="124"/>
      <c r="G1031" s="124"/>
      <c r="H1031" s="126" t="s">
        <v>112</v>
      </c>
      <c r="I1031" s="124"/>
      <c r="J1031" s="124"/>
      <c r="K1031" s="126" t="s">
        <v>177</v>
      </c>
      <c r="L1031" s="315"/>
      <c r="M1031" s="315"/>
      <c r="N1031" s="315"/>
      <c r="O1031" s="315"/>
      <c r="P1031" s="133"/>
      <c r="Q1031" s="133"/>
      <c r="R1031" s="133"/>
      <c r="S1031" s="309"/>
      <c r="T1031" s="244"/>
    </row>
    <row r="1032" spans="1:25" ht="3" hidden="1" customHeight="1" outlineLevel="1" x14ac:dyDescent="0.3">
      <c r="A1032" s="287"/>
      <c r="B1032" s="428"/>
      <c r="C1032" s="119"/>
      <c r="D1032" s="119"/>
      <c r="E1032" s="124"/>
      <c r="F1032" s="124"/>
      <c r="G1032" s="124"/>
      <c r="H1032" s="124"/>
      <c r="I1032" s="124"/>
      <c r="J1032" s="124"/>
      <c r="K1032" s="124"/>
      <c r="L1032" s="315"/>
      <c r="M1032" s="315"/>
      <c r="N1032" s="315"/>
      <c r="O1032" s="315"/>
      <c r="P1032" s="133"/>
      <c r="Q1032" s="133"/>
      <c r="R1032" s="133"/>
      <c r="S1032" s="309"/>
      <c r="T1032" s="244"/>
    </row>
    <row r="1033" spans="1:25" hidden="1" outlineLevel="1" x14ac:dyDescent="0.3">
      <c r="A1033" s="287"/>
      <c r="B1033" s="428"/>
      <c r="C1033" s="130" t="s">
        <v>178</v>
      </c>
      <c r="D1033" s="124"/>
      <c r="E1033" s="132" t="str" cm="1">
        <f t="array" aca="1" ref="E1033" ca="1">IFERROR(E1007/INDIRECT("'Introducció dades Grals'!G"&amp;T1033),"-")</f>
        <v>-</v>
      </c>
      <c r="F1033" s="125"/>
      <c r="G1033" s="125"/>
      <c r="H1033" s="132">
        <f ca="1">IFERROR(SUM(INDIRECT("'Introducció dades'!S"&amp;U1033),INDIRECT("'Introducció dades'!S"&amp;V1033),INDIRECT("'Introducció dades'!S"&amp;W1033),INDIRECT("'Introducció dades'!S"&amp;X1033),INDIRECT("'Introducció dades'!S"&amp;Y1033)),"-")</f>
        <v>0</v>
      </c>
      <c r="I1033" s="125"/>
      <c r="J1033" s="125"/>
      <c r="K1033" s="132" t="str" cm="1">
        <f t="array" aca="1" ref="K1033" ca="1">IFERROR(K1007/INDIRECT("'Introducció dades Grals'!G"&amp;T1033),"-")</f>
        <v>-</v>
      </c>
      <c r="L1033" s="315"/>
      <c r="M1033" s="315"/>
      <c r="N1033" s="315"/>
      <c r="O1033" s="315"/>
      <c r="P1033" s="133"/>
      <c r="Q1033" s="133"/>
      <c r="R1033" s="133"/>
      <c r="S1033" s="309"/>
      <c r="T1033" s="245">
        <f>+T979+T958</f>
        <v>38</v>
      </c>
      <c r="U1033" s="245">
        <f>+T992+U958</f>
        <v>1881</v>
      </c>
      <c r="V1033" s="245">
        <f>+T992+V958</f>
        <v>1912</v>
      </c>
      <c r="W1033" s="245">
        <f>+T992+W958</f>
        <v>1940</v>
      </c>
      <c r="X1033" s="245">
        <f>+T992+X958</f>
        <v>1968</v>
      </c>
      <c r="Y1033" s="245">
        <f>+T992+Y958</f>
        <v>1996</v>
      </c>
    </row>
    <row r="1034" spans="1:25" hidden="1" outlineLevel="1" x14ac:dyDescent="0.3">
      <c r="A1034" s="287"/>
      <c r="B1034" s="104"/>
      <c r="C1034" s="316"/>
      <c r="D1034" s="124"/>
      <c r="E1034" s="125"/>
      <c r="F1034" s="125"/>
      <c r="G1034" s="125"/>
      <c r="H1034" s="125"/>
      <c r="I1034" s="125"/>
      <c r="J1034" s="125"/>
      <c r="K1034" s="125"/>
      <c r="L1034" s="315"/>
      <c r="M1034" s="315"/>
      <c r="N1034" s="315"/>
      <c r="O1034" s="315"/>
      <c r="P1034" s="133"/>
      <c r="Q1034" s="133"/>
      <c r="R1034" s="133"/>
      <c r="S1034" s="309"/>
      <c r="T1034" s="244"/>
    </row>
    <row r="1035" spans="1:25" ht="29.4" hidden="1" customHeight="1" outlineLevel="1" x14ac:dyDescent="0.3">
      <c r="A1035" s="287"/>
      <c r="B1035" s="207"/>
      <c r="C1035" s="231" t="s">
        <v>179</v>
      </c>
      <c r="D1035" s="207"/>
      <c r="E1035" s="207"/>
      <c r="F1035" s="207"/>
      <c r="G1035" s="207"/>
      <c r="H1035" s="207"/>
      <c r="I1035" s="207"/>
      <c r="J1035" s="207"/>
      <c r="K1035" s="207"/>
      <c r="L1035" s="207"/>
      <c r="M1035" s="207"/>
      <c r="N1035" s="207"/>
      <c r="O1035" s="207"/>
      <c r="P1035" s="296"/>
      <c r="Q1035" s="296"/>
      <c r="R1035" s="296"/>
      <c r="S1035" s="309"/>
      <c r="T1035" s="244">
        <v>144</v>
      </c>
    </row>
    <row r="1036" spans="1:25" ht="2.4" hidden="1" customHeight="1" outlineLevel="1" x14ac:dyDescent="0.3">
      <c r="A1036" s="287"/>
      <c r="B1036" s="230"/>
      <c r="C1036" s="230"/>
      <c r="D1036" s="230"/>
      <c r="E1036" s="230"/>
      <c r="F1036" s="230"/>
      <c r="G1036" s="230"/>
      <c r="H1036" s="230"/>
      <c r="I1036" s="230"/>
      <c r="J1036" s="230"/>
      <c r="K1036" s="230"/>
      <c r="L1036" s="230"/>
      <c r="M1036" s="230"/>
      <c r="N1036" s="230"/>
      <c r="O1036" s="230"/>
      <c r="P1036" s="310"/>
      <c r="Q1036" s="310"/>
      <c r="R1036" s="310"/>
      <c r="S1036" s="309"/>
      <c r="T1036" s="244"/>
    </row>
    <row r="1037" spans="1:25" hidden="1" outlineLevel="1" x14ac:dyDescent="0.3">
      <c r="A1037" s="287"/>
      <c r="B1037" s="104"/>
      <c r="C1037" s="316"/>
      <c r="D1037" s="124"/>
      <c r="E1037" s="125"/>
      <c r="F1037" s="125"/>
      <c r="G1037" s="125"/>
      <c r="H1037" s="125"/>
      <c r="I1037" s="125"/>
      <c r="J1037" s="125"/>
      <c r="K1037" s="125"/>
      <c r="L1037" s="315"/>
      <c r="M1037" s="315"/>
      <c r="N1037" s="315"/>
      <c r="O1037" s="315"/>
      <c r="P1037" s="133"/>
      <c r="Q1037" s="133"/>
      <c r="R1037" s="133"/>
      <c r="S1037" s="309"/>
      <c r="T1037" s="244"/>
    </row>
    <row r="1038" spans="1:25" ht="35.4" hidden="1" customHeight="1" outlineLevel="1" x14ac:dyDescent="0.3">
      <c r="A1038" s="287"/>
      <c r="B1038" s="104"/>
      <c r="C1038" s="104"/>
      <c r="D1038" s="254" t="s">
        <v>180</v>
      </c>
      <c r="E1038" s="254" t="s">
        <v>181</v>
      </c>
      <c r="F1038" s="240" t="s">
        <v>182</v>
      </c>
      <c r="G1038" s="241"/>
      <c r="H1038" s="241"/>
      <c r="I1038" s="241"/>
      <c r="J1038" s="241"/>
      <c r="K1038" s="241"/>
      <c r="L1038" s="242"/>
      <c r="M1038" s="242"/>
      <c r="N1038" s="242"/>
      <c r="O1038" s="242" t="s">
        <v>183</v>
      </c>
      <c r="P1038" s="243"/>
      <c r="Q1038" s="239"/>
      <c r="R1038" s="133"/>
      <c r="S1038" s="309"/>
      <c r="T1038" s="244"/>
    </row>
    <row r="1039" spans="1:25" ht="6" hidden="1" customHeight="1" outlineLevel="1" x14ac:dyDescent="0.3">
      <c r="A1039" s="287"/>
      <c r="B1039" s="104"/>
      <c r="C1039" s="237"/>
      <c r="D1039" s="296"/>
      <c r="E1039" s="296"/>
      <c r="F1039" s="237"/>
      <c r="G1039" s="238"/>
      <c r="H1039" s="238"/>
      <c r="I1039" s="238"/>
      <c r="J1039" s="238"/>
      <c r="K1039" s="238"/>
      <c r="L1039" s="122"/>
      <c r="M1039" s="122"/>
      <c r="N1039" s="122"/>
      <c r="O1039" s="122"/>
      <c r="P1039" s="239"/>
      <c r="Q1039" s="239"/>
      <c r="R1039" s="133"/>
      <c r="S1039" s="309"/>
      <c r="T1039" s="244"/>
    </row>
    <row r="1040" spans="1:25" ht="15.6" hidden="1" customHeight="1" outlineLevel="1" x14ac:dyDescent="0.3">
      <c r="A1040" s="287"/>
      <c r="B1040" s="104"/>
      <c r="C1040" s="233" t="s">
        <v>110</v>
      </c>
      <c r="D1040" s="317" cm="1">
        <f t="array" aca="1" ref="D1040" ca="1">INDIRECT("'Introducció dades'!K"&amp;T1040)</f>
        <v>0</v>
      </c>
      <c r="E1040" s="317" cm="1">
        <f t="array" aca="1" ref="E1040" ca="1">INDIRECT("'Introducció dades'!L"&amp;T1040)</f>
        <v>0</v>
      </c>
      <c r="F1040" s="236" cm="1">
        <f t="array" aca="1" ref="F1040" ca="1">INDIRECT("'Introducció dades'!M"&amp;T1040)</f>
        <v>1</v>
      </c>
      <c r="G1040" s="234" t="str" cm="1">
        <f t="array" aca="1" ref="G1040" ca="1">IF(INDIRECT("'Introducció dades'!M"&amp;T1040)&lt;0.8,"Hi ha marge per reduir la potència contractada",IF(INDIRECT("'Introducció dades'!M"&amp;T1040)&lt;1.2,"La potència contractada sembla ser adequada",IF(INDIRECT("'Introducció dades'!M"&amp;T1040)&gt;=1.2,"Es recomana estudiar ampliar la potència contractada per evitar penalitzacions","ERROR")))</f>
        <v>La potència contractada sembla ser adequada</v>
      </c>
      <c r="H1040" s="235"/>
      <c r="I1040" s="125"/>
      <c r="J1040" s="125"/>
      <c r="K1040" s="232"/>
      <c r="L1040" s="315"/>
      <c r="M1040" s="315"/>
      <c r="N1040" s="318" cm="1">
        <f t="array" aca="1" ref="N1040" ca="1">INDIRECT("'Introducció dades'!L"&amp;T1040)/1.2</f>
        <v>0</v>
      </c>
      <c r="O1040" s="319" t="s">
        <v>101</v>
      </c>
      <c r="P1040" s="321" cm="1">
        <f t="array" aca="1" ref="P1040" ca="1">INDIRECT("'Introducció dades'!L"&amp;T1040)/0.8</f>
        <v>0</v>
      </c>
      <c r="Q1040" s="320" t="s">
        <v>184</v>
      </c>
      <c r="R1040" s="320"/>
      <c r="S1040" s="309"/>
      <c r="T1040" s="244">
        <f t="shared" ref="T1040:T1045" si="114">+$T$135+T965</f>
        <v>1881</v>
      </c>
    </row>
    <row r="1041" spans="1:20" hidden="1" outlineLevel="1" x14ac:dyDescent="0.3">
      <c r="A1041" s="287"/>
      <c r="B1041" s="104"/>
      <c r="C1041" s="233" t="s">
        <v>115</v>
      </c>
      <c r="D1041" s="317" cm="1">
        <f t="array" aca="1" ref="D1041" ca="1">INDIRECT("'Introducció dades'!K"&amp;T1041)</f>
        <v>0</v>
      </c>
      <c r="E1041" s="317" cm="1">
        <f t="array" aca="1" ref="E1041" ca="1">INDIRECT("'Introducció dades'!L"&amp;T1041)</f>
        <v>0</v>
      </c>
      <c r="F1041" s="236" cm="1">
        <f t="array" aca="1" ref="F1041" ca="1">INDIRECT("'Introducció dades'!M"&amp;T1041)</f>
        <v>1</v>
      </c>
      <c r="G1041" s="234" t="str" cm="1">
        <f t="array" aca="1" ref="G1041" ca="1">IF(INDIRECT("'Introducció dades'!M"&amp;T1041)&lt;0.8,"Hi ha marge per reduir la potència contractada",IF(INDIRECT("'Introducció dades'!M"&amp;T1041)&lt;1.2,"La potència contractada sembla ser adequada",IF(INDIRECT("'Introducció dades'!M"&amp;T1041)&gt;=1.2,"Es recomana estudiar ampliar la potència contractada per evitar penalitzacions","ERROR")))</f>
        <v>La potència contractada sembla ser adequada</v>
      </c>
      <c r="H1041" s="235"/>
      <c r="I1041" s="125"/>
      <c r="J1041" s="125"/>
      <c r="K1041" s="125"/>
      <c r="L1041" s="315"/>
      <c r="M1041" s="315"/>
      <c r="N1041" s="318" cm="1">
        <f t="array" aca="1" ref="N1041" ca="1">INDIRECT("'Introducció dades'!L"&amp;T1041)/1.2</f>
        <v>0</v>
      </c>
      <c r="O1041" s="319" t="s">
        <v>101</v>
      </c>
      <c r="P1041" s="321" cm="1">
        <f t="array" aca="1" ref="P1041" ca="1">INDIRECT("'Introducció dades'!L"&amp;T1041)/0.8</f>
        <v>0</v>
      </c>
      <c r="Q1041" s="320" t="s">
        <v>184</v>
      </c>
      <c r="R1041" s="320"/>
      <c r="S1041" s="309"/>
      <c r="T1041" s="244">
        <f t="shared" si="114"/>
        <v>1882</v>
      </c>
    </row>
    <row r="1042" spans="1:20" ht="15" hidden="1" customHeight="1" outlineLevel="1" x14ac:dyDescent="0.3">
      <c r="A1042" s="287"/>
      <c r="B1042" s="311"/>
      <c r="C1042" s="233" t="s">
        <v>120</v>
      </c>
      <c r="D1042" s="317" cm="1">
        <f t="array" aca="1" ref="D1042" ca="1">INDIRECT("'Introducció dades'!K"&amp;T1042)</f>
        <v>0</v>
      </c>
      <c r="E1042" s="317" cm="1">
        <f t="array" aca="1" ref="E1042" ca="1">INDIRECT("'Introducció dades'!L"&amp;T1042)</f>
        <v>0</v>
      </c>
      <c r="F1042" s="236" cm="1">
        <f t="array" aca="1" ref="F1042" ca="1">INDIRECT("'Introducció dades'!M"&amp;T1042)</f>
        <v>1</v>
      </c>
      <c r="G1042" s="234" t="str" cm="1">
        <f t="array" aca="1" ref="G1042" ca="1">IF(INDIRECT("'Introducció dades'!M"&amp;T1042)&lt;0.8,"Hi ha marge per reduir la potència contractada",IF(INDIRECT("'Introducció dades'!M"&amp;T1042)&lt;1.2,"La potència contractada sembla ser adequada",IF(INDIRECT("'Introducció dades'!M"&amp;T1042)&gt;=1.2,"Es recomana estudiar ampliar la potència contractada per evitar penalitzacions","ERROR")))</f>
        <v>La potència contractada sembla ser adequada</v>
      </c>
      <c r="H1042" s="235"/>
      <c r="I1042" s="315"/>
      <c r="J1042" s="315"/>
      <c r="K1042" s="315"/>
      <c r="L1042" s="315"/>
      <c r="M1042" s="315"/>
      <c r="N1042" s="318" cm="1">
        <f t="array" aca="1" ref="N1042" ca="1">INDIRECT("'Introducció dades'!L"&amp;T1042)/1.2</f>
        <v>0</v>
      </c>
      <c r="O1042" s="319" t="s">
        <v>101</v>
      </c>
      <c r="P1042" s="321" cm="1">
        <f t="array" aca="1" ref="P1042" ca="1">INDIRECT("'Introducció dades'!L"&amp;T1042)/0.8</f>
        <v>0</v>
      </c>
      <c r="Q1042" s="320" t="s">
        <v>184</v>
      </c>
      <c r="R1042" s="320"/>
      <c r="S1042" s="309"/>
      <c r="T1042" s="244">
        <f t="shared" si="114"/>
        <v>1883</v>
      </c>
    </row>
    <row r="1043" spans="1:20" hidden="1" outlineLevel="1" x14ac:dyDescent="0.3">
      <c r="A1043" s="287"/>
      <c r="B1043" s="311"/>
      <c r="C1043" s="233" t="s">
        <v>123</v>
      </c>
      <c r="D1043" s="317" cm="1">
        <f t="array" aca="1" ref="D1043" ca="1">INDIRECT("'Introducció dades'!K"&amp;T1043)</f>
        <v>0</v>
      </c>
      <c r="E1043" s="317" cm="1">
        <f t="array" aca="1" ref="E1043" ca="1">INDIRECT("'Introducció dades'!L"&amp;T1043)</f>
        <v>0</v>
      </c>
      <c r="F1043" s="236" cm="1">
        <f t="array" aca="1" ref="F1043" ca="1">INDIRECT("'Introducció dades'!M"&amp;T1043)</f>
        <v>1</v>
      </c>
      <c r="G1043" s="234" t="str" cm="1">
        <f t="array" aca="1" ref="G1043" ca="1">IF(INDIRECT("'Introducció dades'!M"&amp;T1043)&lt;0.8,"Hi ha marge per reduir la potència contractada",IF(INDIRECT("'Introducció dades'!M"&amp;T1043)&lt;1.2,"La potència contractada sembla ser adequada",IF(INDIRECT("'Introducció dades'!M"&amp;T1043)&gt;=1.2,"Es recomana estudiar ampliar la potència contractada per evitar penalitzacions","ERROR")))</f>
        <v>La potència contractada sembla ser adequada</v>
      </c>
      <c r="H1043" s="235"/>
      <c r="I1043" s="315"/>
      <c r="J1043" s="315"/>
      <c r="K1043" s="315"/>
      <c r="L1043" s="315"/>
      <c r="M1043" s="315"/>
      <c r="N1043" s="318" cm="1">
        <f t="array" aca="1" ref="N1043" ca="1">INDIRECT("'Introducció dades'!L"&amp;T1043)/1.2</f>
        <v>0</v>
      </c>
      <c r="O1043" s="319" t="s">
        <v>101</v>
      </c>
      <c r="P1043" s="321" cm="1">
        <f t="array" aca="1" ref="P1043" ca="1">INDIRECT("'Introducció dades'!L"&amp;T1043)/0.8</f>
        <v>0</v>
      </c>
      <c r="Q1043" s="320" t="s">
        <v>184</v>
      </c>
      <c r="R1043" s="320"/>
      <c r="S1043" s="309"/>
      <c r="T1043" s="244">
        <f t="shared" si="114"/>
        <v>1884</v>
      </c>
    </row>
    <row r="1044" spans="1:20" ht="15" hidden="1" customHeight="1" outlineLevel="1" x14ac:dyDescent="0.3">
      <c r="A1044" s="287"/>
      <c r="B1044" s="311"/>
      <c r="C1044" s="233" t="s">
        <v>124</v>
      </c>
      <c r="D1044" s="317" cm="1">
        <f t="array" aca="1" ref="D1044" ca="1">INDIRECT("'Introducció dades'!K"&amp;T1044)</f>
        <v>0</v>
      </c>
      <c r="E1044" s="317" cm="1">
        <f t="array" aca="1" ref="E1044" ca="1">INDIRECT("'Introducció dades'!L"&amp;T1044)</f>
        <v>0</v>
      </c>
      <c r="F1044" s="236" cm="1">
        <f t="array" aca="1" ref="F1044" ca="1">INDIRECT("'Introducció dades'!M"&amp;T1044)</f>
        <v>1</v>
      </c>
      <c r="G1044" s="234" t="str" cm="1">
        <f t="array" aca="1" ref="G1044" ca="1">IF(INDIRECT("'Introducció dades'!M"&amp;T1044)&lt;0.8,"Hi ha marge per reduir la potència contractada",IF(INDIRECT("'Introducció dades'!M"&amp;T1044)&lt;1.2,"La potència contractada sembla ser adequada",IF(INDIRECT("'Introducció dades'!M"&amp;T1044)&gt;=1.2,"Es recomana estudiar ampliar la potència contractada per evitar penalitzacions","ERROR")))</f>
        <v>La potència contractada sembla ser adequada</v>
      </c>
      <c r="H1044" s="235"/>
      <c r="I1044" s="315"/>
      <c r="J1044" s="315"/>
      <c r="K1044" s="315"/>
      <c r="L1044" s="315"/>
      <c r="M1044" s="315"/>
      <c r="N1044" s="318" cm="1">
        <f t="array" aca="1" ref="N1044" ca="1">INDIRECT("'Introducció dades'!L"&amp;T1044)/1.2</f>
        <v>0</v>
      </c>
      <c r="O1044" s="319" t="s">
        <v>101</v>
      </c>
      <c r="P1044" s="321" cm="1">
        <f t="array" aca="1" ref="P1044" ca="1">INDIRECT("'Introducció dades'!L"&amp;T1044)/0.8</f>
        <v>0</v>
      </c>
      <c r="Q1044" s="320" t="s">
        <v>184</v>
      </c>
      <c r="R1044" s="320"/>
      <c r="S1044" s="309"/>
      <c r="T1044" s="244">
        <f t="shared" si="114"/>
        <v>1885</v>
      </c>
    </row>
    <row r="1045" spans="1:20" hidden="1" outlineLevel="1" x14ac:dyDescent="0.3">
      <c r="A1045" s="287"/>
      <c r="B1045" s="311"/>
      <c r="C1045" s="233" t="s">
        <v>125</v>
      </c>
      <c r="D1045" s="317" cm="1">
        <f t="array" aca="1" ref="D1045" ca="1">INDIRECT("'Introducció dades'!K"&amp;T1045)</f>
        <v>0</v>
      </c>
      <c r="E1045" s="317" cm="1">
        <f t="array" aca="1" ref="E1045" ca="1">INDIRECT("'Introducció dades'!L"&amp;T1045)</f>
        <v>0</v>
      </c>
      <c r="F1045" s="236" cm="1">
        <f t="array" aca="1" ref="F1045" ca="1">INDIRECT("'Introducció dades'!M"&amp;T1045)</f>
        <v>1</v>
      </c>
      <c r="G1045" s="234" t="str" cm="1">
        <f t="array" aca="1" ref="G1045" ca="1">IF(INDIRECT("'Introducció dades'!M"&amp;T1045)&lt;0.8,"Hi ha marge per reduir la potència contractada",IF(INDIRECT("'Introducció dades'!M"&amp;T1045)&lt;1.2,"La potència contractada sembla ser adequada",IF(INDIRECT("'Introducció dades'!M"&amp;T1045)&gt;=1.2,"Es recomana estudiar ampliar la potència contractada per evitar penalitzacions","ERROR")))</f>
        <v>La potència contractada sembla ser adequada</v>
      </c>
      <c r="H1045" s="235"/>
      <c r="I1045" s="315"/>
      <c r="J1045" s="315"/>
      <c r="K1045" s="315"/>
      <c r="L1045" s="315"/>
      <c r="M1045" s="315"/>
      <c r="N1045" s="318" cm="1">
        <f t="array" aca="1" ref="N1045" ca="1">INDIRECT("'Introducció dades'!L"&amp;T1045)/1.2</f>
        <v>0</v>
      </c>
      <c r="O1045" s="319" t="s">
        <v>101</v>
      </c>
      <c r="P1045" s="321" cm="1">
        <f t="array" aca="1" ref="P1045" ca="1">INDIRECT("'Introducció dades'!L"&amp;T1045)/0.8</f>
        <v>0</v>
      </c>
      <c r="Q1045" s="320" t="s">
        <v>184</v>
      </c>
      <c r="R1045" s="320"/>
      <c r="S1045" s="309"/>
      <c r="T1045" s="244">
        <f t="shared" si="114"/>
        <v>1886</v>
      </c>
    </row>
    <row r="1046" spans="1:20" ht="7.2" hidden="1" customHeight="1" outlineLevel="1" x14ac:dyDescent="0.3">
      <c r="A1046" s="287"/>
      <c r="B1046" s="311"/>
      <c r="C1046" s="122"/>
      <c r="D1046" s="122"/>
      <c r="E1046" s="315"/>
      <c r="F1046" s="315"/>
      <c r="G1046" s="315"/>
      <c r="H1046" s="315"/>
      <c r="I1046" s="315"/>
      <c r="J1046" s="315"/>
      <c r="K1046" s="315"/>
      <c r="L1046" s="315"/>
      <c r="M1046" s="315"/>
      <c r="N1046" s="315"/>
      <c r="O1046" s="315"/>
      <c r="P1046" s="133"/>
      <c r="Q1046" s="133"/>
      <c r="R1046" s="133"/>
      <c r="S1046" s="309"/>
      <c r="T1046" s="244"/>
    </row>
    <row r="1047" spans="1:20" ht="13.95" hidden="1" customHeight="1" outlineLevel="1" x14ac:dyDescent="0.3">
      <c r="A1047" s="287"/>
      <c r="B1047" s="311"/>
      <c r="C1047" s="122"/>
      <c r="D1047" s="122"/>
      <c r="E1047" s="315"/>
      <c r="F1047" s="315"/>
      <c r="G1047" s="315"/>
      <c r="H1047" s="315"/>
      <c r="I1047" s="315"/>
      <c r="J1047" s="315"/>
      <c r="K1047" s="315"/>
      <c r="L1047" s="315"/>
      <c r="M1047" s="315"/>
      <c r="N1047" s="315"/>
      <c r="O1047" s="315"/>
      <c r="P1047" s="133"/>
      <c r="Q1047" s="133"/>
      <c r="R1047" s="133"/>
      <c r="S1047" s="309"/>
    </row>
    <row r="1048" spans="1:20" hidden="1" outlineLevel="1" x14ac:dyDescent="0.3">
      <c r="A1048" s="287"/>
      <c r="B1048" s="311"/>
      <c r="C1048" s="122"/>
      <c r="D1048" s="122"/>
      <c r="E1048" s="315"/>
      <c r="F1048" s="315"/>
      <c r="G1048" s="315"/>
      <c r="H1048" s="315"/>
      <c r="I1048" s="315"/>
      <c r="J1048" s="315"/>
      <c r="K1048" s="315"/>
      <c r="L1048" s="315"/>
      <c r="M1048" s="315"/>
      <c r="N1048" s="315"/>
      <c r="O1048" s="315"/>
      <c r="P1048" s="133"/>
      <c r="Q1048" s="133"/>
      <c r="R1048" s="133"/>
      <c r="S1048" s="309"/>
    </row>
    <row r="1049" spans="1:20" ht="3" hidden="1" customHeight="1" outlineLevel="1" x14ac:dyDescent="0.3">
      <c r="A1049" s="287"/>
      <c r="B1049" s="296"/>
      <c r="C1049" s="296"/>
      <c r="D1049" s="296"/>
      <c r="E1049" s="296"/>
      <c r="F1049" s="296"/>
      <c r="G1049" s="296"/>
      <c r="H1049" s="296"/>
      <c r="I1049" s="296"/>
      <c r="J1049" s="296"/>
      <c r="K1049" s="296"/>
      <c r="L1049" s="296"/>
      <c r="M1049" s="296"/>
      <c r="N1049" s="296"/>
      <c r="O1049" s="296"/>
      <c r="P1049" s="296"/>
      <c r="Q1049" s="296"/>
      <c r="R1049" s="296"/>
      <c r="S1049" s="309"/>
    </row>
    <row r="1050" spans="1:20" hidden="1" outlineLevel="1" x14ac:dyDescent="0.3">
      <c r="A1050" s="287"/>
      <c r="B1050" s="296"/>
      <c r="C1050" s="296"/>
      <c r="D1050" s="296"/>
      <c r="E1050" s="296"/>
      <c r="F1050" s="296"/>
      <c r="G1050" s="296"/>
      <c r="H1050" s="296"/>
      <c r="I1050" s="296"/>
      <c r="J1050" s="296"/>
      <c r="K1050" s="296"/>
      <c r="L1050" s="296"/>
      <c r="M1050" s="296"/>
      <c r="N1050" s="296"/>
      <c r="O1050" s="296"/>
      <c r="P1050" s="296"/>
      <c r="Q1050" s="296"/>
      <c r="R1050" s="296"/>
      <c r="S1050" s="309"/>
    </row>
    <row r="1051" spans="1:20" hidden="1" outlineLevel="1" x14ac:dyDescent="0.3">
      <c r="A1051" s="287"/>
      <c r="B1051" s="296"/>
      <c r="C1051" s="296"/>
      <c r="D1051" s="296"/>
      <c r="E1051" s="296"/>
      <c r="F1051" s="296"/>
      <c r="G1051" s="296"/>
      <c r="H1051" s="296"/>
      <c r="I1051" s="296"/>
      <c r="J1051" s="296"/>
      <c r="K1051" s="296"/>
      <c r="L1051" s="296"/>
      <c r="M1051" s="296"/>
      <c r="N1051" s="296"/>
      <c r="O1051" s="296"/>
      <c r="P1051" s="296"/>
      <c r="Q1051" s="296"/>
      <c r="R1051" s="296"/>
      <c r="S1051" s="309"/>
    </row>
    <row r="1052" spans="1:20" hidden="1" outlineLevel="1" x14ac:dyDescent="0.3">
      <c r="A1052" s="287"/>
      <c r="B1052" s="296"/>
      <c r="C1052" s="296"/>
      <c r="D1052" s="296"/>
      <c r="E1052" s="296"/>
      <c r="F1052" s="296"/>
      <c r="G1052" s="296"/>
      <c r="H1052" s="296"/>
      <c r="I1052" s="296"/>
      <c r="J1052" s="296"/>
      <c r="K1052" s="296"/>
      <c r="L1052" s="296"/>
      <c r="M1052" s="296"/>
      <c r="N1052" s="296"/>
      <c r="O1052" s="296"/>
      <c r="P1052" s="296"/>
      <c r="Q1052" s="296"/>
      <c r="R1052" s="296"/>
      <c r="S1052" s="309"/>
    </row>
    <row r="1053" spans="1:20" ht="3" customHeight="1" collapsed="1" x14ac:dyDescent="0.45">
      <c r="A1053" s="287"/>
      <c r="B1053" s="117"/>
      <c r="C1053" s="117"/>
      <c r="D1053" s="117"/>
      <c r="E1053" s="117"/>
      <c r="F1053" s="117"/>
      <c r="G1053" s="117"/>
      <c r="H1053" s="117"/>
      <c r="I1053" s="117"/>
      <c r="J1053" s="117"/>
      <c r="K1053" s="117"/>
      <c r="L1053" s="117"/>
      <c r="M1053" s="117"/>
      <c r="N1053" s="117"/>
      <c r="O1053" s="117"/>
      <c r="P1053" s="117"/>
      <c r="Q1053" s="117"/>
      <c r="R1053" s="117"/>
      <c r="S1053" s="309"/>
    </row>
    <row r="1054" spans="1:20" ht="24.6" customHeight="1" x14ac:dyDescent="0.3">
      <c r="A1054" s="287"/>
      <c r="B1054" s="429" t="str" cm="1">
        <f t="array" aca="1" ref="B1054" ca="1">CONCATENATE(INDIRECT("'Introducció dades Grals'!B"&amp;T1059),": ",INDIRECT("'Introducció dades Grals'!C"&amp;T1059))</f>
        <v xml:space="preserve">Equipament 15: </v>
      </c>
      <c r="C1054" s="429"/>
      <c r="D1054" s="429"/>
      <c r="E1054" s="429"/>
      <c r="F1054" s="429"/>
      <c r="G1054" s="429"/>
      <c r="H1054" s="429"/>
      <c r="I1054" s="429"/>
      <c r="J1054" s="429"/>
      <c r="K1054" s="429"/>
      <c r="L1054" s="429"/>
      <c r="M1054" s="429"/>
      <c r="N1054" s="429"/>
      <c r="O1054" s="429"/>
      <c r="P1054" s="429"/>
      <c r="Q1054" s="429"/>
      <c r="R1054" s="224"/>
      <c r="S1054" s="309"/>
      <c r="T1054" s="245">
        <v>2</v>
      </c>
    </row>
    <row r="1055" spans="1:20" ht="3.6" hidden="1" customHeight="1" outlineLevel="1" x14ac:dyDescent="0.3">
      <c r="A1055" s="287"/>
      <c r="B1055" s="207"/>
      <c r="C1055" s="207"/>
      <c r="D1055" s="207"/>
      <c r="E1055" s="207"/>
      <c r="F1055" s="207"/>
      <c r="G1055" s="207"/>
      <c r="H1055" s="207"/>
      <c r="I1055" s="207"/>
      <c r="J1055" s="207"/>
      <c r="K1055" s="207"/>
      <c r="L1055" s="207"/>
      <c r="M1055" s="207"/>
      <c r="N1055" s="207"/>
      <c r="O1055" s="207"/>
      <c r="P1055" s="296"/>
      <c r="Q1055" s="296"/>
      <c r="R1055" s="296"/>
      <c r="S1055" s="309"/>
    </row>
    <row r="1056" spans="1:20" ht="20.399999999999999" hidden="1" customHeight="1" outlineLevel="1" x14ac:dyDescent="0.3">
      <c r="A1056" s="287"/>
      <c r="B1056" s="207"/>
      <c r="C1056" s="231" t="s">
        <v>170</v>
      </c>
      <c r="D1056" s="207"/>
      <c r="E1056" s="207"/>
      <c r="F1056" s="207"/>
      <c r="G1056" s="207"/>
      <c r="H1056" s="207"/>
      <c r="I1056" s="207"/>
      <c r="J1056" s="207"/>
      <c r="K1056" s="207"/>
      <c r="L1056" s="207"/>
      <c r="M1056" s="207"/>
      <c r="N1056" s="207"/>
      <c r="O1056" s="207"/>
      <c r="P1056" s="296"/>
      <c r="Q1056" s="296"/>
      <c r="R1056" s="296"/>
      <c r="S1056" s="309"/>
    </row>
    <row r="1057" spans="1:27" ht="2.4" hidden="1" customHeight="1" outlineLevel="1" x14ac:dyDescent="0.3">
      <c r="A1057" s="287"/>
      <c r="B1057" s="230"/>
      <c r="C1057" s="230"/>
      <c r="D1057" s="230"/>
      <c r="E1057" s="230"/>
      <c r="F1057" s="230"/>
      <c r="G1057" s="230"/>
      <c r="H1057" s="230"/>
      <c r="I1057" s="230"/>
      <c r="J1057" s="230"/>
      <c r="K1057" s="230"/>
      <c r="L1057" s="230"/>
      <c r="M1057" s="230"/>
      <c r="N1057" s="230"/>
      <c r="O1057" s="230"/>
      <c r="P1057" s="310"/>
      <c r="Q1057" s="310"/>
      <c r="R1057" s="310"/>
      <c r="S1057" s="309"/>
    </row>
    <row r="1058" spans="1:27" ht="8.4" hidden="1" customHeight="1" outlineLevel="1" x14ac:dyDescent="0.3">
      <c r="A1058" s="287"/>
      <c r="B1058" s="207"/>
      <c r="C1058" s="207"/>
      <c r="D1058" s="207"/>
      <c r="E1058" s="207"/>
      <c r="F1058" s="207"/>
      <c r="G1058" s="207"/>
      <c r="H1058" s="207"/>
      <c r="I1058" s="207"/>
      <c r="J1058" s="207"/>
      <c r="K1058" s="207"/>
      <c r="L1058" s="207"/>
      <c r="M1058" s="207"/>
      <c r="N1058" s="207"/>
      <c r="O1058" s="207"/>
      <c r="P1058" s="296"/>
      <c r="Q1058" s="296"/>
      <c r="R1058" s="296"/>
      <c r="S1058" s="309"/>
    </row>
    <row r="1059" spans="1:27" s="214" customFormat="1" ht="18" hidden="1" customHeight="1" outlineLevel="1" x14ac:dyDescent="0.3">
      <c r="A1059" s="209"/>
      <c r="B1059" s="210"/>
      <c r="C1059" s="211" t="s">
        <v>88</v>
      </c>
      <c r="D1059" s="215"/>
      <c r="E1059" s="225" cm="1">
        <f t="array" aca="1" ref="E1059" ca="1">INDIRECT("'Introducció dades Grals'!E"&amp;T1059)</f>
        <v>0</v>
      </c>
      <c r="F1059" s="210"/>
      <c r="G1059" s="210"/>
      <c r="H1059" s="211" t="s">
        <v>93</v>
      </c>
      <c r="I1059" s="210"/>
      <c r="J1059" s="210"/>
      <c r="K1059" s="225" t="str" cm="1">
        <f t="array" aca="1" ref="K1059" ca="1">IF(INDIRECT("'Introducció dades Grals'!O"&amp;T1059)=0,"",INDIRECT("'Introducció dades Grals'!O"&amp;T1059))</f>
        <v/>
      </c>
      <c r="L1059" s="212"/>
      <c r="M1059" s="212"/>
      <c r="N1059" s="212"/>
      <c r="O1059" s="212"/>
      <c r="P1059" s="212"/>
      <c r="Q1059" s="212"/>
      <c r="R1059" s="212"/>
      <c r="S1059" s="213"/>
      <c r="T1059" s="245">
        <f>T984+T1054</f>
        <v>40</v>
      </c>
      <c r="U1059" s="246"/>
      <c r="V1059" s="246"/>
      <c r="W1059" s="246"/>
      <c r="X1059" s="246"/>
      <c r="Y1059" s="246"/>
      <c r="Z1059" s="246"/>
      <c r="AA1059" s="246"/>
    </row>
    <row r="1060" spans="1:27" s="214" customFormat="1" ht="6" hidden="1" customHeight="1" outlineLevel="1" x14ac:dyDescent="0.25">
      <c r="A1060" s="209"/>
      <c r="B1060" s="210"/>
      <c r="C1060" s="212"/>
      <c r="D1060" s="216"/>
      <c r="E1060" s="227"/>
      <c r="F1060" s="210"/>
      <c r="G1060" s="210"/>
      <c r="H1060" s="210"/>
      <c r="I1060" s="210"/>
      <c r="J1060" s="210"/>
      <c r="K1060" s="226"/>
      <c r="L1060" s="212"/>
      <c r="M1060" s="212"/>
      <c r="N1060" s="212"/>
      <c r="O1060" s="212"/>
      <c r="P1060" s="212"/>
      <c r="Q1060" s="212"/>
      <c r="R1060" s="212"/>
      <c r="S1060" s="213"/>
      <c r="T1060" s="246"/>
      <c r="U1060" s="246"/>
      <c r="V1060" s="246"/>
      <c r="W1060" s="246"/>
      <c r="X1060" s="246"/>
      <c r="Y1060" s="246"/>
      <c r="Z1060" s="246"/>
      <c r="AA1060" s="246"/>
    </row>
    <row r="1061" spans="1:27" s="214" customFormat="1" ht="18" hidden="1" customHeight="1" outlineLevel="1" x14ac:dyDescent="0.25">
      <c r="A1061" s="209"/>
      <c r="B1061" s="210"/>
      <c r="C1061" s="217" t="s">
        <v>171</v>
      </c>
      <c r="D1061" s="218"/>
      <c r="E1061" s="229" cm="1">
        <f t="array" aca="1" ref="E1061" ca="1">INDIRECT("'Introducció dades Grals'!G"&amp;T1059)</f>
        <v>0</v>
      </c>
      <c r="F1061" s="210"/>
      <c r="G1061" s="210"/>
      <c r="H1061" s="211" t="s">
        <v>94</v>
      </c>
      <c r="I1061" s="210"/>
      <c r="J1061" s="210"/>
      <c r="K1061" s="225" t="str" cm="1">
        <f t="array" aca="1" ref="K1061" ca="1">IF(INDIRECT("'Introducció dades Grals'!Q"&amp;T1059)=0,"",INDIRECT("'Introducció dades Grals'!Q"&amp;T1059))</f>
        <v/>
      </c>
      <c r="L1061" s="212"/>
      <c r="M1061" s="212"/>
      <c r="N1061" s="212"/>
      <c r="O1061" s="212"/>
      <c r="P1061" s="212"/>
      <c r="Q1061" s="212"/>
      <c r="R1061" s="212"/>
      <c r="S1061" s="213"/>
      <c r="T1061" s="246"/>
      <c r="U1061" s="246"/>
      <c r="V1061" s="246"/>
      <c r="W1061" s="246"/>
      <c r="X1061" s="246"/>
      <c r="Y1061" s="246"/>
      <c r="Z1061" s="246"/>
      <c r="AA1061" s="246"/>
    </row>
    <row r="1062" spans="1:27" s="214" customFormat="1" ht="6" hidden="1" customHeight="1" outlineLevel="1" x14ac:dyDescent="0.25">
      <c r="A1062" s="209"/>
      <c r="B1062" s="210"/>
      <c r="C1062" s="212"/>
      <c r="D1062" s="212"/>
      <c r="E1062" s="227"/>
      <c r="F1062" s="212"/>
      <c r="G1062" s="212"/>
      <c r="H1062" s="212"/>
      <c r="I1062" s="212"/>
      <c r="J1062" s="212"/>
      <c r="K1062" s="227"/>
      <c r="L1062" s="212"/>
      <c r="M1062" s="212"/>
      <c r="N1062" s="212"/>
      <c r="O1062" s="212"/>
      <c r="P1062" s="212"/>
      <c r="Q1062" s="212"/>
      <c r="R1062" s="212"/>
      <c r="S1062" s="213"/>
      <c r="T1062" s="246"/>
      <c r="U1062" s="246"/>
      <c r="V1062" s="246"/>
      <c r="W1062" s="246"/>
      <c r="X1062" s="246"/>
      <c r="Y1062" s="246"/>
      <c r="Z1062" s="246"/>
      <c r="AA1062" s="246"/>
    </row>
    <row r="1063" spans="1:27" s="214" customFormat="1" ht="18" hidden="1" customHeight="1" outlineLevel="1" x14ac:dyDescent="0.25">
      <c r="A1063" s="209"/>
      <c r="B1063" s="210"/>
      <c r="C1063" s="219" t="s">
        <v>90</v>
      </c>
      <c r="D1063" s="220"/>
      <c r="E1063" s="228" cm="1">
        <f t="array" aca="1" ref="E1063" ca="1">INDIRECT("'Introducció dades Grals'!I"&amp;T1059)</f>
        <v>0</v>
      </c>
      <c r="F1063" s="212"/>
      <c r="G1063" s="212"/>
      <c r="H1063" s="212"/>
      <c r="I1063" s="212"/>
      <c r="J1063" s="210"/>
      <c r="K1063" s="226"/>
      <c r="L1063" s="210"/>
      <c r="M1063" s="210"/>
      <c r="N1063" s="210"/>
      <c r="O1063" s="210"/>
      <c r="P1063" s="212"/>
      <c r="Q1063" s="212"/>
      <c r="R1063" s="212"/>
      <c r="S1063" s="213"/>
      <c r="T1063" s="246"/>
      <c r="U1063" s="246"/>
      <c r="V1063" s="246"/>
      <c r="W1063" s="246"/>
      <c r="X1063" s="246"/>
      <c r="Y1063" s="246"/>
      <c r="Z1063" s="246"/>
      <c r="AA1063" s="246"/>
    </row>
    <row r="1064" spans="1:27" s="214" customFormat="1" ht="6" hidden="1" customHeight="1" outlineLevel="1" x14ac:dyDescent="0.25">
      <c r="A1064" s="209"/>
      <c r="B1064" s="210"/>
      <c r="C1064" s="212"/>
      <c r="D1064" s="221"/>
      <c r="E1064" s="227"/>
      <c r="F1064" s="212"/>
      <c r="G1064" s="212"/>
      <c r="H1064" s="212"/>
      <c r="I1064" s="212"/>
      <c r="J1064" s="210"/>
      <c r="K1064" s="226"/>
      <c r="L1064" s="210"/>
      <c r="M1064" s="210"/>
      <c r="N1064" s="210"/>
      <c r="O1064" s="210"/>
      <c r="P1064" s="212"/>
      <c r="Q1064" s="212"/>
      <c r="R1064" s="212"/>
      <c r="S1064" s="213"/>
      <c r="T1064" s="246"/>
      <c r="U1064" s="246"/>
      <c r="V1064" s="246"/>
      <c r="W1064" s="246"/>
      <c r="X1064" s="246"/>
      <c r="Y1064" s="246"/>
      <c r="Z1064" s="246"/>
      <c r="AA1064" s="246"/>
    </row>
    <row r="1065" spans="1:27" s="214" customFormat="1" ht="18" hidden="1" customHeight="1" outlineLevel="1" x14ac:dyDescent="0.25">
      <c r="A1065" s="209"/>
      <c r="B1065" s="210"/>
      <c r="C1065" s="219" t="s">
        <v>91</v>
      </c>
      <c r="D1065" s="220"/>
      <c r="E1065" s="223" cm="1">
        <f t="array" aca="1" ref="E1065" ca="1">INDIRECT("'Introducció dades Grals'!K"&amp;T1059)</f>
        <v>0</v>
      </c>
      <c r="F1065" s="212"/>
      <c r="G1065" s="222"/>
      <c r="H1065" s="219" t="s">
        <v>92</v>
      </c>
      <c r="I1065" s="212"/>
      <c r="J1065" s="212"/>
      <c r="K1065" s="223" cm="1">
        <f t="array" aca="1" ref="K1065" ca="1">INDIRECT("'Introducció dades Grals'!M"&amp;T1059)</f>
        <v>0</v>
      </c>
      <c r="L1065" s="210"/>
      <c r="M1065" s="210"/>
      <c r="N1065" s="210"/>
      <c r="O1065" s="210"/>
      <c r="P1065" s="212"/>
      <c r="Q1065" s="212"/>
      <c r="R1065" s="212"/>
      <c r="S1065" s="213"/>
      <c r="T1065" s="246"/>
      <c r="U1065" s="246"/>
      <c r="V1065" s="246"/>
      <c r="W1065" s="246"/>
      <c r="X1065" s="246"/>
      <c r="Y1065" s="246"/>
      <c r="Z1065" s="246"/>
      <c r="AA1065" s="246"/>
    </row>
    <row r="1066" spans="1:27" ht="6" hidden="1" customHeight="1" outlineLevel="1" x14ac:dyDescent="0.3">
      <c r="A1066" s="287"/>
      <c r="B1066" s="207"/>
      <c r="C1066" s="296"/>
      <c r="D1066" s="138"/>
      <c r="E1066" s="296"/>
      <c r="F1066" s="296"/>
      <c r="G1066" s="102"/>
      <c r="H1066" s="102"/>
      <c r="I1066" s="207"/>
      <c r="J1066" s="207"/>
      <c r="K1066" s="207"/>
      <c r="L1066" s="207"/>
      <c r="M1066" s="207"/>
      <c r="N1066" s="207"/>
      <c r="O1066" s="207"/>
      <c r="P1066" s="296"/>
      <c r="Q1066" s="296"/>
      <c r="R1066" s="296"/>
      <c r="S1066" s="309"/>
    </row>
    <row r="1067" spans="1:27" ht="27.6" hidden="1" customHeight="1" outlineLevel="1" x14ac:dyDescent="0.3">
      <c r="A1067" s="287"/>
      <c r="B1067" s="207"/>
      <c r="C1067" s="231" t="s">
        <v>172</v>
      </c>
      <c r="D1067" s="207"/>
      <c r="E1067" s="207"/>
      <c r="F1067" s="207"/>
      <c r="G1067" s="207"/>
      <c r="H1067" s="207"/>
      <c r="I1067" s="207"/>
      <c r="J1067" s="207"/>
      <c r="K1067" s="207"/>
      <c r="L1067" s="207"/>
      <c r="M1067" s="207"/>
      <c r="N1067" s="207"/>
      <c r="O1067" s="207"/>
      <c r="P1067" s="296"/>
      <c r="Q1067" s="296"/>
      <c r="R1067" s="296"/>
      <c r="S1067" s="309"/>
      <c r="T1067" s="245">
        <v>144</v>
      </c>
    </row>
    <row r="1068" spans="1:27" ht="2.4" hidden="1" customHeight="1" outlineLevel="1" x14ac:dyDescent="0.3">
      <c r="A1068" s="287"/>
      <c r="B1068" s="230"/>
      <c r="C1068" s="230"/>
      <c r="D1068" s="230"/>
      <c r="E1068" s="230"/>
      <c r="F1068" s="230"/>
      <c r="G1068" s="230"/>
      <c r="H1068" s="230"/>
      <c r="I1068" s="230"/>
      <c r="J1068" s="230"/>
      <c r="K1068" s="230"/>
      <c r="L1068" s="230"/>
      <c r="M1068" s="230"/>
      <c r="N1068" s="230"/>
      <c r="O1068" s="230"/>
      <c r="P1068" s="310"/>
      <c r="Q1068" s="310"/>
      <c r="R1068" s="310"/>
      <c r="S1068" s="309"/>
      <c r="V1068" s="247"/>
      <c r="Z1068" s="247"/>
    </row>
    <row r="1069" spans="1:27" ht="9" hidden="1" customHeight="1" outlineLevel="1" x14ac:dyDescent="0.3">
      <c r="A1069" s="287"/>
      <c r="B1069" s="207"/>
      <c r="C1069" s="207"/>
      <c r="D1069" s="207"/>
      <c r="E1069" s="207"/>
      <c r="F1069" s="207"/>
      <c r="G1069" s="207"/>
      <c r="H1069" s="207"/>
      <c r="I1069" s="207"/>
      <c r="J1069" s="207"/>
      <c r="K1069" s="207"/>
      <c r="L1069" s="207"/>
      <c r="M1069" s="207"/>
      <c r="N1069" s="207"/>
      <c r="O1069" s="207"/>
      <c r="P1069" s="296"/>
      <c r="Q1069" s="296"/>
      <c r="R1069" s="296"/>
      <c r="S1069" s="309"/>
      <c r="V1069" s="247"/>
      <c r="Z1069" s="247"/>
    </row>
    <row r="1070" spans="1:27" ht="18" hidden="1" customHeight="1" outlineLevel="1" x14ac:dyDescent="0.3">
      <c r="A1070" s="287"/>
      <c r="B1070" s="311"/>
      <c r="C1070" s="296"/>
      <c r="D1070" s="296"/>
      <c r="E1070" s="126" t="s">
        <v>173</v>
      </c>
      <c r="F1070" s="118"/>
      <c r="G1070" s="118"/>
      <c r="H1070" s="126" t="s">
        <v>174</v>
      </c>
      <c r="I1070" s="118"/>
      <c r="J1070" s="118"/>
      <c r="K1070" s="126" t="s">
        <v>175</v>
      </c>
      <c r="L1070" s="296"/>
      <c r="M1070" s="296"/>
      <c r="N1070" s="296"/>
      <c r="O1070" s="296"/>
      <c r="P1070" s="296"/>
      <c r="Q1070" s="82"/>
      <c r="R1070" s="82"/>
      <c r="S1070" s="309"/>
    </row>
    <row r="1071" spans="1:27" ht="3" hidden="1" customHeight="1" outlineLevel="1" x14ac:dyDescent="0.3">
      <c r="A1071" s="287"/>
      <c r="B1071" s="311"/>
      <c r="C1071" s="296"/>
      <c r="D1071" s="296"/>
      <c r="E1071" s="127"/>
      <c r="F1071" s="118"/>
      <c r="G1071" s="118"/>
      <c r="H1071" s="127"/>
      <c r="I1071" s="118"/>
      <c r="J1071" s="118"/>
      <c r="K1071" s="127"/>
      <c r="L1071" s="296"/>
      <c r="M1071" s="296"/>
      <c r="N1071" s="296"/>
      <c r="O1071" s="296"/>
      <c r="P1071" s="296"/>
      <c r="Q1071" s="82"/>
      <c r="R1071" s="82"/>
      <c r="S1071" s="309"/>
    </row>
    <row r="1072" spans="1:27" hidden="1" outlineLevel="1" x14ac:dyDescent="0.3">
      <c r="A1072" s="287"/>
      <c r="B1072" s="428"/>
      <c r="C1072" s="130" t="str" cm="1">
        <f t="array" aca="1" ref="C1072" ca="1">IF(INDIRECT("'Introducció dades'!C"&amp;T1072)="No n'hi ha","",INDIRECT("'Introducció dades'!C"&amp;T1072))</f>
        <v>ELECTRICITAT</v>
      </c>
      <c r="D1072" s="119"/>
      <c r="E1072" s="128" cm="1">
        <f t="array" aca="1" ref="E1072" ca="1">INDIRECT("'Introducció dades'!R"&amp;U1072)</f>
        <v>0</v>
      </c>
      <c r="F1072" s="123"/>
      <c r="G1072" s="123"/>
      <c r="H1072" s="128" cm="1">
        <f t="array" aca="1" ref="H1072" ca="1">INDIRECT("'Introducció dades'!T"&amp;V1072)</f>
        <v>0</v>
      </c>
      <c r="I1072" s="123"/>
      <c r="J1072" s="123"/>
      <c r="K1072" s="128" cm="1">
        <f t="array" aca="1" ref="K1072" ca="1">INDIRECT("'Introducció dades'!W"&amp;W1072)</f>
        <v>0</v>
      </c>
      <c r="L1072" s="123"/>
      <c r="M1072" s="296"/>
      <c r="N1072" s="296"/>
      <c r="O1072" s="296"/>
      <c r="P1072" s="296"/>
      <c r="Q1072" s="82"/>
      <c r="R1072" s="82"/>
      <c r="S1072" s="309"/>
      <c r="T1072" s="245">
        <f>T997+$T$92</f>
        <v>2021</v>
      </c>
      <c r="U1072" s="245">
        <f>U997+$T$92</f>
        <v>2049</v>
      </c>
      <c r="V1072" s="245">
        <f t="shared" ref="V1072:W1072" si="115">V997+$T$92</f>
        <v>2049</v>
      </c>
      <c r="W1072" s="245">
        <f t="shared" si="115"/>
        <v>2025</v>
      </c>
    </row>
    <row r="1073" spans="1:23" ht="3" hidden="1" customHeight="1" outlineLevel="1" x14ac:dyDescent="0.3">
      <c r="A1073" s="287"/>
      <c r="B1073" s="428"/>
      <c r="C1073" s="131"/>
      <c r="D1073" s="119"/>
      <c r="E1073" s="123"/>
      <c r="F1073" s="123"/>
      <c r="G1073" s="123"/>
      <c r="H1073" s="123"/>
      <c r="I1073" s="123"/>
      <c r="J1073" s="123"/>
      <c r="K1073" s="123"/>
      <c r="L1073" s="123"/>
      <c r="M1073" s="296"/>
      <c r="N1073" s="296"/>
      <c r="O1073" s="296"/>
      <c r="P1073" s="296"/>
      <c r="Q1073" s="82"/>
      <c r="R1073" s="82"/>
      <c r="S1073" s="309"/>
    </row>
    <row r="1074" spans="1:23" ht="14.4" hidden="1" customHeight="1" outlineLevel="1" x14ac:dyDescent="0.3">
      <c r="A1074" s="287"/>
      <c r="B1074" s="428"/>
      <c r="C1074" s="130" t="str" cm="1">
        <f t="array" aca="1" ref="C1074" ca="1">IF(INDIRECT("'Introducció dades'!E"&amp;T1074)="No n'hi ha","",INDIRECT("'Introducció dades'!E"&amp;T1074))</f>
        <v/>
      </c>
      <c r="D1074" s="119"/>
      <c r="E1074" s="128" cm="1">
        <f t="array" aca="1" ref="E1074" ca="1">INDIRECT("'Introducció dades'!Q"&amp;U1074)</f>
        <v>0</v>
      </c>
      <c r="F1074" s="123"/>
      <c r="G1074" s="123"/>
      <c r="H1074" s="128" cm="1">
        <f t="array" aca="1" ref="H1074" ca="1">INDIRECT("'Introducció dades'!S"&amp;V1074)</f>
        <v>0</v>
      </c>
      <c r="I1074" s="123"/>
      <c r="J1074" s="123"/>
      <c r="K1074" s="128" cm="1">
        <f t="array" aca="1" ref="K1074" ca="1">INDIRECT("'Introducció dades'!W"&amp;W1074)</f>
        <v>0</v>
      </c>
      <c r="L1074" s="123"/>
      <c r="M1074" s="296"/>
      <c r="N1074" s="296"/>
      <c r="O1074" s="296"/>
      <c r="P1074" s="296"/>
      <c r="Q1074" s="82"/>
      <c r="R1074" s="82"/>
      <c r="S1074" s="309"/>
      <c r="T1074" s="245">
        <f t="shared" ref="T1074:W1074" si="116">T999+$T$92</f>
        <v>2055</v>
      </c>
      <c r="U1074" s="245">
        <f t="shared" si="116"/>
        <v>2077</v>
      </c>
      <c r="V1074" s="245">
        <f t="shared" si="116"/>
        <v>2077</v>
      </c>
      <c r="W1074" s="245">
        <f t="shared" si="116"/>
        <v>2056</v>
      </c>
    </row>
    <row r="1075" spans="1:23" ht="3" hidden="1" customHeight="1" outlineLevel="1" x14ac:dyDescent="0.3">
      <c r="A1075" s="287"/>
      <c r="B1075" s="428"/>
      <c r="C1075" s="131"/>
      <c r="D1075" s="119"/>
      <c r="E1075" s="123"/>
      <c r="F1075" s="123"/>
      <c r="G1075" s="123"/>
      <c r="H1075" s="123"/>
      <c r="I1075" s="123"/>
      <c r="J1075" s="123"/>
      <c r="K1075" s="123"/>
      <c r="L1075" s="123"/>
      <c r="M1075" s="296"/>
      <c r="N1075" s="296"/>
      <c r="O1075" s="296"/>
      <c r="P1075" s="296"/>
      <c r="Q1075" s="82"/>
      <c r="R1075" s="82"/>
      <c r="S1075" s="309"/>
    </row>
    <row r="1076" spans="1:23" hidden="1" outlineLevel="1" x14ac:dyDescent="0.3">
      <c r="A1076" s="287"/>
      <c r="B1076" s="428"/>
      <c r="C1076" s="130" t="str" cm="1">
        <f t="array" aca="1" ref="C1076" ca="1">IF(INDIRECT("'Introducció dades'!E"&amp;T1076)="No n'hi ha","",INDIRECT("'Introducció dades'!E"&amp;T1076))</f>
        <v/>
      </c>
      <c r="D1076" s="119"/>
      <c r="E1076" s="128" cm="1">
        <f t="array" aca="1" ref="E1076" ca="1">INDIRECT("'Introducció dades'!Q"&amp;U1076)</f>
        <v>0</v>
      </c>
      <c r="F1076" s="123"/>
      <c r="G1076" s="123"/>
      <c r="H1076" s="128" cm="1">
        <f t="array" aca="1" ref="H1076" ca="1">INDIRECT("'Introducció dades'!S"&amp;V1076)</f>
        <v>0</v>
      </c>
      <c r="I1076" s="123"/>
      <c r="J1076" s="123"/>
      <c r="K1076" s="128" cm="1">
        <f t="array" aca="1" ref="K1076" ca="1">INDIRECT("'Introducció dades'!W"&amp;W1076)</f>
        <v>0</v>
      </c>
      <c r="L1076" s="123"/>
      <c r="M1076" s="296"/>
      <c r="N1076" s="296"/>
      <c r="O1076" s="296"/>
      <c r="P1076" s="296"/>
      <c r="Q1076" s="82"/>
      <c r="R1076" s="82"/>
      <c r="S1076" s="309"/>
      <c r="T1076" s="245">
        <f t="shared" ref="T1076:W1076" si="117">T1001+$T$92</f>
        <v>2083</v>
      </c>
      <c r="U1076" s="245">
        <f t="shared" si="117"/>
        <v>2105</v>
      </c>
      <c r="V1076" s="245">
        <f t="shared" si="117"/>
        <v>2105</v>
      </c>
      <c r="W1076" s="245">
        <f t="shared" si="117"/>
        <v>2084</v>
      </c>
    </row>
    <row r="1077" spans="1:23" ht="3" hidden="1" customHeight="1" outlineLevel="1" x14ac:dyDescent="0.3">
      <c r="A1077" s="287"/>
      <c r="B1077" s="428"/>
      <c r="C1077" s="131"/>
      <c r="D1077" s="119"/>
      <c r="E1077" s="123"/>
      <c r="F1077" s="123"/>
      <c r="G1077" s="123"/>
      <c r="H1077" s="123"/>
      <c r="I1077" s="123"/>
      <c r="J1077" s="123"/>
      <c r="K1077" s="123"/>
      <c r="L1077" s="296"/>
      <c r="M1077" s="296"/>
      <c r="N1077" s="296"/>
      <c r="O1077" s="296"/>
      <c r="P1077" s="296"/>
      <c r="Q1077" s="82"/>
      <c r="R1077" s="82"/>
      <c r="S1077" s="309"/>
    </row>
    <row r="1078" spans="1:23" ht="14.4" hidden="1" customHeight="1" outlineLevel="1" x14ac:dyDescent="0.3">
      <c r="A1078" s="287"/>
      <c r="B1078" s="428"/>
      <c r="C1078" s="130" t="str" cm="1">
        <f t="array" aca="1" ref="C1078" ca="1">IF(INDIRECT("'Introducció dades'!E"&amp;T1078)="No n'hi ha","",INDIRECT("'Introducció dades'!E"&amp;T1078))</f>
        <v/>
      </c>
      <c r="D1078" s="119"/>
      <c r="E1078" s="128" cm="1">
        <f t="array" aca="1" ref="E1078" ca="1">INDIRECT("'Introducció dades'!Q"&amp;U1078)</f>
        <v>0</v>
      </c>
      <c r="F1078" s="123"/>
      <c r="G1078" s="123"/>
      <c r="H1078" s="128" cm="1">
        <f t="array" aca="1" ref="H1078" ca="1">INDIRECT("'Introducció dades'!S"&amp;V1078)</f>
        <v>0</v>
      </c>
      <c r="I1078" s="123"/>
      <c r="J1078" s="123"/>
      <c r="K1078" s="128" cm="1">
        <f t="array" aca="1" ref="K1078" ca="1">INDIRECT("'Introducció dades'!W"&amp;W1078)</f>
        <v>0</v>
      </c>
      <c r="L1078" s="123"/>
      <c r="M1078" s="296"/>
      <c r="N1078" s="296"/>
      <c r="O1078" s="296"/>
      <c r="P1078" s="296"/>
      <c r="Q1078" s="82"/>
      <c r="R1078" s="82"/>
      <c r="S1078" s="309"/>
      <c r="T1078" s="245">
        <f t="shared" ref="T1078:W1078" si="118">T1003+$T$92</f>
        <v>2111</v>
      </c>
      <c r="U1078" s="245">
        <f t="shared" si="118"/>
        <v>2133</v>
      </c>
      <c r="V1078" s="245">
        <f t="shared" si="118"/>
        <v>2133</v>
      </c>
      <c r="W1078" s="245">
        <f t="shared" si="118"/>
        <v>2112</v>
      </c>
    </row>
    <row r="1079" spans="1:23" ht="3" hidden="1" customHeight="1" outlineLevel="1" x14ac:dyDescent="0.3">
      <c r="A1079" s="287"/>
      <c r="B1079" s="428"/>
      <c r="C1079" s="131"/>
      <c r="D1079" s="119"/>
      <c r="E1079" s="123"/>
      <c r="F1079" s="123"/>
      <c r="G1079" s="123"/>
      <c r="H1079" s="123"/>
      <c r="I1079" s="123"/>
      <c r="J1079" s="123"/>
      <c r="K1079" s="123"/>
      <c r="L1079" s="123"/>
      <c r="M1079" s="296"/>
      <c r="N1079" s="296"/>
      <c r="O1079" s="296"/>
      <c r="P1079" s="296"/>
      <c r="Q1079" s="82"/>
      <c r="R1079" s="82"/>
      <c r="S1079" s="309"/>
    </row>
    <row r="1080" spans="1:23" hidden="1" outlineLevel="1" x14ac:dyDescent="0.3">
      <c r="A1080" s="287"/>
      <c r="B1080" s="428"/>
      <c r="C1080" s="130" t="str" cm="1">
        <f t="array" aca="1" ref="C1080" ca="1">IF(INDIRECT("'Introducció dades'!E"&amp;T1080)="No n'hi ha","",INDIRECT("'Introducció dades'!E"&amp;T1080))</f>
        <v/>
      </c>
      <c r="D1080" s="119"/>
      <c r="E1080" s="128" cm="1">
        <f t="array" aca="1" ref="E1080" ca="1">INDIRECT("'Introducció dades'!Q"&amp;U1080)</f>
        <v>0</v>
      </c>
      <c r="F1080" s="123"/>
      <c r="G1080" s="123"/>
      <c r="H1080" s="128" cm="1">
        <f t="array" aca="1" ref="H1080" ca="1">INDIRECT("'Introducció dades'!S"&amp;V1080)</f>
        <v>0</v>
      </c>
      <c r="I1080" s="123"/>
      <c r="J1080" s="123"/>
      <c r="K1080" s="128" cm="1">
        <f t="array" aca="1" ref="K1080" ca="1">INDIRECT("'Introducció dades'!W"&amp;W1080)</f>
        <v>0</v>
      </c>
      <c r="L1080" s="123"/>
      <c r="M1080" s="296"/>
      <c r="N1080" s="296"/>
      <c r="O1080" s="296"/>
      <c r="P1080" s="296"/>
      <c r="Q1080" s="82"/>
      <c r="R1080" s="82"/>
      <c r="S1080" s="309"/>
      <c r="T1080" s="245">
        <f t="shared" ref="T1080:W1080" si="119">T1005+$T$92</f>
        <v>2139</v>
      </c>
      <c r="U1080" s="245">
        <f t="shared" si="119"/>
        <v>2161</v>
      </c>
      <c r="V1080" s="245">
        <f t="shared" si="119"/>
        <v>2161</v>
      </c>
      <c r="W1080" s="245">
        <f t="shared" si="119"/>
        <v>2236</v>
      </c>
    </row>
    <row r="1081" spans="1:23" ht="3" hidden="1" customHeight="1" outlineLevel="1" x14ac:dyDescent="0.3">
      <c r="A1081" s="287"/>
      <c r="B1081" s="428"/>
      <c r="C1081" s="131"/>
      <c r="D1081" s="119"/>
      <c r="E1081" s="123"/>
      <c r="F1081" s="123"/>
      <c r="G1081" s="123"/>
      <c r="H1081" s="123"/>
      <c r="I1081" s="123"/>
      <c r="J1081" s="123"/>
      <c r="K1081" s="123"/>
      <c r="L1081" s="296"/>
      <c r="M1081" s="296"/>
      <c r="N1081" s="296"/>
      <c r="O1081" s="296"/>
      <c r="P1081" s="296"/>
      <c r="Q1081" s="82"/>
      <c r="R1081" s="82"/>
      <c r="S1081" s="309"/>
      <c r="U1081" s="245">
        <f t="shared" ref="U1081" si="120">U1006+$T$92</f>
        <v>2016</v>
      </c>
    </row>
    <row r="1082" spans="1:23" ht="13.95" hidden="1" customHeight="1" outlineLevel="1" x14ac:dyDescent="0.3">
      <c r="A1082" s="287"/>
      <c r="B1082" s="428"/>
      <c r="C1082" s="312" t="s">
        <v>149</v>
      </c>
      <c r="D1082" s="119"/>
      <c r="E1082" s="313">
        <f ca="1">SUM(E1072:E1076)</f>
        <v>0</v>
      </c>
      <c r="F1082" s="314"/>
      <c r="G1082" s="314"/>
      <c r="H1082" s="313">
        <f t="shared" ref="H1082" ca="1" si="121">SUM(H1072:H1076)</f>
        <v>0</v>
      </c>
      <c r="I1082" s="314"/>
      <c r="J1082" s="314"/>
      <c r="K1082" s="313">
        <f t="shared" ref="K1082" ca="1" si="122">SUM(K1072:K1076)</f>
        <v>0</v>
      </c>
      <c r="L1082" s="296"/>
      <c r="M1082" s="296"/>
      <c r="N1082" s="296"/>
      <c r="O1082" s="296"/>
      <c r="P1082" s="296"/>
      <c r="Q1082" s="82"/>
      <c r="R1082" s="82"/>
      <c r="S1082" s="309"/>
    </row>
    <row r="1083" spans="1:23" ht="3" hidden="1" customHeight="1" outlineLevel="1" x14ac:dyDescent="0.3">
      <c r="A1083" s="287"/>
      <c r="B1083" s="428"/>
      <c r="C1083" s="82"/>
      <c r="D1083" s="82"/>
      <c r="E1083" s="120"/>
      <c r="F1083" s="120"/>
      <c r="G1083" s="120"/>
      <c r="H1083" s="120"/>
      <c r="I1083" s="120"/>
      <c r="J1083" s="120"/>
      <c r="K1083" s="120"/>
      <c r="L1083" s="82"/>
      <c r="M1083" s="82"/>
      <c r="N1083" s="82"/>
      <c r="O1083" s="82"/>
      <c r="P1083" s="82"/>
      <c r="Q1083" s="82"/>
      <c r="R1083" s="82"/>
      <c r="S1083" s="309"/>
    </row>
    <row r="1084" spans="1:23" hidden="1" outlineLevel="1" x14ac:dyDescent="0.3">
      <c r="A1084" s="287"/>
      <c r="B1084" s="428"/>
      <c r="C1084" s="82"/>
      <c r="D1084" s="82"/>
      <c r="E1084" s="82"/>
      <c r="F1084" s="82"/>
      <c r="G1084" s="82"/>
      <c r="H1084" s="82"/>
      <c r="I1084" s="82"/>
      <c r="J1084" s="82"/>
      <c r="K1084" s="82"/>
      <c r="L1084" s="82"/>
      <c r="M1084" s="82"/>
      <c r="N1084" s="82"/>
      <c r="O1084" s="82"/>
      <c r="P1084" s="82"/>
      <c r="Q1084" s="82"/>
      <c r="R1084" s="82"/>
      <c r="S1084" s="309"/>
    </row>
    <row r="1085" spans="1:23" hidden="1" outlineLevel="1" x14ac:dyDescent="0.3">
      <c r="A1085" s="287"/>
      <c r="B1085" s="428"/>
      <c r="C1085" s="82"/>
      <c r="D1085" s="82"/>
      <c r="E1085" s="82"/>
      <c r="F1085" s="82"/>
      <c r="G1085" s="82"/>
      <c r="H1085" s="82"/>
      <c r="I1085" s="82"/>
      <c r="J1085" s="82"/>
      <c r="K1085" s="82"/>
      <c r="L1085" s="82"/>
      <c r="M1085" s="82"/>
      <c r="N1085" s="82"/>
      <c r="O1085" s="82"/>
      <c r="P1085" s="82"/>
      <c r="Q1085" s="82"/>
      <c r="R1085" s="82"/>
      <c r="S1085" s="309"/>
    </row>
    <row r="1086" spans="1:23" hidden="1" outlineLevel="1" x14ac:dyDescent="0.3">
      <c r="A1086" s="287"/>
      <c r="B1086" s="428"/>
      <c r="C1086" s="82"/>
      <c r="D1086" s="82"/>
      <c r="E1086" s="82"/>
      <c r="F1086" s="82"/>
      <c r="G1086" s="82"/>
      <c r="H1086" s="82"/>
      <c r="I1086" s="82"/>
      <c r="J1086" s="82"/>
      <c r="K1086" s="82"/>
      <c r="L1086" s="82"/>
      <c r="M1086" s="82"/>
      <c r="N1086" s="82"/>
      <c r="O1086" s="82"/>
      <c r="P1086" s="82"/>
      <c r="Q1086" s="82"/>
      <c r="R1086" s="82"/>
      <c r="S1086" s="309"/>
    </row>
    <row r="1087" spans="1:23" hidden="1" outlineLevel="1" x14ac:dyDescent="0.3">
      <c r="A1087" s="287"/>
      <c r="B1087" s="428"/>
      <c r="C1087" s="82"/>
      <c r="D1087" s="82"/>
      <c r="E1087" s="82"/>
      <c r="F1087" s="82"/>
      <c r="G1087" s="82"/>
      <c r="H1087" s="82"/>
      <c r="I1087" s="82"/>
      <c r="J1087" s="82"/>
      <c r="K1087" s="121"/>
      <c r="L1087" s="296"/>
      <c r="M1087" s="296"/>
      <c r="N1087" s="296"/>
      <c r="O1087" s="296"/>
      <c r="P1087" s="296"/>
      <c r="Q1087" s="82"/>
      <c r="R1087" s="82"/>
      <c r="S1087" s="309"/>
    </row>
    <row r="1088" spans="1:23" hidden="1" outlineLevel="1" x14ac:dyDescent="0.3">
      <c r="A1088" s="287"/>
      <c r="B1088" s="428"/>
      <c r="C1088" s="82"/>
      <c r="D1088" s="82"/>
      <c r="E1088" s="82"/>
      <c r="F1088" s="82"/>
      <c r="G1088" s="82"/>
      <c r="H1088" s="82"/>
      <c r="I1088" s="82"/>
      <c r="J1088" s="82"/>
      <c r="K1088" s="121"/>
      <c r="L1088" s="121"/>
      <c r="M1088" s="121"/>
      <c r="N1088" s="121"/>
      <c r="O1088" s="121"/>
      <c r="P1088" s="121"/>
      <c r="Q1088" s="82"/>
      <c r="R1088" s="82"/>
      <c r="S1088" s="309"/>
    </row>
    <row r="1089" spans="1:20" hidden="1" outlineLevel="1" x14ac:dyDescent="0.3">
      <c r="A1089" s="287"/>
      <c r="B1089" s="428"/>
      <c r="C1089" s="82"/>
      <c r="D1089" s="82"/>
      <c r="E1089" s="82"/>
      <c r="F1089" s="82"/>
      <c r="G1089" s="82"/>
      <c r="H1089" s="315"/>
      <c r="I1089" s="315"/>
      <c r="J1089" s="315"/>
      <c r="K1089" s="296"/>
      <c r="L1089" s="296"/>
      <c r="M1089" s="296"/>
      <c r="N1089" s="296"/>
      <c r="O1089" s="296"/>
      <c r="P1089" s="296"/>
      <c r="Q1089" s="82"/>
      <c r="R1089" s="82"/>
      <c r="S1089" s="309"/>
    </row>
    <row r="1090" spans="1:20" hidden="1" outlineLevel="1" x14ac:dyDescent="0.3">
      <c r="A1090" s="287"/>
      <c r="B1090" s="428"/>
      <c r="C1090" s="122"/>
      <c r="D1090" s="122"/>
      <c r="E1090" s="315"/>
      <c r="F1090" s="315"/>
      <c r="G1090" s="315"/>
      <c r="H1090" s="82"/>
      <c r="I1090" s="82"/>
      <c r="J1090" s="82"/>
      <c r="K1090" s="296"/>
      <c r="L1090" s="296"/>
      <c r="M1090" s="296"/>
      <c r="N1090" s="296"/>
      <c r="O1090" s="296"/>
      <c r="P1090" s="296"/>
      <c r="Q1090" s="133"/>
      <c r="R1090" s="133"/>
      <c r="S1090" s="309"/>
      <c r="T1090" s="244">
        <f>+IF($H$70=$B1090,MAX(C1090:H1090),0)</f>
        <v>0</v>
      </c>
    </row>
    <row r="1091" spans="1:20" hidden="1" outlineLevel="1" x14ac:dyDescent="0.3">
      <c r="A1091" s="287"/>
      <c r="B1091" s="428"/>
      <c r="C1091" s="122"/>
      <c r="D1091" s="122"/>
      <c r="E1091" s="315"/>
      <c r="F1091" s="315"/>
      <c r="G1091" s="315"/>
      <c r="H1091" s="315"/>
      <c r="I1091" s="315"/>
      <c r="J1091" s="315"/>
      <c r="K1091" s="296"/>
      <c r="L1091" s="296"/>
      <c r="M1091" s="296"/>
      <c r="N1091" s="296"/>
      <c r="O1091" s="296"/>
      <c r="P1091" s="296"/>
      <c r="Q1091" s="133"/>
      <c r="R1091" s="133"/>
      <c r="S1091" s="309"/>
      <c r="T1091" s="244">
        <f>+IF($H$70=$B1091,MAX(C1091:H1091),0)</f>
        <v>0</v>
      </c>
    </row>
    <row r="1092" spans="1:20" hidden="1" outlineLevel="1" x14ac:dyDescent="0.3">
      <c r="A1092" s="287"/>
      <c r="B1092" s="428"/>
      <c r="C1092" s="122"/>
      <c r="D1092" s="122"/>
      <c r="E1092" s="315"/>
      <c r="F1092" s="315"/>
      <c r="G1092" s="315"/>
      <c r="H1092" s="315"/>
      <c r="I1092" s="315"/>
      <c r="J1092" s="315"/>
      <c r="K1092" s="296"/>
      <c r="L1092" s="296"/>
      <c r="M1092" s="296"/>
      <c r="N1092" s="296"/>
      <c r="O1092" s="296"/>
      <c r="P1092" s="296"/>
      <c r="Q1092" s="133"/>
      <c r="R1092" s="133"/>
      <c r="S1092" s="309"/>
      <c r="T1092" s="244">
        <f>+IF($H$70=$B1092,MAX(C1092:H1092),0)</f>
        <v>0</v>
      </c>
    </row>
    <row r="1093" spans="1:20" hidden="1" outlineLevel="1" x14ac:dyDescent="0.3">
      <c r="A1093" s="287"/>
      <c r="B1093" s="428"/>
      <c r="C1093" s="122"/>
      <c r="D1093" s="122"/>
      <c r="E1093" s="315"/>
      <c r="F1093" s="315"/>
      <c r="G1093" s="315"/>
      <c r="H1093" s="315"/>
      <c r="I1093" s="315"/>
      <c r="J1093" s="315"/>
      <c r="K1093" s="315"/>
      <c r="L1093" s="315"/>
      <c r="M1093" s="315"/>
      <c r="N1093" s="315"/>
      <c r="O1093" s="315"/>
      <c r="P1093" s="133"/>
      <c r="Q1093" s="133"/>
      <c r="R1093" s="133"/>
      <c r="S1093" s="309"/>
      <c r="T1093" s="244">
        <f>+IF($H$70=$B1093,MAX(C1093:N1093),0)</f>
        <v>0</v>
      </c>
    </row>
    <row r="1094" spans="1:20" hidden="1" outlineLevel="1" x14ac:dyDescent="0.3">
      <c r="A1094" s="287"/>
      <c r="B1094" s="428"/>
      <c r="C1094" s="122"/>
      <c r="D1094" s="122"/>
      <c r="E1094" s="315"/>
      <c r="F1094" s="315"/>
      <c r="G1094" s="315"/>
      <c r="H1094" s="315"/>
      <c r="I1094" s="315"/>
      <c r="J1094" s="315"/>
      <c r="K1094" s="315"/>
      <c r="L1094" s="315"/>
      <c r="M1094" s="315"/>
      <c r="N1094" s="315"/>
      <c r="O1094" s="315"/>
      <c r="P1094" s="133">
        <f ca="1">+IF($D$70=$B1094,MAX(C1094:N1094),0)</f>
        <v>0</v>
      </c>
      <c r="Q1094" s="133">
        <f ca="1">+IF($G$70=$B1094,MAX(C1094:N1094),0)</f>
        <v>0</v>
      </c>
      <c r="R1094" s="133"/>
      <c r="S1094" s="309"/>
      <c r="T1094" s="244">
        <f>+IF($H$70=$B1094,MAX(C1094:N1094),0)</f>
        <v>0</v>
      </c>
    </row>
    <row r="1095" spans="1:20" hidden="1" outlineLevel="1" x14ac:dyDescent="0.3">
      <c r="A1095" s="287"/>
      <c r="B1095" s="428"/>
      <c r="C1095" s="122"/>
      <c r="D1095" s="122"/>
      <c r="E1095" s="315"/>
      <c r="F1095" s="315"/>
      <c r="G1095" s="315"/>
      <c r="H1095" s="315"/>
      <c r="I1095" s="315"/>
      <c r="J1095" s="315"/>
      <c r="K1095" s="315"/>
      <c r="L1095" s="315"/>
      <c r="M1095" s="315"/>
      <c r="N1095" s="315"/>
      <c r="O1095" s="315"/>
      <c r="P1095" s="133"/>
      <c r="Q1095" s="133"/>
      <c r="R1095" s="133"/>
      <c r="S1095" s="309"/>
      <c r="T1095" s="244"/>
    </row>
    <row r="1096" spans="1:20" hidden="1" outlineLevel="1" x14ac:dyDescent="0.3">
      <c r="A1096" s="287"/>
      <c r="B1096" s="428"/>
      <c r="C1096" s="122"/>
      <c r="D1096" s="122"/>
      <c r="E1096" s="315"/>
      <c r="F1096" s="315"/>
      <c r="G1096" s="315"/>
      <c r="H1096" s="315"/>
      <c r="I1096" s="315"/>
      <c r="J1096" s="315"/>
      <c r="K1096" s="315"/>
      <c r="L1096" s="315"/>
      <c r="M1096" s="315"/>
      <c r="N1096" s="315"/>
      <c r="O1096" s="315"/>
      <c r="P1096" s="133"/>
      <c r="Q1096" s="133"/>
      <c r="R1096" s="133"/>
      <c r="S1096" s="309"/>
      <c r="T1096" s="244"/>
    </row>
    <row r="1097" spans="1:20" hidden="1" outlineLevel="1" x14ac:dyDescent="0.3">
      <c r="A1097" s="287"/>
      <c r="B1097" s="428"/>
      <c r="C1097" s="122"/>
      <c r="D1097" s="122"/>
      <c r="E1097" s="315"/>
      <c r="F1097" s="315"/>
      <c r="G1097" s="315"/>
      <c r="H1097" s="315"/>
      <c r="I1097" s="315"/>
      <c r="J1097" s="315"/>
      <c r="K1097" s="315"/>
      <c r="L1097" s="315"/>
      <c r="M1097" s="315"/>
      <c r="N1097" s="315"/>
      <c r="O1097" s="315"/>
      <c r="P1097" s="133"/>
      <c r="Q1097" s="133"/>
      <c r="R1097" s="133"/>
      <c r="S1097" s="309"/>
      <c r="T1097" s="244"/>
    </row>
    <row r="1098" spans="1:20" hidden="1" outlineLevel="1" x14ac:dyDescent="0.3">
      <c r="A1098" s="287"/>
      <c r="B1098" s="428"/>
      <c r="C1098" s="122"/>
      <c r="D1098" s="122"/>
      <c r="E1098" s="315"/>
      <c r="F1098" s="315"/>
      <c r="G1098" s="315"/>
      <c r="H1098" s="315"/>
      <c r="I1098" s="315"/>
      <c r="J1098" s="315"/>
      <c r="K1098" s="315"/>
      <c r="L1098" s="315"/>
      <c r="M1098" s="315"/>
      <c r="N1098" s="315"/>
      <c r="O1098" s="315"/>
      <c r="P1098" s="133"/>
      <c r="Q1098" s="133"/>
      <c r="R1098" s="133"/>
      <c r="S1098" s="309"/>
      <c r="T1098" s="244"/>
    </row>
    <row r="1099" spans="1:20" hidden="1" outlineLevel="1" x14ac:dyDescent="0.3">
      <c r="A1099" s="287"/>
      <c r="B1099" s="428"/>
      <c r="C1099" s="122"/>
      <c r="D1099" s="122"/>
      <c r="E1099" s="315"/>
      <c r="F1099" s="315"/>
      <c r="G1099" s="315"/>
      <c r="H1099" s="315"/>
      <c r="I1099" s="315"/>
      <c r="J1099" s="315"/>
      <c r="K1099" s="315"/>
      <c r="L1099" s="315"/>
      <c r="M1099" s="315"/>
      <c r="N1099" s="315"/>
      <c r="O1099" s="315"/>
      <c r="P1099" s="133"/>
      <c r="Q1099" s="133"/>
      <c r="R1099" s="133"/>
      <c r="S1099" s="309"/>
      <c r="T1099" s="244"/>
    </row>
    <row r="1100" spans="1:20" hidden="1" outlineLevel="1" x14ac:dyDescent="0.3">
      <c r="A1100" s="287"/>
      <c r="B1100" s="428"/>
      <c r="C1100" s="122"/>
      <c r="D1100" s="122"/>
      <c r="E1100" s="315"/>
      <c r="F1100" s="315"/>
      <c r="G1100" s="315"/>
      <c r="H1100" s="315"/>
      <c r="I1100" s="315"/>
      <c r="J1100" s="315"/>
      <c r="K1100" s="315"/>
      <c r="L1100" s="315"/>
      <c r="M1100" s="315"/>
      <c r="N1100" s="315"/>
      <c r="O1100" s="315"/>
      <c r="P1100" s="133"/>
      <c r="Q1100" s="133"/>
      <c r="R1100" s="133"/>
      <c r="S1100" s="309"/>
      <c r="T1100" s="244"/>
    </row>
    <row r="1101" spans="1:20" hidden="1" outlineLevel="1" x14ac:dyDescent="0.3">
      <c r="A1101" s="287"/>
      <c r="B1101" s="428"/>
      <c r="C1101" s="122"/>
      <c r="D1101" s="122"/>
      <c r="E1101" s="315"/>
      <c r="F1101" s="315"/>
      <c r="G1101" s="315"/>
      <c r="H1101" s="315"/>
      <c r="I1101" s="315"/>
      <c r="J1101" s="315"/>
      <c r="K1101" s="315"/>
      <c r="L1101" s="315"/>
      <c r="M1101" s="315"/>
      <c r="N1101" s="315"/>
      <c r="O1101" s="315"/>
      <c r="P1101" s="133"/>
      <c r="Q1101" s="133"/>
      <c r="R1101" s="133"/>
      <c r="S1101" s="309"/>
      <c r="T1101" s="244"/>
    </row>
    <row r="1102" spans="1:20" hidden="1" outlineLevel="1" x14ac:dyDescent="0.3">
      <c r="A1102" s="287"/>
      <c r="B1102" s="428"/>
      <c r="C1102" s="122"/>
      <c r="D1102" s="122"/>
      <c r="E1102" s="315"/>
      <c r="F1102" s="315"/>
      <c r="G1102" s="315"/>
      <c r="H1102" s="315"/>
      <c r="I1102" s="315"/>
      <c r="J1102" s="315"/>
      <c r="K1102" s="315"/>
      <c r="L1102" s="315"/>
      <c r="M1102" s="315"/>
      <c r="N1102" s="315"/>
      <c r="O1102" s="315"/>
      <c r="P1102" s="133"/>
      <c r="Q1102" s="133"/>
      <c r="R1102" s="133"/>
      <c r="S1102" s="309"/>
      <c r="T1102" s="244"/>
    </row>
    <row r="1103" spans="1:20" hidden="1" outlineLevel="1" x14ac:dyDescent="0.3">
      <c r="A1103" s="287"/>
      <c r="B1103" s="428"/>
      <c r="C1103" s="122"/>
      <c r="D1103" s="122"/>
      <c r="E1103" s="315"/>
      <c r="F1103" s="315"/>
      <c r="G1103" s="315"/>
      <c r="H1103" s="315"/>
      <c r="I1103" s="315"/>
      <c r="J1103" s="315"/>
      <c r="K1103" s="315"/>
      <c r="L1103" s="315"/>
      <c r="M1103" s="315"/>
      <c r="N1103" s="315"/>
      <c r="O1103" s="315"/>
      <c r="P1103" s="133"/>
      <c r="Q1103" s="133"/>
      <c r="R1103" s="133"/>
      <c r="S1103" s="309"/>
      <c r="T1103" s="244"/>
    </row>
    <row r="1104" spans="1:20" hidden="1" outlineLevel="1" x14ac:dyDescent="0.3">
      <c r="A1104" s="287"/>
      <c r="B1104" s="428"/>
      <c r="C1104" s="122"/>
      <c r="D1104" s="122"/>
      <c r="E1104" s="315"/>
      <c r="F1104" s="315"/>
      <c r="G1104" s="315"/>
      <c r="H1104" s="315"/>
      <c r="I1104" s="315"/>
      <c r="J1104" s="315"/>
      <c r="K1104" s="315"/>
      <c r="L1104" s="315"/>
      <c r="M1104" s="315"/>
      <c r="N1104" s="315"/>
      <c r="O1104" s="315"/>
      <c r="P1104" s="133"/>
      <c r="Q1104" s="133"/>
      <c r="R1104" s="133"/>
      <c r="S1104" s="309"/>
      <c r="T1104" s="244"/>
    </row>
    <row r="1105" spans="1:25" hidden="1" outlineLevel="1" x14ac:dyDescent="0.3">
      <c r="A1105" s="287"/>
      <c r="B1105" s="428"/>
      <c r="C1105" s="122"/>
      <c r="D1105" s="122"/>
      <c r="E1105" s="315"/>
      <c r="F1105" s="315"/>
      <c r="G1105" s="315"/>
      <c r="H1105" s="315"/>
      <c r="I1105" s="315"/>
      <c r="J1105" s="315"/>
      <c r="K1105" s="315"/>
      <c r="L1105" s="315"/>
      <c r="M1105" s="315"/>
      <c r="N1105" s="315"/>
      <c r="O1105" s="315"/>
      <c r="P1105" s="133"/>
      <c r="Q1105" s="133"/>
      <c r="R1105" s="133"/>
      <c r="S1105" s="309"/>
      <c r="T1105" s="244"/>
    </row>
    <row r="1106" spans="1:25" ht="19.2" hidden="1" customHeight="1" outlineLevel="1" x14ac:dyDescent="0.3">
      <c r="A1106" s="287"/>
      <c r="B1106" s="428"/>
      <c r="C1106" s="119"/>
      <c r="D1106" s="119"/>
      <c r="E1106" s="126" t="s">
        <v>176</v>
      </c>
      <c r="F1106" s="124"/>
      <c r="G1106" s="124"/>
      <c r="H1106" s="126" t="s">
        <v>112</v>
      </c>
      <c r="I1106" s="124"/>
      <c r="J1106" s="124"/>
      <c r="K1106" s="126" t="s">
        <v>177</v>
      </c>
      <c r="L1106" s="315"/>
      <c r="M1106" s="315"/>
      <c r="N1106" s="315"/>
      <c r="O1106" s="315"/>
      <c r="P1106" s="133"/>
      <c r="Q1106" s="133"/>
      <c r="R1106" s="133"/>
      <c r="S1106" s="309"/>
      <c r="T1106" s="244"/>
    </row>
    <row r="1107" spans="1:25" ht="3" hidden="1" customHeight="1" outlineLevel="1" x14ac:dyDescent="0.3">
      <c r="A1107" s="287"/>
      <c r="B1107" s="428"/>
      <c r="C1107" s="119"/>
      <c r="D1107" s="119"/>
      <c r="E1107" s="124"/>
      <c r="F1107" s="124"/>
      <c r="G1107" s="124"/>
      <c r="H1107" s="124"/>
      <c r="I1107" s="124"/>
      <c r="J1107" s="124"/>
      <c r="K1107" s="124"/>
      <c r="L1107" s="315"/>
      <c r="M1107" s="315"/>
      <c r="N1107" s="315"/>
      <c r="O1107" s="315"/>
      <c r="P1107" s="133"/>
      <c r="Q1107" s="133"/>
      <c r="R1107" s="133"/>
      <c r="S1107" s="309"/>
      <c r="T1107" s="244"/>
    </row>
    <row r="1108" spans="1:25" hidden="1" outlineLevel="1" x14ac:dyDescent="0.3">
      <c r="A1108" s="287"/>
      <c r="B1108" s="428"/>
      <c r="C1108" s="130" t="s">
        <v>178</v>
      </c>
      <c r="D1108" s="124"/>
      <c r="E1108" s="132" t="str" cm="1">
        <f t="array" aca="1" ref="E1108" ca="1">IFERROR(E1082/INDIRECT("'Introducció dades Grals'!G"&amp;T1108),"-")</f>
        <v>-</v>
      </c>
      <c r="F1108" s="125"/>
      <c r="G1108" s="125"/>
      <c r="H1108" s="132">
        <f ca="1">IFERROR(SUM(INDIRECT("'Introducció dades'!S"&amp;U1108),INDIRECT("'Introducció dades'!S"&amp;V1108),INDIRECT("'Introducció dades'!S"&amp;W1108),INDIRECT("'Introducció dades'!S"&amp;X1108),INDIRECT("'Introducció dades'!S"&amp;Y1108)),"-")</f>
        <v>0</v>
      </c>
      <c r="I1108" s="125"/>
      <c r="J1108" s="125"/>
      <c r="K1108" s="132" t="str" cm="1">
        <f t="array" aca="1" ref="K1108" ca="1">IFERROR(K1082/INDIRECT("'Introducció dades Grals'!G"&amp;T1108),"-")</f>
        <v>-</v>
      </c>
      <c r="L1108" s="315"/>
      <c r="M1108" s="315"/>
      <c r="N1108" s="315"/>
      <c r="O1108" s="315"/>
      <c r="P1108" s="133"/>
      <c r="Q1108" s="133"/>
      <c r="R1108" s="133"/>
      <c r="S1108" s="309"/>
      <c r="T1108" s="245">
        <f>+T1054+T1033</f>
        <v>40</v>
      </c>
      <c r="U1108" s="245">
        <f>+T1067+U1033</f>
        <v>2025</v>
      </c>
      <c r="V1108" s="245">
        <f>+T1067+V1033</f>
        <v>2056</v>
      </c>
      <c r="W1108" s="245">
        <f>+T1067+W1033</f>
        <v>2084</v>
      </c>
      <c r="X1108" s="245">
        <f>+T1067+X1033</f>
        <v>2112</v>
      </c>
      <c r="Y1108" s="245">
        <f>+T1067+Y1033</f>
        <v>2140</v>
      </c>
    </row>
    <row r="1109" spans="1:25" hidden="1" outlineLevel="1" x14ac:dyDescent="0.3">
      <c r="A1109" s="287"/>
      <c r="B1109" s="104"/>
      <c r="C1109" s="316"/>
      <c r="D1109" s="124"/>
      <c r="E1109" s="125"/>
      <c r="F1109" s="125"/>
      <c r="G1109" s="125"/>
      <c r="H1109" s="125"/>
      <c r="I1109" s="125"/>
      <c r="J1109" s="125"/>
      <c r="K1109" s="125"/>
      <c r="L1109" s="315"/>
      <c r="M1109" s="315"/>
      <c r="N1109" s="315"/>
      <c r="O1109" s="315"/>
      <c r="P1109" s="133"/>
      <c r="Q1109" s="133"/>
      <c r="R1109" s="133"/>
      <c r="S1109" s="309"/>
      <c r="T1109" s="244"/>
    </row>
    <row r="1110" spans="1:25" ht="29.4" hidden="1" customHeight="1" outlineLevel="1" x14ac:dyDescent="0.3">
      <c r="A1110" s="287"/>
      <c r="B1110" s="207"/>
      <c r="C1110" s="231" t="s">
        <v>179</v>
      </c>
      <c r="D1110" s="207"/>
      <c r="E1110" s="207"/>
      <c r="F1110" s="207"/>
      <c r="G1110" s="207"/>
      <c r="H1110" s="207"/>
      <c r="I1110" s="207"/>
      <c r="J1110" s="207"/>
      <c r="K1110" s="207"/>
      <c r="L1110" s="207"/>
      <c r="M1110" s="207"/>
      <c r="N1110" s="207"/>
      <c r="O1110" s="207"/>
      <c r="P1110" s="296"/>
      <c r="Q1110" s="296"/>
      <c r="R1110" s="296"/>
      <c r="S1110" s="309"/>
      <c r="T1110" s="244">
        <v>144</v>
      </c>
    </row>
    <row r="1111" spans="1:25" ht="2.4" hidden="1" customHeight="1" outlineLevel="1" x14ac:dyDescent="0.3">
      <c r="A1111" s="287"/>
      <c r="B1111" s="230"/>
      <c r="C1111" s="230"/>
      <c r="D1111" s="230"/>
      <c r="E1111" s="230"/>
      <c r="F1111" s="230"/>
      <c r="G1111" s="230"/>
      <c r="H1111" s="230"/>
      <c r="I1111" s="230"/>
      <c r="J1111" s="230"/>
      <c r="K1111" s="230"/>
      <c r="L1111" s="230"/>
      <c r="M1111" s="230"/>
      <c r="N1111" s="230"/>
      <c r="O1111" s="230"/>
      <c r="P1111" s="310"/>
      <c r="Q1111" s="310"/>
      <c r="R1111" s="310"/>
      <c r="S1111" s="309"/>
      <c r="T1111" s="244"/>
    </row>
    <row r="1112" spans="1:25" hidden="1" outlineLevel="1" x14ac:dyDescent="0.3">
      <c r="A1112" s="287"/>
      <c r="B1112" s="104"/>
      <c r="C1112" s="316"/>
      <c r="D1112" s="124"/>
      <c r="E1112" s="125"/>
      <c r="F1112" s="125"/>
      <c r="G1112" s="125"/>
      <c r="H1112" s="125"/>
      <c r="I1112" s="125"/>
      <c r="J1112" s="125"/>
      <c r="K1112" s="125"/>
      <c r="L1112" s="315"/>
      <c r="M1112" s="315"/>
      <c r="N1112" s="315"/>
      <c r="O1112" s="315"/>
      <c r="P1112" s="133"/>
      <c r="Q1112" s="133"/>
      <c r="R1112" s="133"/>
      <c r="S1112" s="309"/>
      <c r="T1112" s="244"/>
    </row>
    <row r="1113" spans="1:25" ht="35.4" hidden="1" customHeight="1" outlineLevel="1" x14ac:dyDescent="0.3">
      <c r="A1113" s="287"/>
      <c r="B1113" s="104"/>
      <c r="C1113" s="104"/>
      <c r="D1113" s="254" t="s">
        <v>180</v>
      </c>
      <c r="E1113" s="254" t="s">
        <v>181</v>
      </c>
      <c r="F1113" s="240" t="s">
        <v>182</v>
      </c>
      <c r="G1113" s="241"/>
      <c r="H1113" s="241"/>
      <c r="I1113" s="241"/>
      <c r="J1113" s="241"/>
      <c r="K1113" s="241"/>
      <c r="L1113" s="242"/>
      <c r="M1113" s="242"/>
      <c r="N1113" s="242"/>
      <c r="O1113" s="242" t="s">
        <v>183</v>
      </c>
      <c r="P1113" s="243"/>
      <c r="Q1113" s="239"/>
      <c r="R1113" s="133"/>
      <c r="S1113" s="309"/>
      <c r="T1113" s="244"/>
    </row>
    <row r="1114" spans="1:25" ht="6" hidden="1" customHeight="1" outlineLevel="1" x14ac:dyDescent="0.3">
      <c r="A1114" s="287"/>
      <c r="B1114" s="104"/>
      <c r="C1114" s="237"/>
      <c r="D1114" s="296"/>
      <c r="E1114" s="296"/>
      <c r="F1114" s="237"/>
      <c r="G1114" s="238"/>
      <c r="H1114" s="238"/>
      <c r="I1114" s="238"/>
      <c r="J1114" s="238"/>
      <c r="K1114" s="238"/>
      <c r="L1114" s="122"/>
      <c r="M1114" s="122"/>
      <c r="N1114" s="122"/>
      <c r="O1114" s="122"/>
      <c r="P1114" s="239"/>
      <c r="Q1114" s="239"/>
      <c r="R1114" s="133"/>
      <c r="S1114" s="309"/>
      <c r="T1114" s="244"/>
    </row>
    <row r="1115" spans="1:25" ht="15.6" hidden="1" customHeight="1" outlineLevel="1" x14ac:dyDescent="0.3">
      <c r="A1115" s="287"/>
      <c r="B1115" s="104"/>
      <c r="C1115" s="233" t="s">
        <v>110</v>
      </c>
      <c r="D1115" s="317" cm="1">
        <f t="array" aca="1" ref="D1115" ca="1">INDIRECT("'Introducció dades'!K"&amp;T1115)</f>
        <v>0</v>
      </c>
      <c r="E1115" s="317" cm="1">
        <f t="array" aca="1" ref="E1115" ca="1">INDIRECT("'Introducció dades'!L"&amp;T1115)</f>
        <v>0</v>
      </c>
      <c r="F1115" s="236" cm="1">
        <f t="array" aca="1" ref="F1115" ca="1">INDIRECT("'Introducció dades'!M"&amp;T1115)</f>
        <v>1</v>
      </c>
      <c r="G1115" s="234" t="str" cm="1">
        <f t="array" aca="1" ref="G1115" ca="1">IF(INDIRECT("'Introducció dades'!M"&amp;T1115)&lt;0.8,"Hi ha marge per reduir la potència contractada",IF(INDIRECT("'Introducció dades'!M"&amp;T1115)&lt;1.2,"La potència contractada sembla ser adequada",IF(INDIRECT("'Introducció dades'!M"&amp;T1115)&gt;=1.2,"Es recomana estudiar ampliar la potència contractada per evitar penalitzacions","ERROR")))</f>
        <v>La potència contractada sembla ser adequada</v>
      </c>
      <c r="H1115" s="235"/>
      <c r="I1115" s="125"/>
      <c r="J1115" s="125"/>
      <c r="K1115" s="232"/>
      <c r="L1115" s="315"/>
      <c r="M1115" s="315"/>
      <c r="N1115" s="318" cm="1">
        <f t="array" aca="1" ref="N1115" ca="1">INDIRECT("'Introducció dades'!L"&amp;T1115)/1.2</f>
        <v>0</v>
      </c>
      <c r="O1115" s="319" t="s">
        <v>101</v>
      </c>
      <c r="P1115" s="321" cm="1">
        <f t="array" aca="1" ref="P1115" ca="1">INDIRECT("'Introducció dades'!L"&amp;T1115)/0.8</f>
        <v>0</v>
      </c>
      <c r="Q1115" s="320" t="s">
        <v>184</v>
      </c>
      <c r="R1115" s="320"/>
      <c r="S1115" s="309"/>
      <c r="T1115" s="244">
        <f t="shared" ref="T1115:T1120" si="123">+$T$135+T1040</f>
        <v>2025</v>
      </c>
    </row>
    <row r="1116" spans="1:25" hidden="1" outlineLevel="1" x14ac:dyDescent="0.3">
      <c r="A1116" s="287"/>
      <c r="B1116" s="104"/>
      <c r="C1116" s="233" t="s">
        <v>115</v>
      </c>
      <c r="D1116" s="317" cm="1">
        <f t="array" aca="1" ref="D1116" ca="1">INDIRECT("'Introducció dades'!K"&amp;T1116)</f>
        <v>0</v>
      </c>
      <c r="E1116" s="317" cm="1">
        <f t="array" aca="1" ref="E1116" ca="1">INDIRECT("'Introducció dades'!L"&amp;T1116)</f>
        <v>0</v>
      </c>
      <c r="F1116" s="236" cm="1">
        <f t="array" aca="1" ref="F1116" ca="1">INDIRECT("'Introducció dades'!M"&amp;T1116)</f>
        <v>1</v>
      </c>
      <c r="G1116" s="234" t="str" cm="1">
        <f t="array" aca="1" ref="G1116" ca="1">IF(INDIRECT("'Introducció dades'!M"&amp;T1116)&lt;0.8,"Hi ha marge per reduir la potència contractada",IF(INDIRECT("'Introducció dades'!M"&amp;T1116)&lt;1.2,"La potència contractada sembla ser adequada",IF(INDIRECT("'Introducció dades'!M"&amp;T1116)&gt;=1.2,"Es recomana estudiar ampliar la potència contractada per evitar penalitzacions","ERROR")))</f>
        <v>La potència contractada sembla ser adequada</v>
      </c>
      <c r="H1116" s="235"/>
      <c r="I1116" s="125"/>
      <c r="J1116" s="125"/>
      <c r="K1116" s="125"/>
      <c r="L1116" s="315"/>
      <c r="M1116" s="315"/>
      <c r="N1116" s="318" cm="1">
        <f t="array" aca="1" ref="N1116" ca="1">INDIRECT("'Introducció dades'!L"&amp;T1116)/1.2</f>
        <v>0</v>
      </c>
      <c r="O1116" s="319" t="s">
        <v>101</v>
      </c>
      <c r="P1116" s="321" cm="1">
        <f t="array" aca="1" ref="P1116" ca="1">INDIRECT("'Introducció dades'!L"&amp;T1116)/0.8</f>
        <v>0</v>
      </c>
      <c r="Q1116" s="320" t="s">
        <v>184</v>
      </c>
      <c r="R1116" s="320"/>
      <c r="S1116" s="309"/>
      <c r="T1116" s="244">
        <f t="shared" si="123"/>
        <v>2026</v>
      </c>
    </row>
    <row r="1117" spans="1:25" ht="15" hidden="1" customHeight="1" outlineLevel="1" x14ac:dyDescent="0.3">
      <c r="A1117" s="287"/>
      <c r="B1117" s="311"/>
      <c r="C1117" s="233" t="s">
        <v>120</v>
      </c>
      <c r="D1117" s="317" cm="1">
        <f t="array" aca="1" ref="D1117" ca="1">INDIRECT("'Introducció dades'!K"&amp;T1117)</f>
        <v>0</v>
      </c>
      <c r="E1117" s="317" cm="1">
        <f t="array" aca="1" ref="E1117" ca="1">INDIRECT("'Introducció dades'!L"&amp;T1117)</f>
        <v>0</v>
      </c>
      <c r="F1117" s="236" cm="1">
        <f t="array" aca="1" ref="F1117" ca="1">INDIRECT("'Introducció dades'!M"&amp;T1117)</f>
        <v>1</v>
      </c>
      <c r="G1117" s="234" t="str" cm="1">
        <f t="array" aca="1" ref="G1117" ca="1">IF(INDIRECT("'Introducció dades'!M"&amp;T1117)&lt;0.8,"Hi ha marge per reduir la potència contractada",IF(INDIRECT("'Introducció dades'!M"&amp;T1117)&lt;1.2,"La potència contractada sembla ser adequada",IF(INDIRECT("'Introducció dades'!M"&amp;T1117)&gt;=1.2,"Es recomana estudiar ampliar la potència contractada per evitar penalitzacions","ERROR")))</f>
        <v>La potència contractada sembla ser adequada</v>
      </c>
      <c r="H1117" s="235"/>
      <c r="I1117" s="315"/>
      <c r="J1117" s="315"/>
      <c r="K1117" s="315"/>
      <c r="L1117" s="315"/>
      <c r="M1117" s="315"/>
      <c r="N1117" s="318" cm="1">
        <f t="array" aca="1" ref="N1117" ca="1">INDIRECT("'Introducció dades'!L"&amp;T1117)/1.2</f>
        <v>0</v>
      </c>
      <c r="O1117" s="319" t="s">
        <v>101</v>
      </c>
      <c r="P1117" s="321" cm="1">
        <f t="array" aca="1" ref="P1117" ca="1">INDIRECT("'Introducció dades'!L"&amp;T1117)/0.8</f>
        <v>0</v>
      </c>
      <c r="Q1117" s="320" t="s">
        <v>184</v>
      </c>
      <c r="R1117" s="320"/>
      <c r="S1117" s="309"/>
      <c r="T1117" s="244">
        <f t="shared" si="123"/>
        <v>2027</v>
      </c>
    </row>
    <row r="1118" spans="1:25" hidden="1" outlineLevel="1" x14ac:dyDescent="0.3">
      <c r="A1118" s="287"/>
      <c r="B1118" s="311"/>
      <c r="C1118" s="233" t="s">
        <v>123</v>
      </c>
      <c r="D1118" s="317" cm="1">
        <f t="array" aca="1" ref="D1118" ca="1">INDIRECT("'Introducció dades'!K"&amp;T1118)</f>
        <v>0</v>
      </c>
      <c r="E1118" s="317" cm="1">
        <f t="array" aca="1" ref="E1118" ca="1">INDIRECT("'Introducció dades'!L"&amp;T1118)</f>
        <v>0</v>
      </c>
      <c r="F1118" s="236" cm="1">
        <f t="array" aca="1" ref="F1118" ca="1">INDIRECT("'Introducció dades'!M"&amp;T1118)</f>
        <v>1</v>
      </c>
      <c r="G1118" s="234" t="str" cm="1">
        <f t="array" aca="1" ref="G1118" ca="1">IF(INDIRECT("'Introducció dades'!M"&amp;T1118)&lt;0.8,"Hi ha marge per reduir la potència contractada",IF(INDIRECT("'Introducció dades'!M"&amp;T1118)&lt;1.2,"La potència contractada sembla ser adequada",IF(INDIRECT("'Introducció dades'!M"&amp;T1118)&gt;=1.2,"Es recomana estudiar ampliar la potència contractada per evitar penalitzacions","ERROR")))</f>
        <v>La potència contractada sembla ser adequada</v>
      </c>
      <c r="H1118" s="235"/>
      <c r="I1118" s="315"/>
      <c r="J1118" s="315"/>
      <c r="K1118" s="315"/>
      <c r="L1118" s="315"/>
      <c r="M1118" s="315"/>
      <c r="N1118" s="318" cm="1">
        <f t="array" aca="1" ref="N1118" ca="1">INDIRECT("'Introducció dades'!L"&amp;T1118)/1.2</f>
        <v>0</v>
      </c>
      <c r="O1118" s="319" t="s">
        <v>101</v>
      </c>
      <c r="P1118" s="321" cm="1">
        <f t="array" aca="1" ref="P1118" ca="1">INDIRECT("'Introducció dades'!L"&amp;T1118)/0.8</f>
        <v>0</v>
      </c>
      <c r="Q1118" s="320" t="s">
        <v>184</v>
      </c>
      <c r="R1118" s="320"/>
      <c r="S1118" s="309"/>
      <c r="T1118" s="244">
        <f t="shared" si="123"/>
        <v>2028</v>
      </c>
    </row>
    <row r="1119" spans="1:25" ht="15" hidden="1" customHeight="1" outlineLevel="1" x14ac:dyDescent="0.3">
      <c r="A1119" s="287"/>
      <c r="B1119" s="311"/>
      <c r="C1119" s="233" t="s">
        <v>124</v>
      </c>
      <c r="D1119" s="317" cm="1">
        <f t="array" aca="1" ref="D1119" ca="1">INDIRECT("'Introducció dades'!K"&amp;T1119)</f>
        <v>0</v>
      </c>
      <c r="E1119" s="317" cm="1">
        <f t="array" aca="1" ref="E1119" ca="1">INDIRECT("'Introducció dades'!L"&amp;T1119)</f>
        <v>0</v>
      </c>
      <c r="F1119" s="236" cm="1">
        <f t="array" aca="1" ref="F1119" ca="1">INDIRECT("'Introducció dades'!M"&amp;T1119)</f>
        <v>1</v>
      </c>
      <c r="G1119" s="234" t="str" cm="1">
        <f t="array" aca="1" ref="G1119" ca="1">IF(INDIRECT("'Introducció dades'!M"&amp;T1119)&lt;0.8,"Hi ha marge per reduir la potència contractada",IF(INDIRECT("'Introducció dades'!M"&amp;T1119)&lt;1.2,"La potència contractada sembla ser adequada",IF(INDIRECT("'Introducció dades'!M"&amp;T1119)&gt;=1.2,"Es recomana estudiar ampliar la potència contractada per evitar penalitzacions","ERROR")))</f>
        <v>La potència contractada sembla ser adequada</v>
      </c>
      <c r="H1119" s="235"/>
      <c r="I1119" s="315"/>
      <c r="J1119" s="315"/>
      <c r="K1119" s="315"/>
      <c r="L1119" s="315"/>
      <c r="M1119" s="315"/>
      <c r="N1119" s="318" cm="1">
        <f t="array" aca="1" ref="N1119" ca="1">INDIRECT("'Introducció dades'!L"&amp;T1119)/1.2</f>
        <v>0</v>
      </c>
      <c r="O1119" s="319" t="s">
        <v>101</v>
      </c>
      <c r="P1119" s="321" cm="1">
        <f t="array" aca="1" ref="P1119" ca="1">INDIRECT("'Introducció dades'!L"&amp;T1119)/0.8</f>
        <v>0</v>
      </c>
      <c r="Q1119" s="320" t="s">
        <v>184</v>
      </c>
      <c r="R1119" s="320"/>
      <c r="S1119" s="309"/>
      <c r="T1119" s="244">
        <f t="shared" si="123"/>
        <v>2029</v>
      </c>
    </row>
    <row r="1120" spans="1:25" hidden="1" outlineLevel="1" x14ac:dyDescent="0.3">
      <c r="A1120" s="287"/>
      <c r="B1120" s="311"/>
      <c r="C1120" s="233" t="s">
        <v>125</v>
      </c>
      <c r="D1120" s="317" cm="1">
        <f t="array" aca="1" ref="D1120" ca="1">INDIRECT("'Introducció dades'!K"&amp;T1120)</f>
        <v>0</v>
      </c>
      <c r="E1120" s="317" cm="1">
        <f t="array" aca="1" ref="E1120" ca="1">INDIRECT("'Introducció dades'!L"&amp;T1120)</f>
        <v>0</v>
      </c>
      <c r="F1120" s="236" cm="1">
        <f t="array" aca="1" ref="F1120" ca="1">INDIRECT("'Introducció dades'!M"&amp;T1120)</f>
        <v>1</v>
      </c>
      <c r="G1120" s="234" t="str" cm="1">
        <f t="array" aca="1" ref="G1120" ca="1">IF(INDIRECT("'Introducció dades'!M"&amp;T1120)&lt;0.8,"Hi ha marge per reduir la potència contractada",IF(INDIRECT("'Introducció dades'!M"&amp;T1120)&lt;1.2,"La potència contractada sembla ser adequada",IF(INDIRECT("'Introducció dades'!M"&amp;T1120)&gt;=1.2,"Es recomana estudiar ampliar la potència contractada per evitar penalitzacions","ERROR")))</f>
        <v>La potència contractada sembla ser adequada</v>
      </c>
      <c r="H1120" s="235"/>
      <c r="I1120" s="315"/>
      <c r="J1120" s="315"/>
      <c r="K1120" s="315"/>
      <c r="L1120" s="315"/>
      <c r="M1120" s="315"/>
      <c r="N1120" s="318" cm="1">
        <f t="array" aca="1" ref="N1120" ca="1">INDIRECT("'Introducció dades'!L"&amp;T1120)/1.2</f>
        <v>0</v>
      </c>
      <c r="O1120" s="319" t="s">
        <v>101</v>
      </c>
      <c r="P1120" s="321" cm="1">
        <f t="array" aca="1" ref="P1120" ca="1">INDIRECT("'Introducció dades'!L"&amp;T1120)/0.8</f>
        <v>0</v>
      </c>
      <c r="Q1120" s="320" t="s">
        <v>184</v>
      </c>
      <c r="R1120" s="320"/>
      <c r="S1120" s="309"/>
      <c r="T1120" s="244">
        <f t="shared" si="123"/>
        <v>2030</v>
      </c>
    </row>
    <row r="1121" spans="1:20" ht="7.2" hidden="1" customHeight="1" outlineLevel="1" x14ac:dyDescent="0.3">
      <c r="A1121" s="287"/>
      <c r="B1121" s="311"/>
      <c r="C1121" s="122"/>
      <c r="D1121" s="122"/>
      <c r="E1121" s="315"/>
      <c r="F1121" s="315"/>
      <c r="G1121" s="315"/>
      <c r="H1121" s="315"/>
      <c r="I1121" s="315"/>
      <c r="J1121" s="315"/>
      <c r="K1121" s="315"/>
      <c r="L1121" s="315"/>
      <c r="M1121" s="315"/>
      <c r="N1121" s="315"/>
      <c r="O1121" s="315"/>
      <c r="P1121" s="133"/>
      <c r="Q1121" s="133"/>
      <c r="R1121" s="133"/>
      <c r="S1121" s="309"/>
      <c r="T1121" s="244"/>
    </row>
    <row r="1122" spans="1:20" ht="13.95" hidden="1" customHeight="1" outlineLevel="1" x14ac:dyDescent="0.3">
      <c r="A1122" s="287"/>
      <c r="B1122" s="311"/>
      <c r="C1122" s="122"/>
      <c r="D1122" s="122"/>
      <c r="E1122" s="315"/>
      <c r="F1122" s="315"/>
      <c r="G1122" s="315"/>
      <c r="H1122" s="315"/>
      <c r="I1122" s="315"/>
      <c r="J1122" s="315"/>
      <c r="K1122" s="315"/>
      <c r="L1122" s="315"/>
      <c r="M1122" s="315"/>
      <c r="N1122" s="315"/>
      <c r="O1122" s="315"/>
      <c r="P1122" s="133"/>
      <c r="Q1122" s="133"/>
      <c r="R1122" s="133"/>
      <c r="S1122" s="309"/>
    </row>
    <row r="1123" spans="1:20" hidden="1" outlineLevel="1" x14ac:dyDescent="0.3">
      <c r="A1123" s="287"/>
      <c r="B1123" s="311"/>
      <c r="C1123" s="122"/>
      <c r="D1123" s="122"/>
      <c r="E1123" s="315"/>
      <c r="F1123" s="315"/>
      <c r="G1123" s="315"/>
      <c r="H1123" s="315"/>
      <c r="I1123" s="315"/>
      <c r="J1123" s="315"/>
      <c r="K1123" s="315"/>
      <c r="L1123" s="315"/>
      <c r="M1123" s="315"/>
      <c r="N1123" s="315"/>
      <c r="O1123" s="315"/>
      <c r="P1123" s="133"/>
      <c r="Q1123" s="133"/>
      <c r="R1123" s="133"/>
      <c r="S1123" s="309"/>
    </row>
    <row r="1124" spans="1:20" ht="3" hidden="1" customHeight="1" outlineLevel="1" x14ac:dyDescent="0.3">
      <c r="A1124" s="287"/>
      <c r="B1124" s="296"/>
      <c r="C1124" s="296"/>
      <c r="D1124" s="296"/>
      <c r="E1124" s="296"/>
      <c r="F1124" s="296"/>
      <c r="G1124" s="296"/>
      <c r="H1124" s="296"/>
      <c r="I1124" s="296"/>
      <c r="J1124" s="296"/>
      <c r="K1124" s="296"/>
      <c r="L1124" s="296"/>
      <c r="M1124" s="296"/>
      <c r="N1124" s="296"/>
      <c r="O1124" s="296"/>
      <c r="P1124" s="296"/>
      <c r="Q1124" s="296"/>
      <c r="R1124" s="296"/>
      <c r="S1124" s="309"/>
    </row>
    <row r="1125" spans="1:20" hidden="1" outlineLevel="1" x14ac:dyDescent="0.3">
      <c r="A1125" s="287"/>
      <c r="B1125" s="296"/>
      <c r="C1125" s="296"/>
      <c r="D1125" s="296"/>
      <c r="E1125" s="296"/>
      <c r="F1125" s="296"/>
      <c r="G1125" s="296"/>
      <c r="H1125" s="296"/>
      <c r="I1125" s="296"/>
      <c r="J1125" s="296"/>
      <c r="K1125" s="296"/>
      <c r="L1125" s="296"/>
      <c r="M1125" s="296"/>
      <c r="N1125" s="296"/>
      <c r="O1125" s="296"/>
      <c r="P1125" s="296"/>
      <c r="Q1125" s="296"/>
      <c r="R1125" s="296"/>
      <c r="S1125" s="309"/>
    </row>
    <row r="1126" spans="1:20" hidden="1" outlineLevel="1" x14ac:dyDescent="0.3">
      <c r="A1126" s="287"/>
      <c r="B1126" s="296"/>
      <c r="C1126" s="296"/>
      <c r="D1126" s="296"/>
      <c r="E1126" s="296"/>
      <c r="F1126" s="296"/>
      <c r="G1126" s="296"/>
      <c r="H1126" s="296"/>
      <c r="I1126" s="296"/>
      <c r="J1126" s="296"/>
      <c r="K1126" s="296"/>
      <c r="L1126" s="296"/>
      <c r="M1126" s="296"/>
      <c r="N1126" s="296"/>
      <c r="O1126" s="296"/>
      <c r="P1126" s="296"/>
      <c r="Q1126" s="296"/>
      <c r="R1126" s="296"/>
      <c r="S1126" s="309"/>
    </row>
    <row r="1127" spans="1:20" hidden="1" outlineLevel="1" x14ac:dyDescent="0.3">
      <c r="A1127" s="287"/>
      <c r="B1127" s="296"/>
      <c r="C1127" s="296"/>
      <c r="D1127" s="296"/>
      <c r="E1127" s="296"/>
      <c r="F1127" s="296"/>
      <c r="G1127" s="296"/>
      <c r="H1127" s="296"/>
      <c r="I1127" s="296"/>
      <c r="J1127" s="296"/>
      <c r="K1127" s="296"/>
      <c r="L1127" s="296"/>
      <c r="M1127" s="296"/>
      <c r="N1127" s="296"/>
      <c r="O1127" s="296"/>
      <c r="P1127" s="296"/>
      <c r="Q1127" s="296"/>
      <c r="R1127" s="296"/>
      <c r="S1127" s="309"/>
    </row>
    <row r="1128" spans="1:20" ht="3" customHeight="1" collapsed="1" x14ac:dyDescent="0.45">
      <c r="A1128" s="287"/>
      <c r="B1128" s="117"/>
      <c r="C1128" s="117"/>
      <c r="D1128" s="117"/>
      <c r="E1128" s="117"/>
      <c r="F1128" s="117"/>
      <c r="G1128" s="117"/>
      <c r="H1128" s="117"/>
      <c r="I1128" s="117"/>
      <c r="J1128" s="117"/>
      <c r="K1128" s="117"/>
      <c r="L1128" s="117"/>
      <c r="M1128" s="117"/>
      <c r="N1128" s="117"/>
      <c r="O1128" s="117"/>
      <c r="P1128" s="117"/>
      <c r="Q1128" s="117"/>
      <c r="R1128" s="117"/>
      <c r="S1128" s="309"/>
    </row>
  </sheetData>
  <sheetProtection sheet="1" objects="1" scenarios="1" sort="0" autoFilter="0" pivotTables="0"/>
  <mergeCells count="31">
    <mergeCell ref="B1054:Q1054"/>
    <mergeCell ref="B1072:B1108"/>
    <mergeCell ref="B172:B208"/>
    <mergeCell ref="B229:Q229"/>
    <mergeCell ref="B247:B283"/>
    <mergeCell ref="B304:Q304"/>
    <mergeCell ref="B322:B358"/>
    <mergeCell ref="B379:Q379"/>
    <mergeCell ref="B397:B433"/>
    <mergeCell ref="B454:Q454"/>
    <mergeCell ref="B472:B508"/>
    <mergeCell ref="B529:Q529"/>
    <mergeCell ref="B547:B583"/>
    <mergeCell ref="B604:Q604"/>
    <mergeCell ref="B622:B658"/>
    <mergeCell ref="B679:Q679"/>
    <mergeCell ref="B997:B1033"/>
    <mergeCell ref="B754:Q754"/>
    <mergeCell ref="B772:B808"/>
    <mergeCell ref="B829:Q829"/>
    <mergeCell ref="B154:Q154"/>
    <mergeCell ref="B697:B733"/>
    <mergeCell ref="B847:B883"/>
    <mergeCell ref="B904:Q904"/>
    <mergeCell ref="B922:B958"/>
    <mergeCell ref="B979:Q979"/>
    <mergeCell ref="B1:S1"/>
    <mergeCell ref="B22:B58"/>
    <mergeCell ref="B4:Q4"/>
    <mergeCell ref="B79:Q79"/>
    <mergeCell ref="B97:B133"/>
  </mergeCells>
  <conditionalFormatting sqref="K15">
    <cfRule type="cellIs" dxfId="14" priority="282" operator="lessThan">
      <formula>E15</formula>
    </cfRule>
  </conditionalFormatting>
  <conditionalFormatting sqref="K90">
    <cfRule type="cellIs" dxfId="13" priority="126" operator="lessThan">
      <formula>E90</formula>
    </cfRule>
  </conditionalFormatting>
  <conditionalFormatting sqref="K165">
    <cfRule type="cellIs" dxfId="12" priority="26" operator="lessThan">
      <formula>E165</formula>
    </cfRule>
  </conditionalFormatting>
  <conditionalFormatting sqref="K240">
    <cfRule type="cellIs" dxfId="11" priority="24" operator="lessThan">
      <formula>E240</formula>
    </cfRule>
  </conditionalFormatting>
  <conditionalFormatting sqref="K315">
    <cfRule type="cellIs" dxfId="10" priority="22" operator="lessThan">
      <formula>E315</formula>
    </cfRule>
  </conditionalFormatting>
  <conditionalFormatting sqref="K390">
    <cfRule type="cellIs" dxfId="9" priority="20" operator="lessThan">
      <formula>E390</formula>
    </cfRule>
  </conditionalFormatting>
  <conditionalFormatting sqref="K465">
    <cfRule type="cellIs" dxfId="8" priority="18" operator="lessThan">
      <formula>E465</formula>
    </cfRule>
  </conditionalFormatting>
  <conditionalFormatting sqref="K540">
    <cfRule type="cellIs" dxfId="7" priority="16" operator="lessThan">
      <formula>E540</formula>
    </cfRule>
  </conditionalFormatting>
  <conditionalFormatting sqref="K615">
    <cfRule type="cellIs" dxfId="6" priority="14" operator="lessThan">
      <formula>E615</formula>
    </cfRule>
  </conditionalFormatting>
  <conditionalFormatting sqref="K690">
    <cfRule type="cellIs" dxfId="5" priority="12" operator="lessThan">
      <formula>E690</formula>
    </cfRule>
  </conditionalFormatting>
  <conditionalFormatting sqref="K765">
    <cfRule type="cellIs" dxfId="4" priority="10" operator="lessThan">
      <formula>E765</formula>
    </cfRule>
  </conditionalFormatting>
  <conditionalFormatting sqref="K840">
    <cfRule type="cellIs" dxfId="3" priority="8" operator="lessThan">
      <formula>E840</formula>
    </cfRule>
  </conditionalFormatting>
  <conditionalFormatting sqref="K915">
    <cfRule type="cellIs" dxfId="2" priority="6" operator="lessThan">
      <formula>E915</formula>
    </cfRule>
  </conditionalFormatting>
  <conditionalFormatting sqref="K990">
    <cfRule type="cellIs" dxfId="1" priority="4" operator="lessThan">
      <formula>E990</formula>
    </cfRule>
  </conditionalFormatting>
  <conditionalFormatting sqref="K1065">
    <cfRule type="cellIs" dxfId="0" priority="2" operator="lessThan">
      <formula>E1065</formula>
    </cfRule>
  </conditionalFormatting>
  <pageMargins left="0.7" right="0.7" top="0.75" bottom="0.75" header="0.3" footer="0.3"/>
  <pageSetup paperSize="9" scale="52" orientation="portrait" r:id="rId1"/>
  <rowBreaks count="14" manualBreakCount="14">
    <brk id="78" max="17" man="1"/>
    <brk id="152" max="17" man="1"/>
    <brk id="228" max="17" man="1"/>
    <brk id="303" max="17" man="1"/>
    <brk id="378" max="17" man="1"/>
    <brk id="453" max="17" man="1"/>
    <brk id="528" max="17" man="1"/>
    <brk id="603" max="17" man="1"/>
    <brk id="678" max="17" man="1"/>
    <brk id="753" max="17" man="1"/>
    <brk id="828" max="17" man="1"/>
    <brk id="903" max="17" man="1"/>
    <brk id="978" max="17" man="1"/>
    <brk id="1053" max="17" man="1"/>
  </rowBreaks>
  <colBreaks count="1" manualBreakCount="1">
    <brk id="26" max="1048575" man="1"/>
  </colBreaks>
  <drawing r:id="rId2"/>
  <extLst>
    <ext xmlns:x14="http://schemas.microsoft.com/office/spreadsheetml/2009/9/main" uri="{78C0D931-6437-407d-A8EE-F0AAD7539E65}">
      <x14:conditionalFormattings>
        <x14:conditionalFormatting xmlns:xm="http://schemas.microsoft.com/office/excel/2006/main">
          <x14:cfRule type="iconSet" priority="131" id="{9D6A0A49-4086-4CE1-BA36-929103E09402}">
            <x14:iconSet iconSet="3Flags" showValue="0" custom="1">
              <x14:cfvo type="percent">
                <xm:f>0</xm:f>
              </x14:cfvo>
              <x14:cfvo type="num">
                <xm:f>0.8</xm:f>
              </x14:cfvo>
              <x14:cfvo type="num">
                <xm:f>1.2</xm:f>
              </x14:cfvo>
              <x14:cfIcon iconSet="3Flags" iconId="2"/>
              <x14:cfIcon iconSet="3Symbols" iconId="2"/>
              <x14:cfIcon iconSet="3Symbols" iconId="0"/>
            </x14:iconSet>
          </x14:cfRule>
          <xm:sqref>F65:F70</xm:sqref>
        </x14:conditionalFormatting>
        <x14:conditionalFormatting xmlns:xm="http://schemas.microsoft.com/office/excel/2006/main">
          <x14:cfRule type="iconSet" priority="29" id="{D7BC0CFD-0446-4071-8CCC-FA986732CA83}">
            <x14:iconSet iconSet="3Flags" showValue="0" custom="1">
              <x14:cfvo type="percent">
                <xm:f>0</xm:f>
              </x14:cfvo>
              <x14:cfvo type="num">
                <xm:f>0.8</xm:f>
              </x14:cfvo>
              <x14:cfvo type="num">
                <xm:f>1.2</xm:f>
              </x14:cfvo>
              <x14:cfIcon iconSet="3Flags" iconId="2"/>
              <x14:cfIcon iconSet="3Symbols" iconId="2"/>
              <x14:cfIcon iconSet="3Symbols" iconId="0"/>
            </x14:iconSet>
          </x14:cfRule>
          <xm:sqref>F140:F145</xm:sqref>
        </x14:conditionalFormatting>
        <x14:conditionalFormatting xmlns:xm="http://schemas.microsoft.com/office/excel/2006/main">
          <x14:cfRule type="iconSet" priority="25" id="{FA8A5D15-59AC-4701-9C5A-518CB6797866}">
            <x14:iconSet iconSet="3Flags" showValue="0" custom="1">
              <x14:cfvo type="percent">
                <xm:f>0</xm:f>
              </x14:cfvo>
              <x14:cfvo type="num">
                <xm:f>0.8</xm:f>
              </x14:cfvo>
              <x14:cfvo type="num">
                <xm:f>1.2</xm:f>
              </x14:cfvo>
              <x14:cfIcon iconSet="3Flags" iconId="2"/>
              <x14:cfIcon iconSet="3Symbols" iconId="2"/>
              <x14:cfIcon iconSet="3Symbols" iconId="0"/>
            </x14:iconSet>
          </x14:cfRule>
          <xm:sqref>F215:F220</xm:sqref>
        </x14:conditionalFormatting>
        <x14:conditionalFormatting xmlns:xm="http://schemas.microsoft.com/office/excel/2006/main">
          <x14:cfRule type="iconSet" priority="23" id="{CFD090F9-988E-49B3-BF52-6AAA464734BC}">
            <x14:iconSet iconSet="3Flags" showValue="0" custom="1">
              <x14:cfvo type="percent">
                <xm:f>0</xm:f>
              </x14:cfvo>
              <x14:cfvo type="num">
                <xm:f>0.8</xm:f>
              </x14:cfvo>
              <x14:cfvo type="num">
                <xm:f>1.2</xm:f>
              </x14:cfvo>
              <x14:cfIcon iconSet="3Flags" iconId="2"/>
              <x14:cfIcon iconSet="3Symbols" iconId="2"/>
              <x14:cfIcon iconSet="3Symbols" iconId="0"/>
            </x14:iconSet>
          </x14:cfRule>
          <xm:sqref>F290:F295</xm:sqref>
        </x14:conditionalFormatting>
        <x14:conditionalFormatting xmlns:xm="http://schemas.microsoft.com/office/excel/2006/main">
          <x14:cfRule type="iconSet" priority="21" id="{DD8EBE38-C01F-43EA-A452-68EC6A34F868}">
            <x14:iconSet iconSet="3Flags" showValue="0" custom="1">
              <x14:cfvo type="percent">
                <xm:f>0</xm:f>
              </x14:cfvo>
              <x14:cfvo type="num">
                <xm:f>0.8</xm:f>
              </x14:cfvo>
              <x14:cfvo type="num">
                <xm:f>1.2</xm:f>
              </x14:cfvo>
              <x14:cfIcon iconSet="3Flags" iconId="2"/>
              <x14:cfIcon iconSet="3Symbols" iconId="2"/>
              <x14:cfIcon iconSet="3Symbols" iconId="0"/>
            </x14:iconSet>
          </x14:cfRule>
          <xm:sqref>F365:F370</xm:sqref>
        </x14:conditionalFormatting>
        <x14:conditionalFormatting xmlns:xm="http://schemas.microsoft.com/office/excel/2006/main">
          <x14:cfRule type="iconSet" priority="19" id="{EE8273CD-9D26-4EF7-B839-CE5A59161CFC}">
            <x14:iconSet iconSet="3Flags" showValue="0" custom="1">
              <x14:cfvo type="percent">
                <xm:f>0</xm:f>
              </x14:cfvo>
              <x14:cfvo type="num">
                <xm:f>0.8</xm:f>
              </x14:cfvo>
              <x14:cfvo type="num">
                <xm:f>1.2</xm:f>
              </x14:cfvo>
              <x14:cfIcon iconSet="3Flags" iconId="2"/>
              <x14:cfIcon iconSet="3Symbols" iconId="2"/>
              <x14:cfIcon iconSet="3Symbols" iconId="0"/>
            </x14:iconSet>
          </x14:cfRule>
          <xm:sqref>F440:F445</xm:sqref>
        </x14:conditionalFormatting>
        <x14:conditionalFormatting xmlns:xm="http://schemas.microsoft.com/office/excel/2006/main">
          <x14:cfRule type="iconSet" priority="17" id="{EDC84908-CB71-4DB7-9896-DFF6ED037757}">
            <x14:iconSet iconSet="3Flags" showValue="0" custom="1">
              <x14:cfvo type="percent">
                <xm:f>0</xm:f>
              </x14:cfvo>
              <x14:cfvo type="num">
                <xm:f>0.8</xm:f>
              </x14:cfvo>
              <x14:cfvo type="num">
                <xm:f>1.2</xm:f>
              </x14:cfvo>
              <x14:cfIcon iconSet="3Flags" iconId="2"/>
              <x14:cfIcon iconSet="3Symbols" iconId="2"/>
              <x14:cfIcon iconSet="3Symbols" iconId="0"/>
            </x14:iconSet>
          </x14:cfRule>
          <xm:sqref>F515:F520</xm:sqref>
        </x14:conditionalFormatting>
        <x14:conditionalFormatting xmlns:xm="http://schemas.microsoft.com/office/excel/2006/main">
          <x14:cfRule type="iconSet" priority="15" id="{87DF8E12-B691-444B-B6F2-57EF0B544E95}">
            <x14:iconSet iconSet="3Flags" showValue="0" custom="1">
              <x14:cfvo type="percent">
                <xm:f>0</xm:f>
              </x14:cfvo>
              <x14:cfvo type="num">
                <xm:f>0.8</xm:f>
              </x14:cfvo>
              <x14:cfvo type="num">
                <xm:f>1.2</xm:f>
              </x14:cfvo>
              <x14:cfIcon iconSet="3Flags" iconId="2"/>
              <x14:cfIcon iconSet="3Symbols" iconId="2"/>
              <x14:cfIcon iconSet="3Symbols" iconId="0"/>
            </x14:iconSet>
          </x14:cfRule>
          <xm:sqref>F590:F595</xm:sqref>
        </x14:conditionalFormatting>
        <x14:conditionalFormatting xmlns:xm="http://schemas.microsoft.com/office/excel/2006/main">
          <x14:cfRule type="iconSet" priority="13" id="{C31AE01D-9C01-41F3-A1F7-69A3ACA315E9}">
            <x14:iconSet iconSet="3Flags" showValue="0" custom="1">
              <x14:cfvo type="percent">
                <xm:f>0</xm:f>
              </x14:cfvo>
              <x14:cfvo type="num">
                <xm:f>0.8</xm:f>
              </x14:cfvo>
              <x14:cfvo type="num">
                <xm:f>1.2</xm:f>
              </x14:cfvo>
              <x14:cfIcon iconSet="3Flags" iconId="2"/>
              <x14:cfIcon iconSet="3Symbols" iconId="2"/>
              <x14:cfIcon iconSet="3Symbols" iconId="0"/>
            </x14:iconSet>
          </x14:cfRule>
          <xm:sqref>F665:F670</xm:sqref>
        </x14:conditionalFormatting>
        <x14:conditionalFormatting xmlns:xm="http://schemas.microsoft.com/office/excel/2006/main">
          <x14:cfRule type="iconSet" priority="11" id="{C48C1CC0-B0AA-421E-A883-7F55B9495A93}">
            <x14:iconSet iconSet="3Flags" showValue="0" custom="1">
              <x14:cfvo type="percent">
                <xm:f>0</xm:f>
              </x14:cfvo>
              <x14:cfvo type="num">
                <xm:f>0.8</xm:f>
              </x14:cfvo>
              <x14:cfvo type="num">
                <xm:f>1.2</xm:f>
              </x14:cfvo>
              <x14:cfIcon iconSet="3Flags" iconId="2"/>
              <x14:cfIcon iconSet="3Symbols" iconId="2"/>
              <x14:cfIcon iconSet="3Symbols" iconId="0"/>
            </x14:iconSet>
          </x14:cfRule>
          <xm:sqref>F740:F745</xm:sqref>
        </x14:conditionalFormatting>
        <x14:conditionalFormatting xmlns:xm="http://schemas.microsoft.com/office/excel/2006/main">
          <x14:cfRule type="iconSet" priority="9" id="{EC1210C3-2B5D-4766-8061-D3A4D78582B4}">
            <x14:iconSet iconSet="3Flags" showValue="0" custom="1">
              <x14:cfvo type="percent">
                <xm:f>0</xm:f>
              </x14:cfvo>
              <x14:cfvo type="num">
                <xm:f>0.8</xm:f>
              </x14:cfvo>
              <x14:cfvo type="num">
                <xm:f>1.2</xm:f>
              </x14:cfvo>
              <x14:cfIcon iconSet="3Flags" iconId="2"/>
              <x14:cfIcon iconSet="3Symbols" iconId="2"/>
              <x14:cfIcon iconSet="3Symbols" iconId="0"/>
            </x14:iconSet>
          </x14:cfRule>
          <xm:sqref>F815:F820</xm:sqref>
        </x14:conditionalFormatting>
        <x14:conditionalFormatting xmlns:xm="http://schemas.microsoft.com/office/excel/2006/main">
          <x14:cfRule type="iconSet" priority="7" id="{F5E33A5A-69BB-4330-AF7F-B052BAB0D029}">
            <x14:iconSet iconSet="3Flags" showValue="0" custom="1">
              <x14:cfvo type="percent">
                <xm:f>0</xm:f>
              </x14:cfvo>
              <x14:cfvo type="num">
                <xm:f>0.8</xm:f>
              </x14:cfvo>
              <x14:cfvo type="num">
                <xm:f>1.2</xm:f>
              </x14:cfvo>
              <x14:cfIcon iconSet="3Flags" iconId="2"/>
              <x14:cfIcon iconSet="3Symbols" iconId="2"/>
              <x14:cfIcon iconSet="3Symbols" iconId="0"/>
            </x14:iconSet>
          </x14:cfRule>
          <xm:sqref>F890:F895</xm:sqref>
        </x14:conditionalFormatting>
        <x14:conditionalFormatting xmlns:xm="http://schemas.microsoft.com/office/excel/2006/main">
          <x14:cfRule type="iconSet" priority="5" id="{BFD8A4E6-B5CE-4D88-A17B-3F457BC30AB9}">
            <x14:iconSet iconSet="3Flags" showValue="0" custom="1">
              <x14:cfvo type="percent">
                <xm:f>0</xm:f>
              </x14:cfvo>
              <x14:cfvo type="num">
                <xm:f>0.8</xm:f>
              </x14:cfvo>
              <x14:cfvo type="num">
                <xm:f>1.2</xm:f>
              </x14:cfvo>
              <x14:cfIcon iconSet="3Flags" iconId="2"/>
              <x14:cfIcon iconSet="3Symbols" iconId="2"/>
              <x14:cfIcon iconSet="3Symbols" iconId="0"/>
            </x14:iconSet>
          </x14:cfRule>
          <xm:sqref>F965:F970</xm:sqref>
        </x14:conditionalFormatting>
        <x14:conditionalFormatting xmlns:xm="http://schemas.microsoft.com/office/excel/2006/main">
          <x14:cfRule type="iconSet" priority="3" id="{F661CD99-0546-4EF9-ACD4-3D52D10E6EB9}">
            <x14:iconSet iconSet="3Flags" showValue="0" custom="1">
              <x14:cfvo type="percent">
                <xm:f>0</xm:f>
              </x14:cfvo>
              <x14:cfvo type="num">
                <xm:f>0.8</xm:f>
              </x14:cfvo>
              <x14:cfvo type="num">
                <xm:f>1.2</xm:f>
              </x14:cfvo>
              <x14:cfIcon iconSet="3Flags" iconId="2"/>
              <x14:cfIcon iconSet="3Symbols" iconId="2"/>
              <x14:cfIcon iconSet="3Symbols" iconId="0"/>
            </x14:iconSet>
          </x14:cfRule>
          <xm:sqref>F1040:F1045</xm:sqref>
        </x14:conditionalFormatting>
        <x14:conditionalFormatting xmlns:xm="http://schemas.microsoft.com/office/excel/2006/main">
          <x14:cfRule type="iconSet" priority="1" id="{45C27863-2982-4B1F-8F32-4C7D9279ECB8}">
            <x14:iconSet iconSet="3Flags" showValue="0" custom="1">
              <x14:cfvo type="percent">
                <xm:f>0</xm:f>
              </x14:cfvo>
              <x14:cfvo type="num">
                <xm:f>0.8</xm:f>
              </x14:cfvo>
              <x14:cfvo type="num">
                <xm:f>1.2</xm:f>
              </x14:cfvo>
              <x14:cfIcon iconSet="3Flags" iconId="2"/>
              <x14:cfIcon iconSet="3Symbols" iconId="2"/>
              <x14:cfIcon iconSet="3Symbols" iconId="0"/>
            </x14:iconSet>
          </x14:cfRule>
          <xm:sqref>F1115:F1120</xm:sqref>
        </x14:conditionalFormatting>
      </x14:conditionalFormattings>
    </ext>
    <ext xmlns:x14="http://schemas.microsoft.com/office/spreadsheetml/2009/9/main" uri="{CCE6A557-97BC-4b89-ADB6-D9C93CAAB3DF}">
      <x14:dataValidations xmlns:xm="http://schemas.microsoft.com/office/excel/2006/main" disablePrompts="1" count="1">
        <x14:dataValidation type="list" allowBlank="1" showInputMessage="1" showErrorMessage="1" xr:uid="{89ABF937-CB2E-4371-8F56-60DBE7DCB113}">
          <x14:formula1>
            <xm:f>llistes!$B$4:$B$26</xm:f>
          </x14:formula1>
          <xm:sqref>E9 E84 E159 E234 E309 E384 E459 E534 E609 E684 E759 E834 E909 E984 E1059</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92255D-0471-4438-8169-551C83528FEA}">
  <sheetPr codeName="Full6">
    <tabColor theme="8" tint="0.39997558519241921"/>
    <pageSetUpPr fitToPage="1"/>
  </sheetPr>
  <dimension ref="A1:AF64"/>
  <sheetViews>
    <sheetView zoomScale="85" zoomScaleNormal="85" zoomScaleSheetLayoutView="85" workbookViewId="0">
      <pane ySplit="2" topLeftCell="A3" activePane="bottomLeft" state="frozen"/>
      <selection pane="bottomLeft" activeCell="A3" sqref="A3"/>
    </sheetView>
  </sheetViews>
  <sheetFormatPr defaultColWidth="8.88671875" defaultRowHeight="14.4" x14ac:dyDescent="0.3"/>
  <cols>
    <col min="1" max="1" width="1.6640625" style="67" customWidth="1"/>
    <col min="2" max="2" width="16.21875" style="67" customWidth="1"/>
    <col min="3" max="3" width="17.33203125" style="67" customWidth="1"/>
    <col min="4" max="4" width="16.21875" style="67" customWidth="1"/>
    <col min="5" max="5" width="11.6640625" style="67" customWidth="1"/>
    <col min="6" max="6" width="12" style="67" customWidth="1"/>
    <col min="7" max="7" width="10.44140625" style="67" customWidth="1"/>
    <col min="8" max="8" width="13.6640625" style="67" customWidth="1"/>
    <col min="9" max="9" width="13.33203125" style="67" customWidth="1"/>
    <col min="10" max="11" width="10.44140625" style="67" customWidth="1"/>
    <col min="12" max="12" width="11.6640625" style="67" customWidth="1"/>
    <col min="13" max="13" width="8.88671875" style="67"/>
    <col min="14" max="14" width="10.44140625" style="67" customWidth="1"/>
    <col min="15" max="15" width="10.5546875" style="67" customWidth="1"/>
    <col min="16" max="20" width="12.5546875" style="67" customWidth="1"/>
    <col min="21" max="21" width="16.109375" style="67" customWidth="1"/>
    <col min="22" max="22" width="2" style="67" customWidth="1"/>
    <col min="23" max="32" width="8.88671875" style="67" hidden="1" customWidth="1"/>
    <col min="33" max="33" width="8.88671875" style="67" customWidth="1"/>
    <col min="34" max="16384" width="8.88671875" style="67"/>
  </cols>
  <sheetData>
    <row r="1" spans="1:32" ht="25.8" x14ac:dyDescent="0.5">
      <c r="A1" s="306"/>
      <c r="B1" s="135" t="s">
        <v>185</v>
      </c>
      <c r="C1" s="135"/>
      <c r="D1" s="135"/>
      <c r="E1" s="135"/>
      <c r="F1" s="135"/>
      <c r="G1" s="135"/>
      <c r="H1" s="135"/>
      <c r="I1" s="135"/>
      <c r="J1" s="135"/>
      <c r="K1" s="135"/>
      <c r="L1" s="135"/>
      <c r="M1" s="135"/>
      <c r="N1" s="135"/>
      <c r="O1" s="135"/>
      <c r="P1" s="135"/>
      <c r="Q1" s="135"/>
      <c r="R1" s="135"/>
      <c r="S1" s="135"/>
      <c r="T1" s="135"/>
      <c r="U1" s="135"/>
      <c r="V1" s="135"/>
    </row>
    <row r="2" spans="1:32" ht="23.4" x14ac:dyDescent="0.45">
      <c r="A2" s="307"/>
      <c r="B2" s="308" t="str">
        <f>IF('Introducció dades Grals'!C9="El mateix equipament en diferents periodes","Anàlisi comparativa dels diferents periodes","Anàlisi comparativa dels diferents equipaments")</f>
        <v>Anàlisi comparativa dels diferents equipaments</v>
      </c>
      <c r="C2" s="115"/>
      <c r="D2" s="115"/>
      <c r="E2" s="115"/>
      <c r="F2" s="115"/>
      <c r="G2" s="115"/>
      <c r="H2" s="308"/>
      <c r="I2" s="308">
        <f>'Introducció dades Grals'!C5</f>
        <v>0</v>
      </c>
      <c r="J2" s="115"/>
      <c r="K2" s="115"/>
      <c r="L2" s="115"/>
      <c r="M2" s="116"/>
      <c r="N2" s="115"/>
      <c r="O2" s="115"/>
      <c r="P2" s="115"/>
      <c r="Q2" s="115"/>
      <c r="R2" s="115"/>
      <c r="S2" s="115"/>
      <c r="T2" s="115"/>
      <c r="U2" s="115"/>
      <c r="V2" s="115"/>
    </row>
    <row r="3" spans="1:32" ht="7.95" customHeight="1" x14ac:dyDescent="0.3">
      <c r="A3" s="66"/>
      <c r="B3" s="136"/>
      <c r="C3" s="137"/>
      <c r="D3" s="66"/>
      <c r="E3" s="66"/>
      <c r="F3" s="66"/>
      <c r="G3" s="66"/>
      <c r="H3" s="66"/>
      <c r="I3" s="66"/>
      <c r="J3" s="66"/>
      <c r="K3" s="66"/>
      <c r="L3" s="66"/>
      <c r="M3" s="66"/>
      <c r="N3" s="66"/>
      <c r="O3" s="66"/>
      <c r="P3" s="66"/>
      <c r="Q3" s="66"/>
      <c r="R3" s="66"/>
      <c r="S3" s="66"/>
      <c r="T3" s="66"/>
      <c r="U3" s="66"/>
      <c r="V3" s="66"/>
    </row>
    <row r="4" spans="1:32" ht="24.6" customHeight="1" x14ac:dyDescent="0.3">
      <c r="A4" s="66"/>
      <c r="B4" s="322" t="s">
        <v>186</v>
      </c>
      <c r="C4" s="250"/>
      <c r="D4" s="250"/>
      <c r="E4" s="250"/>
      <c r="F4" s="250"/>
      <c r="G4" s="250"/>
      <c r="H4" s="250"/>
      <c r="I4" s="250"/>
      <c r="J4" s="250"/>
      <c r="K4" s="250"/>
      <c r="L4" s="250"/>
      <c r="M4" s="250"/>
      <c r="N4" s="250"/>
      <c r="O4" s="250"/>
      <c r="P4" s="250"/>
      <c r="Q4" s="250"/>
      <c r="R4" s="250"/>
      <c r="S4" s="250"/>
      <c r="T4" s="250"/>
      <c r="U4" s="250"/>
      <c r="V4" s="61"/>
    </row>
    <row r="5" spans="1:32" x14ac:dyDescent="0.3">
      <c r="A5" s="66"/>
      <c r="B5" s="430" t="s">
        <v>187</v>
      </c>
      <c r="C5" s="430"/>
      <c r="D5" s="430"/>
      <c r="E5" s="430"/>
      <c r="F5" s="431"/>
      <c r="G5" s="434" t="s">
        <v>188</v>
      </c>
      <c r="H5" s="430"/>
      <c r="I5" s="431"/>
      <c r="J5" s="434" t="s">
        <v>189</v>
      </c>
      <c r="K5" s="430"/>
      <c r="L5" s="431"/>
      <c r="M5" s="434" t="s">
        <v>190</v>
      </c>
      <c r="N5" s="430"/>
      <c r="O5" s="431"/>
      <c r="P5" s="430" t="s">
        <v>191</v>
      </c>
      <c r="Q5" s="430"/>
      <c r="R5" s="430"/>
      <c r="S5" s="430"/>
      <c r="T5" s="430"/>
      <c r="U5" s="430"/>
      <c r="V5" s="61"/>
      <c r="W5" s="432" t="s">
        <v>192</v>
      </c>
      <c r="X5" s="433"/>
      <c r="Y5" s="433"/>
      <c r="Z5" s="433"/>
      <c r="AA5" s="433"/>
      <c r="AB5" s="433"/>
      <c r="AC5" s="433"/>
      <c r="AD5" s="433"/>
      <c r="AE5" s="433"/>
      <c r="AF5" s="433"/>
    </row>
    <row r="6" spans="1:32" ht="55.8" x14ac:dyDescent="0.3">
      <c r="A6" s="66"/>
      <c r="B6" s="323" t="s">
        <v>193</v>
      </c>
      <c r="C6" s="323" t="s">
        <v>194</v>
      </c>
      <c r="D6" s="323" t="s">
        <v>88</v>
      </c>
      <c r="E6" s="324" t="s">
        <v>195</v>
      </c>
      <c r="F6" s="325" t="s">
        <v>196</v>
      </c>
      <c r="G6" s="326" t="s">
        <v>197</v>
      </c>
      <c r="H6" s="324" t="s">
        <v>198</v>
      </c>
      <c r="I6" s="325" t="s">
        <v>199</v>
      </c>
      <c r="J6" s="326" t="s">
        <v>200</v>
      </c>
      <c r="K6" s="324" t="s">
        <v>201</v>
      </c>
      <c r="L6" s="325" t="s">
        <v>202</v>
      </c>
      <c r="M6" s="326" t="s">
        <v>203</v>
      </c>
      <c r="N6" s="324" t="s">
        <v>204</v>
      </c>
      <c r="O6" s="325" t="s">
        <v>205</v>
      </c>
      <c r="P6" s="324" t="s">
        <v>206</v>
      </c>
      <c r="Q6" s="324" t="s">
        <v>207</v>
      </c>
      <c r="R6" s="324" t="s">
        <v>208</v>
      </c>
      <c r="S6" s="324" t="s">
        <v>209</v>
      </c>
      <c r="T6" s="324" t="s">
        <v>210</v>
      </c>
      <c r="U6" s="324" t="s">
        <v>211</v>
      </c>
      <c r="V6" s="61"/>
      <c r="W6" s="248" t="s">
        <v>212</v>
      </c>
      <c r="X6" s="248" t="s">
        <v>213</v>
      </c>
      <c r="Y6" s="248" t="s">
        <v>214</v>
      </c>
      <c r="Z6" s="248" t="s">
        <v>215</v>
      </c>
      <c r="AA6" s="248" t="s">
        <v>216</v>
      </c>
      <c r="AB6" s="248" t="s">
        <v>217</v>
      </c>
      <c r="AC6" s="248" t="s">
        <v>218</v>
      </c>
      <c r="AD6" s="248" t="s">
        <v>219</v>
      </c>
      <c r="AE6" s="248" t="s">
        <v>220</v>
      </c>
      <c r="AF6" s="248" t="s">
        <v>221</v>
      </c>
    </row>
    <row r="7" spans="1:32" x14ac:dyDescent="0.3">
      <c r="A7" s="66"/>
      <c r="B7" s="327" t="str">
        <f>'Introducció dades Grals'!B12</f>
        <v>Equipament 01</v>
      </c>
      <c r="C7" s="327">
        <f>'Introducció dades Grals'!C12</f>
        <v>0</v>
      </c>
      <c r="D7" s="328">
        <f>'Introducció dades Grals'!E12</f>
        <v>0</v>
      </c>
      <c r="E7" s="329">
        <f>'Introducció dades Grals'!G12</f>
        <v>0</v>
      </c>
      <c r="F7" s="330">
        <f>'Introducció dades Grals'!I12</f>
        <v>0</v>
      </c>
      <c r="G7" s="331" cm="1">
        <f t="array" aca="1" ref="G7" ca="1">INDIRECT("'Introducció dades'!R"&amp;W7)</f>
        <v>0</v>
      </c>
      <c r="H7" s="329" cm="1">
        <f t="array" aca="1" ref="H7" ca="1">INDIRECT("'Introducció dades'!Q"&amp;X7)+INDIRECT("'Introducció dades'!Q"&amp;Y7)+INDIRECT("'Introducció dades'!Q"&amp;Z7)+INDIRECT("'Introducció dades'!Q"&amp;AA7)</f>
        <v>0</v>
      </c>
      <c r="I7" s="330">
        <f t="shared" ref="I7:I21" ca="1" si="0">+H7+G7</f>
        <v>0</v>
      </c>
      <c r="J7" s="329" cm="1">
        <f t="array" aca="1" ref="J7" ca="1">INDIRECT("'Introducció dades'!T"&amp;W7)</f>
        <v>0</v>
      </c>
      <c r="K7" s="329" cm="1">
        <f t="array" aca="1" ref="K7" ca="1">INDIRECT("'Introducció dades'!S"&amp;X7)+INDIRECT("'Introducció dades'!S"&amp;Y7)+INDIRECT("'Introducció dades'!S"&amp;Z7)+INDIRECT("'Introducció dades'!S"&amp;AA7)</f>
        <v>0</v>
      </c>
      <c r="L7" s="330">
        <f t="shared" ref="L7:L21" ca="1" si="1">+K7+J7</f>
        <v>0</v>
      </c>
      <c r="M7" s="331" cm="1">
        <f t="array" aca="1" ref="M7" ca="1">INDIRECT("'Introducció dades'!W"&amp;AB7)</f>
        <v>0</v>
      </c>
      <c r="N7" s="329" cm="1">
        <f t="array" aca="1" ref="N7" ca="1">INDIRECT("'Introducció dades'!W"&amp;AC7)+INDIRECT("'Introducció dades'!W"&amp;AD7)+INDIRECT("'Introducció dades'!W"&amp;AE7)+INDIRECT("'Introducció dades'!W"&amp;AF7)</f>
        <v>0</v>
      </c>
      <c r="O7" s="330">
        <f t="shared" ref="O7:O21" ca="1" si="2">+N7+M7</f>
        <v>0</v>
      </c>
      <c r="P7" s="332">
        <f t="shared" ref="P7:P21" ca="1" si="3">IFERROR($I7/E7,)</f>
        <v>0</v>
      </c>
      <c r="Q7" s="333">
        <f t="shared" ref="Q7:Q21" ca="1" si="4">IFERROR($I7/F7,)</f>
        <v>0</v>
      </c>
      <c r="R7" s="333">
        <f t="shared" ref="R7:R21" ca="1" si="5">IFERROR(I7/F7/E7*1000,)</f>
        <v>0</v>
      </c>
      <c r="S7" s="334">
        <f t="shared" ref="S7:S21" ca="1" si="6">IFERROR(J7/G7,)</f>
        <v>0</v>
      </c>
      <c r="T7" s="334">
        <f t="shared" ref="T7:T21" ca="1" si="7">IFERROR(K7/H7,)</f>
        <v>0</v>
      </c>
      <c r="U7" s="333">
        <f t="shared" ref="U7:U21" ca="1" si="8">IFERROR($O7/E7,)</f>
        <v>0</v>
      </c>
      <c r="V7" s="61"/>
      <c r="W7" s="249">
        <v>33</v>
      </c>
      <c r="X7" s="249">
        <v>61</v>
      </c>
      <c r="Y7" s="249">
        <v>89</v>
      </c>
      <c r="Z7" s="249">
        <v>117</v>
      </c>
      <c r="AA7" s="249">
        <v>145</v>
      </c>
      <c r="AB7" s="249">
        <v>9</v>
      </c>
      <c r="AC7" s="249">
        <v>40</v>
      </c>
      <c r="AD7" s="249">
        <v>68</v>
      </c>
      <c r="AE7" s="249">
        <v>96</v>
      </c>
      <c r="AF7" s="249">
        <v>124</v>
      </c>
    </row>
    <row r="8" spans="1:32" x14ac:dyDescent="0.3">
      <c r="A8" s="66"/>
      <c r="B8" s="327" t="str">
        <f>'Introducció dades Grals'!B14</f>
        <v>Equipament 02</v>
      </c>
      <c r="C8" s="327">
        <f>'Introducció dades Grals'!C14</f>
        <v>0</v>
      </c>
      <c r="D8" s="328">
        <f>'Introducció dades Grals'!E14</f>
        <v>0</v>
      </c>
      <c r="E8" s="329">
        <f>'Introducció dades Grals'!G14</f>
        <v>0</v>
      </c>
      <c r="F8" s="330">
        <f>'Introducció dades Grals'!I14</f>
        <v>0</v>
      </c>
      <c r="G8" s="331" cm="1">
        <f t="array" aca="1" ref="G8" ca="1">INDIRECT("'Introducció dades'!R"&amp;W8)</f>
        <v>0</v>
      </c>
      <c r="H8" s="329" cm="1">
        <f t="array" aca="1" ref="H8" ca="1">INDIRECT("'Introducció dades'!Q"&amp;X8)+INDIRECT("'Introducció dades'!Q"&amp;Y8)+INDIRECT("'Introducció dades'!Q"&amp;Z8)+INDIRECT("'Introducció dades'!Q"&amp;AA8)</f>
        <v>0</v>
      </c>
      <c r="I8" s="330">
        <f t="shared" ca="1" si="0"/>
        <v>0</v>
      </c>
      <c r="J8" s="331" cm="1">
        <f t="array" aca="1" ref="J8" ca="1">INDIRECT("'Introducció dades'!T"&amp;W8)</f>
        <v>0</v>
      </c>
      <c r="K8" s="329" cm="1">
        <f t="array" aca="1" ref="K8" ca="1">INDIRECT("'Introducció dades'!S"&amp;X8)+INDIRECT("'Introducció dades'!S"&amp;Y8)+INDIRECT("'Introducció dades'!S"&amp;Z8)+INDIRECT("'Introducció dades'!S"&amp;AA8)</f>
        <v>0</v>
      </c>
      <c r="L8" s="330">
        <f t="shared" ca="1" si="1"/>
        <v>0</v>
      </c>
      <c r="M8" s="331" cm="1">
        <f t="array" aca="1" ref="M8" ca="1">INDIRECT("'Introducció dades'!W"&amp;AB8)</f>
        <v>0</v>
      </c>
      <c r="N8" s="329" cm="1">
        <f t="array" aca="1" ref="N8" ca="1">INDIRECT("'Introducció dades'!W"&amp;AC8)+INDIRECT("'Introducció dades'!W"&amp;AD8)+INDIRECT("'Introducció dades'!W"&amp;AE8)+INDIRECT("'Introducció dades'!W"&amp;AF8)</f>
        <v>0</v>
      </c>
      <c r="O8" s="330">
        <f t="shared" ca="1" si="2"/>
        <v>0</v>
      </c>
      <c r="P8" s="332">
        <f t="shared" ca="1" si="3"/>
        <v>0</v>
      </c>
      <c r="Q8" s="333">
        <f t="shared" ca="1" si="4"/>
        <v>0</v>
      </c>
      <c r="R8" s="333">
        <f t="shared" ca="1" si="5"/>
        <v>0</v>
      </c>
      <c r="S8" s="334">
        <f t="shared" ca="1" si="6"/>
        <v>0</v>
      </c>
      <c r="T8" s="334">
        <f t="shared" ca="1" si="7"/>
        <v>0</v>
      </c>
      <c r="U8" s="333">
        <f t="shared" ca="1" si="8"/>
        <v>0</v>
      </c>
      <c r="V8" s="61"/>
      <c r="W8" s="249">
        <v>177</v>
      </c>
      <c r="X8" s="249">
        <v>205</v>
      </c>
      <c r="Y8" s="249">
        <v>233</v>
      </c>
      <c r="Z8" s="249">
        <v>261</v>
      </c>
      <c r="AA8" s="249">
        <v>289</v>
      </c>
      <c r="AB8" s="249">
        <v>153</v>
      </c>
      <c r="AC8" s="249">
        <v>184</v>
      </c>
      <c r="AD8" s="249">
        <v>212</v>
      </c>
      <c r="AE8" s="249">
        <v>240</v>
      </c>
      <c r="AF8" s="249">
        <v>268</v>
      </c>
    </row>
    <row r="9" spans="1:32" x14ac:dyDescent="0.3">
      <c r="A9" s="66"/>
      <c r="B9" s="335" t="str">
        <f>'Introducció dades Grals'!B16</f>
        <v>Equipament 03</v>
      </c>
      <c r="C9" s="284">
        <f>'Introducció dades Grals'!C16</f>
        <v>0</v>
      </c>
      <c r="D9" s="336">
        <f>'Introducció dades Grals'!E16</f>
        <v>0</v>
      </c>
      <c r="E9" s="335">
        <f>'Introducció dades Grals'!G16</f>
        <v>0</v>
      </c>
      <c r="F9" s="337">
        <f>'Introducció dades Grals'!I16</f>
        <v>0</v>
      </c>
      <c r="G9" s="338" cm="1">
        <f t="array" aca="1" ref="G9" ca="1">INDIRECT("'Introducció dades'!R"&amp;W9)</f>
        <v>0</v>
      </c>
      <c r="H9" s="335" cm="1">
        <f t="array" aca="1" ref="H9" ca="1">INDIRECT("'Introducció dades'!Q"&amp;X9)+INDIRECT("'Introducció dades'!Q"&amp;Y9)+INDIRECT("'Introducció dades'!Q"&amp;Z9)+INDIRECT("'Introducció dades'!Q"&amp;AA9)</f>
        <v>0</v>
      </c>
      <c r="I9" s="337">
        <f t="shared" ca="1" si="0"/>
        <v>0</v>
      </c>
      <c r="J9" s="338" cm="1">
        <f t="array" aca="1" ref="J9" ca="1">INDIRECT("'Introducció dades'!T"&amp;W9)</f>
        <v>0</v>
      </c>
      <c r="K9" s="335" cm="1">
        <f t="array" aca="1" ref="K9" ca="1">INDIRECT("'Introducció dades'!S"&amp;X9)+INDIRECT("'Introducció dades'!S"&amp;Y9)+INDIRECT("'Introducció dades'!S"&amp;Z9)+INDIRECT("'Introducció dades'!S"&amp;AA9)</f>
        <v>0</v>
      </c>
      <c r="L9" s="337">
        <f t="shared" ca="1" si="1"/>
        <v>0</v>
      </c>
      <c r="M9" s="338" cm="1">
        <f t="array" aca="1" ref="M9" ca="1">INDIRECT("'Introducció dades'!W"&amp;AB9)</f>
        <v>0</v>
      </c>
      <c r="N9" s="335" cm="1">
        <f t="array" aca="1" ref="N9" ca="1">INDIRECT("'Introducció dades'!W"&amp;AC9)+INDIRECT("'Introducció dades'!W"&amp;AD9)+INDIRECT("'Introducció dades'!W"&amp;AE9)+INDIRECT("'Introducció dades'!W"&amp;AF9)</f>
        <v>0</v>
      </c>
      <c r="O9" s="337">
        <f t="shared" ca="1" si="2"/>
        <v>0</v>
      </c>
      <c r="P9" s="332">
        <f t="shared" ca="1" si="3"/>
        <v>0</v>
      </c>
      <c r="Q9" s="333">
        <f t="shared" ca="1" si="4"/>
        <v>0</v>
      </c>
      <c r="R9" s="333">
        <f t="shared" ca="1" si="5"/>
        <v>0</v>
      </c>
      <c r="S9" s="334">
        <f t="shared" ca="1" si="6"/>
        <v>0</v>
      </c>
      <c r="T9" s="334">
        <f t="shared" ca="1" si="7"/>
        <v>0</v>
      </c>
      <c r="U9" s="333">
        <f t="shared" ca="1" si="8"/>
        <v>0</v>
      </c>
      <c r="V9" s="61"/>
      <c r="W9" s="249">
        <v>321</v>
      </c>
      <c r="X9" s="249">
        <v>349</v>
      </c>
      <c r="Y9" s="249">
        <v>377</v>
      </c>
      <c r="Z9" s="249">
        <v>405</v>
      </c>
      <c r="AA9" s="249">
        <v>433</v>
      </c>
      <c r="AB9" s="249">
        <v>297</v>
      </c>
      <c r="AC9" s="249">
        <v>328</v>
      </c>
      <c r="AD9" s="249">
        <v>356</v>
      </c>
      <c r="AE9" s="249">
        <v>384</v>
      </c>
      <c r="AF9" s="249">
        <v>412</v>
      </c>
    </row>
    <row r="10" spans="1:32" x14ac:dyDescent="0.3">
      <c r="A10" s="66"/>
      <c r="B10" s="335" t="str">
        <f>'Introducció dades Grals'!B18</f>
        <v>Equipament 04</v>
      </c>
      <c r="C10" s="284">
        <f>'Introducció dades Grals'!C18</f>
        <v>0</v>
      </c>
      <c r="D10" s="336">
        <f>'Introducció dades Grals'!E18</f>
        <v>0</v>
      </c>
      <c r="E10" s="335">
        <f>'Introducció dades Grals'!G18</f>
        <v>0</v>
      </c>
      <c r="F10" s="337">
        <f>'Introducció dades Grals'!I18</f>
        <v>0</v>
      </c>
      <c r="G10" s="338" cm="1">
        <f t="array" aca="1" ref="G10" ca="1">INDIRECT("'Introducció dades'!R"&amp;W10)</f>
        <v>0</v>
      </c>
      <c r="H10" s="335" cm="1">
        <f t="array" aca="1" ref="H10" ca="1">INDIRECT("'Introducció dades'!Q"&amp;X10)+INDIRECT("'Introducció dades'!Q"&amp;Y10)+INDIRECT("'Introducció dades'!Q"&amp;Z10)+INDIRECT("'Introducció dades'!Q"&amp;AA10)</f>
        <v>0</v>
      </c>
      <c r="I10" s="337">
        <f t="shared" ca="1" si="0"/>
        <v>0</v>
      </c>
      <c r="J10" s="338" cm="1">
        <f t="array" aca="1" ref="J10" ca="1">INDIRECT("'Introducció dades'!T"&amp;W10)</f>
        <v>0</v>
      </c>
      <c r="K10" s="335" cm="1">
        <f t="array" aca="1" ref="K10" ca="1">INDIRECT("'Introducció dades'!S"&amp;X10)+INDIRECT("'Introducció dades'!S"&amp;Y10)+INDIRECT("'Introducció dades'!S"&amp;Z10)+INDIRECT("'Introducció dades'!S"&amp;AA10)</f>
        <v>0</v>
      </c>
      <c r="L10" s="337">
        <f t="shared" ca="1" si="1"/>
        <v>0</v>
      </c>
      <c r="M10" s="338" cm="1">
        <f t="array" aca="1" ref="M10" ca="1">INDIRECT("'Introducció dades'!W"&amp;AB10)</f>
        <v>0</v>
      </c>
      <c r="N10" s="335" cm="1">
        <f t="array" aca="1" ref="N10" ca="1">INDIRECT("'Introducció dades'!W"&amp;AC10)+INDIRECT("'Introducció dades'!W"&amp;AD10)+INDIRECT("'Introducció dades'!W"&amp;AE10)+INDIRECT("'Introducció dades'!W"&amp;AF10)</f>
        <v>0</v>
      </c>
      <c r="O10" s="337">
        <f t="shared" ca="1" si="2"/>
        <v>0</v>
      </c>
      <c r="P10" s="332">
        <f t="shared" ca="1" si="3"/>
        <v>0</v>
      </c>
      <c r="Q10" s="333">
        <f t="shared" ca="1" si="4"/>
        <v>0</v>
      </c>
      <c r="R10" s="333">
        <f t="shared" ca="1" si="5"/>
        <v>0</v>
      </c>
      <c r="S10" s="334">
        <f t="shared" ca="1" si="6"/>
        <v>0</v>
      </c>
      <c r="T10" s="334">
        <f t="shared" ca="1" si="7"/>
        <v>0</v>
      </c>
      <c r="U10" s="333">
        <f t="shared" ca="1" si="8"/>
        <v>0</v>
      </c>
      <c r="V10" s="61"/>
      <c r="W10" s="249">
        <v>465</v>
      </c>
      <c r="X10" s="249">
        <v>493</v>
      </c>
      <c r="Y10" s="249">
        <v>521</v>
      </c>
      <c r="Z10" s="249">
        <v>549</v>
      </c>
      <c r="AA10" s="249">
        <v>577</v>
      </c>
      <c r="AB10" s="249">
        <v>441</v>
      </c>
      <c r="AC10" s="249">
        <v>472</v>
      </c>
      <c r="AD10" s="249">
        <v>500</v>
      </c>
      <c r="AE10" s="249">
        <v>528</v>
      </c>
      <c r="AF10" s="249">
        <v>556</v>
      </c>
    </row>
    <row r="11" spans="1:32" x14ac:dyDescent="0.3">
      <c r="A11" s="66"/>
      <c r="B11" s="335" t="str">
        <f>'Introducció dades Grals'!B20</f>
        <v>Equipament 05</v>
      </c>
      <c r="C11" s="284">
        <f>'Introducció dades Grals'!C20</f>
        <v>0</v>
      </c>
      <c r="D11" s="336">
        <f>'Introducció dades Grals'!E20</f>
        <v>0</v>
      </c>
      <c r="E11" s="335">
        <f>'Introducció dades Grals'!G20</f>
        <v>0</v>
      </c>
      <c r="F11" s="337">
        <f>'Introducció dades Grals'!I20</f>
        <v>0</v>
      </c>
      <c r="G11" s="338" cm="1">
        <f t="array" aca="1" ref="G11" ca="1">INDIRECT("'Introducció dades'!R"&amp;W11)</f>
        <v>0</v>
      </c>
      <c r="H11" s="335" cm="1">
        <f t="array" aca="1" ref="H11" ca="1">INDIRECT("'Introducció dades'!Q"&amp;X11)+INDIRECT("'Introducció dades'!Q"&amp;Y11)+INDIRECT("'Introducció dades'!Q"&amp;Z11)+INDIRECT("'Introducció dades'!Q"&amp;AA11)</f>
        <v>0</v>
      </c>
      <c r="I11" s="337">
        <f t="shared" ca="1" si="0"/>
        <v>0</v>
      </c>
      <c r="J11" s="338" cm="1">
        <f t="array" aca="1" ref="J11" ca="1">INDIRECT("'Introducció dades'!T"&amp;W11)</f>
        <v>0</v>
      </c>
      <c r="K11" s="335" cm="1">
        <f t="array" aca="1" ref="K11" ca="1">INDIRECT("'Introducció dades'!S"&amp;X11)+INDIRECT("'Introducció dades'!S"&amp;Y11)+INDIRECT("'Introducció dades'!S"&amp;Z11)+INDIRECT("'Introducció dades'!S"&amp;AA11)</f>
        <v>0</v>
      </c>
      <c r="L11" s="337">
        <f t="shared" ca="1" si="1"/>
        <v>0</v>
      </c>
      <c r="M11" s="338" cm="1">
        <f t="array" aca="1" ref="M11" ca="1">INDIRECT("'Introducció dades'!W"&amp;AB11)</f>
        <v>0</v>
      </c>
      <c r="N11" s="335" cm="1">
        <f t="array" aca="1" ref="N11" ca="1">INDIRECT("'Introducció dades'!W"&amp;AC11)+INDIRECT("'Introducció dades'!W"&amp;AD11)+INDIRECT("'Introducció dades'!W"&amp;AE11)+INDIRECT("'Introducció dades'!W"&amp;AF11)</f>
        <v>0</v>
      </c>
      <c r="O11" s="337">
        <f t="shared" ca="1" si="2"/>
        <v>0</v>
      </c>
      <c r="P11" s="332">
        <f t="shared" ca="1" si="3"/>
        <v>0</v>
      </c>
      <c r="Q11" s="333">
        <f t="shared" ca="1" si="4"/>
        <v>0</v>
      </c>
      <c r="R11" s="333">
        <f t="shared" ca="1" si="5"/>
        <v>0</v>
      </c>
      <c r="S11" s="334">
        <f t="shared" ca="1" si="6"/>
        <v>0</v>
      </c>
      <c r="T11" s="334">
        <f t="shared" ca="1" si="7"/>
        <v>0</v>
      </c>
      <c r="U11" s="333">
        <f t="shared" ca="1" si="8"/>
        <v>0</v>
      </c>
      <c r="V11" s="61"/>
      <c r="W11" s="249">
        <v>609</v>
      </c>
      <c r="X11" s="249">
        <v>637</v>
      </c>
      <c r="Y11" s="249">
        <v>665</v>
      </c>
      <c r="Z11" s="249">
        <v>693</v>
      </c>
      <c r="AA11" s="249">
        <v>721</v>
      </c>
      <c r="AB11" s="249">
        <v>585</v>
      </c>
      <c r="AC11" s="249">
        <v>616</v>
      </c>
      <c r="AD11" s="249">
        <v>644</v>
      </c>
      <c r="AE11" s="249">
        <v>672</v>
      </c>
      <c r="AF11" s="249">
        <v>700</v>
      </c>
    </row>
    <row r="12" spans="1:32" x14ac:dyDescent="0.3">
      <c r="A12" s="66"/>
      <c r="B12" s="335" t="str">
        <f>'Introducció dades Grals'!B22</f>
        <v>Equipament 06</v>
      </c>
      <c r="C12" s="284">
        <f>'Introducció dades Grals'!C22</f>
        <v>0</v>
      </c>
      <c r="D12" s="336">
        <f>'Introducció dades Grals'!E22</f>
        <v>0</v>
      </c>
      <c r="E12" s="335">
        <f>'Introducció dades Grals'!G22</f>
        <v>0</v>
      </c>
      <c r="F12" s="337">
        <f>'Introducció dades Grals'!I22</f>
        <v>0</v>
      </c>
      <c r="G12" s="338" cm="1">
        <f t="array" aca="1" ref="G12" ca="1">INDIRECT("'Introducció dades'!R"&amp;W12)</f>
        <v>0</v>
      </c>
      <c r="H12" s="335" cm="1">
        <f t="array" aca="1" ref="H12" ca="1">INDIRECT("'Introducció dades'!Q"&amp;X12)+INDIRECT("'Introducció dades'!Q"&amp;Y12)+INDIRECT("'Introducció dades'!Q"&amp;Z12)+INDIRECT("'Introducció dades'!Q"&amp;AA12)</f>
        <v>0</v>
      </c>
      <c r="I12" s="337">
        <f t="shared" ca="1" si="0"/>
        <v>0</v>
      </c>
      <c r="J12" s="338" cm="1">
        <f t="array" aca="1" ref="J12" ca="1">INDIRECT("'Introducció dades'!T"&amp;W12)</f>
        <v>0</v>
      </c>
      <c r="K12" s="335" cm="1">
        <f t="array" aca="1" ref="K12" ca="1">INDIRECT("'Introducció dades'!S"&amp;X12)+INDIRECT("'Introducció dades'!S"&amp;Y12)+INDIRECT("'Introducció dades'!S"&amp;Z12)+INDIRECT("'Introducció dades'!S"&amp;AA12)</f>
        <v>0</v>
      </c>
      <c r="L12" s="337">
        <f t="shared" ca="1" si="1"/>
        <v>0</v>
      </c>
      <c r="M12" s="338" cm="1">
        <f t="array" aca="1" ref="M12" ca="1">INDIRECT("'Introducció dades'!W"&amp;AB12)</f>
        <v>0</v>
      </c>
      <c r="N12" s="335" cm="1">
        <f t="array" aca="1" ref="N12" ca="1">INDIRECT("'Introducció dades'!W"&amp;AC12)+INDIRECT("'Introducció dades'!W"&amp;AD12)+INDIRECT("'Introducció dades'!W"&amp;AE12)+INDIRECT("'Introducció dades'!W"&amp;AF12)</f>
        <v>0</v>
      </c>
      <c r="O12" s="337">
        <f t="shared" ca="1" si="2"/>
        <v>0</v>
      </c>
      <c r="P12" s="332">
        <f t="shared" ca="1" si="3"/>
        <v>0</v>
      </c>
      <c r="Q12" s="333">
        <f t="shared" ca="1" si="4"/>
        <v>0</v>
      </c>
      <c r="R12" s="333">
        <f t="shared" ca="1" si="5"/>
        <v>0</v>
      </c>
      <c r="S12" s="334">
        <f t="shared" ca="1" si="6"/>
        <v>0</v>
      </c>
      <c r="T12" s="334">
        <f t="shared" ca="1" si="7"/>
        <v>0</v>
      </c>
      <c r="U12" s="333">
        <f t="shared" ca="1" si="8"/>
        <v>0</v>
      </c>
      <c r="V12" s="61"/>
      <c r="W12" s="249">
        <v>753</v>
      </c>
      <c r="X12" s="249">
        <v>781</v>
      </c>
      <c r="Y12" s="249">
        <v>809</v>
      </c>
      <c r="Z12" s="249">
        <v>837</v>
      </c>
      <c r="AA12" s="249">
        <v>865</v>
      </c>
      <c r="AB12" s="249">
        <v>729</v>
      </c>
      <c r="AC12" s="249">
        <v>760</v>
      </c>
      <c r="AD12" s="249">
        <v>788</v>
      </c>
      <c r="AE12" s="249">
        <v>816</v>
      </c>
      <c r="AF12" s="249">
        <v>844</v>
      </c>
    </row>
    <row r="13" spans="1:32" x14ac:dyDescent="0.3">
      <c r="A13" s="66"/>
      <c r="B13" s="335" t="str">
        <f>'Introducció dades Grals'!B24</f>
        <v>Equipament 07</v>
      </c>
      <c r="C13" s="284">
        <f>'Introducció dades Grals'!C24</f>
        <v>0</v>
      </c>
      <c r="D13" s="336">
        <f>'Introducció dades Grals'!E24</f>
        <v>0</v>
      </c>
      <c r="E13" s="335">
        <f>'Introducció dades Grals'!G24</f>
        <v>0</v>
      </c>
      <c r="F13" s="337">
        <f>'Introducció dades Grals'!I24</f>
        <v>0</v>
      </c>
      <c r="G13" s="338" cm="1">
        <f t="array" aca="1" ref="G13" ca="1">INDIRECT("'Introducció dades'!R"&amp;W13)</f>
        <v>0</v>
      </c>
      <c r="H13" s="335" cm="1">
        <f t="array" aca="1" ref="H13" ca="1">INDIRECT("'Introducció dades'!Q"&amp;X13)+INDIRECT("'Introducció dades'!Q"&amp;Y13)+INDIRECT("'Introducció dades'!Q"&amp;Z13)+INDIRECT("'Introducció dades'!Q"&amp;AA13)</f>
        <v>0</v>
      </c>
      <c r="I13" s="337">
        <f t="shared" ca="1" si="0"/>
        <v>0</v>
      </c>
      <c r="J13" s="338" cm="1">
        <f t="array" aca="1" ref="J13" ca="1">INDIRECT("'Introducció dades'!T"&amp;W13)</f>
        <v>0</v>
      </c>
      <c r="K13" s="335" cm="1">
        <f t="array" aca="1" ref="K13" ca="1">INDIRECT("'Introducció dades'!S"&amp;X13)+INDIRECT("'Introducció dades'!S"&amp;Y13)+INDIRECT("'Introducció dades'!S"&amp;Z13)+INDIRECT("'Introducció dades'!S"&amp;AA13)</f>
        <v>0</v>
      </c>
      <c r="L13" s="337">
        <f t="shared" ca="1" si="1"/>
        <v>0</v>
      </c>
      <c r="M13" s="338" cm="1">
        <f t="array" aca="1" ref="M13" ca="1">INDIRECT("'Introducció dades'!W"&amp;AB13)</f>
        <v>0</v>
      </c>
      <c r="N13" s="335" cm="1">
        <f t="array" aca="1" ref="N13" ca="1">INDIRECT("'Introducció dades'!W"&amp;AC13)+INDIRECT("'Introducció dades'!W"&amp;AD13)+INDIRECT("'Introducció dades'!W"&amp;AE13)+INDIRECT("'Introducció dades'!W"&amp;AF13)</f>
        <v>0</v>
      </c>
      <c r="O13" s="337">
        <f t="shared" ca="1" si="2"/>
        <v>0</v>
      </c>
      <c r="P13" s="332">
        <f t="shared" ca="1" si="3"/>
        <v>0</v>
      </c>
      <c r="Q13" s="333">
        <f t="shared" ca="1" si="4"/>
        <v>0</v>
      </c>
      <c r="R13" s="333">
        <f t="shared" ca="1" si="5"/>
        <v>0</v>
      </c>
      <c r="S13" s="334">
        <f t="shared" ca="1" si="6"/>
        <v>0</v>
      </c>
      <c r="T13" s="334">
        <f t="shared" ca="1" si="7"/>
        <v>0</v>
      </c>
      <c r="U13" s="333">
        <f t="shared" ca="1" si="8"/>
        <v>0</v>
      </c>
      <c r="V13" s="61"/>
      <c r="W13" s="249">
        <v>897</v>
      </c>
      <c r="X13" s="249">
        <v>925</v>
      </c>
      <c r="Y13" s="249">
        <v>953</v>
      </c>
      <c r="Z13" s="249">
        <v>981</v>
      </c>
      <c r="AA13" s="249">
        <v>1009</v>
      </c>
      <c r="AB13" s="249">
        <v>873</v>
      </c>
      <c r="AC13" s="249">
        <v>904</v>
      </c>
      <c r="AD13" s="249">
        <v>932</v>
      </c>
      <c r="AE13" s="249">
        <v>960</v>
      </c>
      <c r="AF13" s="249">
        <v>988</v>
      </c>
    </row>
    <row r="14" spans="1:32" x14ac:dyDescent="0.3">
      <c r="A14" s="66"/>
      <c r="B14" s="335" t="str">
        <f>'Introducció dades Grals'!B26</f>
        <v>Equipament 08</v>
      </c>
      <c r="C14" s="284">
        <f>'Introducció dades Grals'!C26</f>
        <v>0</v>
      </c>
      <c r="D14" s="336">
        <f>'Introducció dades Grals'!E26</f>
        <v>0</v>
      </c>
      <c r="E14" s="335">
        <f>'Introducció dades Grals'!G26</f>
        <v>0</v>
      </c>
      <c r="F14" s="337">
        <f>'Introducció dades Grals'!I26</f>
        <v>0</v>
      </c>
      <c r="G14" s="338" cm="1">
        <f t="array" aca="1" ref="G14" ca="1">INDIRECT("'Introducció dades'!R"&amp;W14)</f>
        <v>0</v>
      </c>
      <c r="H14" s="335" cm="1">
        <f t="array" aca="1" ref="H14" ca="1">INDIRECT("'Introducció dades'!Q"&amp;X14)+INDIRECT("'Introducció dades'!Q"&amp;Y14)+INDIRECT("'Introducció dades'!Q"&amp;Z14)+INDIRECT("'Introducció dades'!Q"&amp;AA14)</f>
        <v>0</v>
      </c>
      <c r="I14" s="337">
        <f t="shared" ca="1" si="0"/>
        <v>0</v>
      </c>
      <c r="J14" s="338" cm="1">
        <f t="array" aca="1" ref="J14" ca="1">INDIRECT("'Introducció dades'!T"&amp;W14)</f>
        <v>0</v>
      </c>
      <c r="K14" s="335" cm="1">
        <f t="array" aca="1" ref="K14" ca="1">INDIRECT("'Introducció dades'!S"&amp;X14)+INDIRECT("'Introducció dades'!S"&amp;Y14)+INDIRECT("'Introducció dades'!S"&amp;Z14)+INDIRECT("'Introducció dades'!S"&amp;AA14)</f>
        <v>0</v>
      </c>
      <c r="L14" s="337">
        <f t="shared" ca="1" si="1"/>
        <v>0</v>
      </c>
      <c r="M14" s="338" cm="1">
        <f t="array" aca="1" ref="M14" ca="1">INDIRECT("'Introducció dades'!W"&amp;AB14)</f>
        <v>0</v>
      </c>
      <c r="N14" s="335" cm="1">
        <f t="array" aca="1" ref="N14" ca="1">INDIRECT("'Introducció dades'!W"&amp;AC14)+INDIRECT("'Introducció dades'!W"&amp;AD14)+INDIRECT("'Introducció dades'!W"&amp;AE14)+INDIRECT("'Introducció dades'!W"&amp;AF14)</f>
        <v>0</v>
      </c>
      <c r="O14" s="337">
        <f t="shared" ca="1" si="2"/>
        <v>0</v>
      </c>
      <c r="P14" s="332">
        <f t="shared" ca="1" si="3"/>
        <v>0</v>
      </c>
      <c r="Q14" s="333">
        <f t="shared" ca="1" si="4"/>
        <v>0</v>
      </c>
      <c r="R14" s="333">
        <f t="shared" ca="1" si="5"/>
        <v>0</v>
      </c>
      <c r="S14" s="334">
        <f t="shared" ca="1" si="6"/>
        <v>0</v>
      </c>
      <c r="T14" s="334">
        <f t="shared" ca="1" si="7"/>
        <v>0</v>
      </c>
      <c r="U14" s="333">
        <f t="shared" ca="1" si="8"/>
        <v>0</v>
      </c>
      <c r="V14" s="61"/>
      <c r="W14" s="249">
        <v>1041</v>
      </c>
      <c r="X14" s="249">
        <v>1069</v>
      </c>
      <c r="Y14" s="249">
        <v>1097</v>
      </c>
      <c r="Z14" s="249">
        <v>1125</v>
      </c>
      <c r="AA14" s="249">
        <v>1153</v>
      </c>
      <c r="AB14" s="249">
        <v>1017</v>
      </c>
      <c r="AC14" s="249">
        <v>1048</v>
      </c>
      <c r="AD14" s="249">
        <v>1076</v>
      </c>
      <c r="AE14" s="249">
        <v>1104</v>
      </c>
      <c r="AF14" s="249">
        <v>1132</v>
      </c>
    </row>
    <row r="15" spans="1:32" x14ac:dyDescent="0.3">
      <c r="A15" s="66"/>
      <c r="B15" s="335" t="str">
        <f>'Introducció dades Grals'!B28</f>
        <v>Equipament 09</v>
      </c>
      <c r="C15" s="284">
        <f>'Introducció dades Grals'!C28</f>
        <v>0</v>
      </c>
      <c r="D15" s="336">
        <f>'Introducció dades Grals'!E28</f>
        <v>0</v>
      </c>
      <c r="E15" s="335">
        <f>'Introducció dades Grals'!G28</f>
        <v>0</v>
      </c>
      <c r="F15" s="337">
        <f>'Introducció dades Grals'!I28</f>
        <v>0</v>
      </c>
      <c r="G15" s="338" cm="1">
        <f t="array" aca="1" ref="G15" ca="1">INDIRECT("'Introducció dades'!R"&amp;W15)</f>
        <v>0</v>
      </c>
      <c r="H15" s="335" cm="1">
        <f t="array" aca="1" ref="H15" ca="1">INDIRECT("'Introducció dades'!Q"&amp;X15)+INDIRECT("'Introducció dades'!Q"&amp;Y15)+INDIRECT("'Introducció dades'!Q"&amp;Z15)+INDIRECT("'Introducció dades'!Q"&amp;AA15)</f>
        <v>0</v>
      </c>
      <c r="I15" s="337">
        <f t="shared" ca="1" si="0"/>
        <v>0</v>
      </c>
      <c r="J15" s="338" cm="1">
        <f t="array" aca="1" ref="J15" ca="1">INDIRECT("'Introducció dades'!T"&amp;W15)</f>
        <v>0</v>
      </c>
      <c r="K15" s="335" cm="1">
        <f t="array" aca="1" ref="K15" ca="1">INDIRECT("'Introducció dades'!S"&amp;X15)+INDIRECT("'Introducció dades'!S"&amp;Y15)+INDIRECT("'Introducció dades'!S"&amp;Z15)+INDIRECT("'Introducció dades'!S"&amp;AA15)</f>
        <v>0</v>
      </c>
      <c r="L15" s="337">
        <f t="shared" ca="1" si="1"/>
        <v>0</v>
      </c>
      <c r="M15" s="338" cm="1">
        <f t="array" aca="1" ref="M15" ca="1">INDIRECT("'Introducció dades'!W"&amp;AB15)</f>
        <v>0</v>
      </c>
      <c r="N15" s="335" cm="1">
        <f t="array" aca="1" ref="N15" ca="1">INDIRECT("'Introducció dades'!W"&amp;AC15)+INDIRECT("'Introducció dades'!W"&amp;AD15)+INDIRECT("'Introducció dades'!W"&amp;AE15)+INDIRECT("'Introducció dades'!W"&amp;AF15)</f>
        <v>0</v>
      </c>
      <c r="O15" s="337">
        <f t="shared" ca="1" si="2"/>
        <v>0</v>
      </c>
      <c r="P15" s="332">
        <f t="shared" ca="1" si="3"/>
        <v>0</v>
      </c>
      <c r="Q15" s="333">
        <f t="shared" ca="1" si="4"/>
        <v>0</v>
      </c>
      <c r="R15" s="333">
        <f t="shared" ca="1" si="5"/>
        <v>0</v>
      </c>
      <c r="S15" s="334">
        <f t="shared" ca="1" si="6"/>
        <v>0</v>
      </c>
      <c r="T15" s="334">
        <f t="shared" ca="1" si="7"/>
        <v>0</v>
      </c>
      <c r="U15" s="333">
        <f t="shared" ca="1" si="8"/>
        <v>0</v>
      </c>
      <c r="V15" s="61"/>
      <c r="W15" s="249">
        <v>1185</v>
      </c>
      <c r="X15" s="249">
        <v>1213</v>
      </c>
      <c r="Y15" s="249">
        <v>1241</v>
      </c>
      <c r="Z15" s="249">
        <v>1269</v>
      </c>
      <c r="AA15" s="249">
        <v>1297</v>
      </c>
      <c r="AB15" s="249">
        <v>1161</v>
      </c>
      <c r="AC15" s="249">
        <v>1192</v>
      </c>
      <c r="AD15" s="249">
        <v>1220</v>
      </c>
      <c r="AE15" s="249">
        <v>1248</v>
      </c>
      <c r="AF15" s="249">
        <v>1276</v>
      </c>
    </row>
    <row r="16" spans="1:32" x14ac:dyDescent="0.3">
      <c r="A16" s="66"/>
      <c r="B16" s="335" t="str">
        <f>'Introducció dades Grals'!B30</f>
        <v>Equipament 10</v>
      </c>
      <c r="C16" s="284">
        <f>'Introducció dades Grals'!C30</f>
        <v>0</v>
      </c>
      <c r="D16" s="336">
        <f>'Introducció dades Grals'!E30</f>
        <v>0</v>
      </c>
      <c r="E16" s="335">
        <f>'Introducció dades Grals'!G30</f>
        <v>0</v>
      </c>
      <c r="F16" s="337">
        <f>'Introducció dades Grals'!I30</f>
        <v>0</v>
      </c>
      <c r="G16" s="338" cm="1">
        <f t="array" aca="1" ref="G16" ca="1">INDIRECT("'Introducció dades'!R"&amp;W16)</f>
        <v>0</v>
      </c>
      <c r="H16" s="335" cm="1">
        <f t="array" aca="1" ref="H16" ca="1">INDIRECT("'Introducció dades'!Q"&amp;X16)+INDIRECT("'Introducció dades'!Q"&amp;Y16)+INDIRECT("'Introducció dades'!Q"&amp;Z16)+INDIRECT("'Introducció dades'!Q"&amp;AA16)</f>
        <v>0</v>
      </c>
      <c r="I16" s="337">
        <f t="shared" ca="1" si="0"/>
        <v>0</v>
      </c>
      <c r="J16" s="338" cm="1">
        <f t="array" aca="1" ref="J16" ca="1">INDIRECT("'Introducció dades'!T"&amp;W16)</f>
        <v>0</v>
      </c>
      <c r="K16" s="335" cm="1">
        <f t="array" aca="1" ref="K16" ca="1">INDIRECT("'Introducció dades'!S"&amp;X16)+INDIRECT("'Introducció dades'!S"&amp;Y16)+INDIRECT("'Introducció dades'!S"&amp;Z16)+INDIRECT("'Introducció dades'!S"&amp;AA16)</f>
        <v>0</v>
      </c>
      <c r="L16" s="337">
        <f t="shared" ca="1" si="1"/>
        <v>0</v>
      </c>
      <c r="M16" s="338" cm="1">
        <f t="array" aca="1" ref="M16" ca="1">INDIRECT("'Introducció dades'!W"&amp;AB16)</f>
        <v>0</v>
      </c>
      <c r="N16" s="335" cm="1">
        <f t="array" aca="1" ref="N16" ca="1">INDIRECT("'Introducció dades'!W"&amp;AC16)+INDIRECT("'Introducció dades'!W"&amp;AD16)+INDIRECT("'Introducció dades'!W"&amp;AE16)+INDIRECT("'Introducció dades'!W"&amp;AF16)</f>
        <v>0</v>
      </c>
      <c r="O16" s="337">
        <f t="shared" ca="1" si="2"/>
        <v>0</v>
      </c>
      <c r="P16" s="332">
        <f t="shared" ca="1" si="3"/>
        <v>0</v>
      </c>
      <c r="Q16" s="333">
        <f t="shared" ca="1" si="4"/>
        <v>0</v>
      </c>
      <c r="R16" s="333">
        <f t="shared" ca="1" si="5"/>
        <v>0</v>
      </c>
      <c r="S16" s="334">
        <f t="shared" ca="1" si="6"/>
        <v>0</v>
      </c>
      <c r="T16" s="334">
        <f t="shared" ca="1" si="7"/>
        <v>0</v>
      </c>
      <c r="U16" s="333">
        <f t="shared" ca="1" si="8"/>
        <v>0</v>
      </c>
      <c r="V16" s="61"/>
      <c r="W16" s="249">
        <v>1329</v>
      </c>
      <c r="X16" s="249">
        <v>1357</v>
      </c>
      <c r="Y16" s="249">
        <v>1385</v>
      </c>
      <c r="Z16" s="249">
        <v>1413</v>
      </c>
      <c r="AA16" s="249">
        <v>1441</v>
      </c>
      <c r="AB16" s="249">
        <v>1305</v>
      </c>
      <c r="AC16" s="249">
        <v>1336</v>
      </c>
      <c r="AD16" s="249">
        <v>1364</v>
      </c>
      <c r="AE16" s="249">
        <v>1392</v>
      </c>
      <c r="AF16" s="249">
        <v>1420</v>
      </c>
    </row>
    <row r="17" spans="1:32" x14ac:dyDescent="0.3">
      <c r="A17" s="66"/>
      <c r="B17" s="335" t="str">
        <f>'Introducció dades Grals'!B32</f>
        <v>Equipament 11</v>
      </c>
      <c r="C17" s="284">
        <f>'Introducció dades Grals'!C32</f>
        <v>0</v>
      </c>
      <c r="D17" s="336">
        <f>'Introducció dades Grals'!E32</f>
        <v>0</v>
      </c>
      <c r="E17" s="335">
        <f>'Introducció dades Grals'!G32</f>
        <v>0</v>
      </c>
      <c r="F17" s="337">
        <f>'Introducció dades Grals'!I32</f>
        <v>0</v>
      </c>
      <c r="G17" s="338" cm="1">
        <f t="array" aca="1" ref="G17" ca="1">INDIRECT("'Introducció dades'!R"&amp;W17)</f>
        <v>0</v>
      </c>
      <c r="H17" s="335" cm="1">
        <f t="array" aca="1" ref="H17" ca="1">INDIRECT("'Introducció dades'!Q"&amp;X17)+INDIRECT("'Introducció dades'!Q"&amp;Y17)+INDIRECT("'Introducció dades'!Q"&amp;Z17)+INDIRECT("'Introducció dades'!Q"&amp;AA17)</f>
        <v>0</v>
      </c>
      <c r="I17" s="337">
        <f t="shared" ca="1" si="0"/>
        <v>0</v>
      </c>
      <c r="J17" s="338" cm="1">
        <f t="array" aca="1" ref="J17" ca="1">INDIRECT("'Introducció dades'!T"&amp;W17)</f>
        <v>0</v>
      </c>
      <c r="K17" s="335" cm="1">
        <f t="array" aca="1" ref="K17" ca="1">INDIRECT("'Introducció dades'!S"&amp;X17)+INDIRECT("'Introducció dades'!S"&amp;Y17)+INDIRECT("'Introducció dades'!S"&amp;Z17)+INDIRECT("'Introducció dades'!S"&amp;AA17)</f>
        <v>0</v>
      </c>
      <c r="L17" s="337">
        <f t="shared" ca="1" si="1"/>
        <v>0</v>
      </c>
      <c r="M17" s="338" cm="1">
        <f t="array" aca="1" ref="M17" ca="1">INDIRECT("'Introducció dades'!W"&amp;AB17)</f>
        <v>0</v>
      </c>
      <c r="N17" s="335" cm="1">
        <f t="array" aca="1" ref="N17" ca="1">INDIRECT("'Introducció dades'!W"&amp;AC17)+INDIRECT("'Introducció dades'!W"&amp;AD17)+INDIRECT("'Introducció dades'!W"&amp;AE17)+INDIRECT("'Introducció dades'!W"&amp;AF17)</f>
        <v>0</v>
      </c>
      <c r="O17" s="337">
        <f t="shared" ca="1" si="2"/>
        <v>0</v>
      </c>
      <c r="P17" s="332">
        <f t="shared" ca="1" si="3"/>
        <v>0</v>
      </c>
      <c r="Q17" s="333">
        <f t="shared" ca="1" si="4"/>
        <v>0</v>
      </c>
      <c r="R17" s="333">
        <f t="shared" ca="1" si="5"/>
        <v>0</v>
      </c>
      <c r="S17" s="334">
        <f t="shared" ca="1" si="6"/>
        <v>0</v>
      </c>
      <c r="T17" s="334">
        <f t="shared" ca="1" si="7"/>
        <v>0</v>
      </c>
      <c r="U17" s="333">
        <f t="shared" ca="1" si="8"/>
        <v>0</v>
      </c>
      <c r="V17" s="61"/>
      <c r="W17" s="249">
        <v>1473</v>
      </c>
      <c r="X17" s="249">
        <v>1501</v>
      </c>
      <c r="Y17" s="249">
        <v>1529</v>
      </c>
      <c r="Z17" s="249">
        <v>1557</v>
      </c>
      <c r="AA17" s="249">
        <v>1585</v>
      </c>
      <c r="AB17" s="249">
        <v>1449</v>
      </c>
      <c r="AC17" s="249">
        <v>1480</v>
      </c>
      <c r="AD17" s="249">
        <v>1508</v>
      </c>
      <c r="AE17" s="249">
        <v>1536</v>
      </c>
      <c r="AF17" s="249">
        <v>1564</v>
      </c>
    </row>
    <row r="18" spans="1:32" x14ac:dyDescent="0.3">
      <c r="A18" s="66"/>
      <c r="B18" s="335" t="str">
        <f>'Introducció dades Grals'!B34</f>
        <v>Equipament 12</v>
      </c>
      <c r="C18" s="284">
        <f>'Introducció dades Grals'!C34</f>
        <v>0</v>
      </c>
      <c r="D18" s="336">
        <f>'Introducció dades Grals'!E34</f>
        <v>0</v>
      </c>
      <c r="E18" s="335">
        <f>'Introducció dades Grals'!G34</f>
        <v>0</v>
      </c>
      <c r="F18" s="337">
        <f>'Introducció dades Grals'!I34</f>
        <v>0</v>
      </c>
      <c r="G18" s="338" cm="1">
        <f t="array" aca="1" ref="G18" ca="1">INDIRECT("'Introducció dades'!R"&amp;W18)</f>
        <v>0</v>
      </c>
      <c r="H18" s="335" cm="1">
        <f t="array" aca="1" ref="H18" ca="1">INDIRECT("'Introducció dades'!Q"&amp;X18)+INDIRECT("'Introducció dades'!Q"&amp;Y18)+INDIRECT("'Introducció dades'!Q"&amp;Z18)+INDIRECT("'Introducció dades'!Q"&amp;AA18)</f>
        <v>0</v>
      </c>
      <c r="I18" s="337">
        <f t="shared" ca="1" si="0"/>
        <v>0</v>
      </c>
      <c r="J18" s="338" cm="1">
        <f t="array" aca="1" ref="J18" ca="1">INDIRECT("'Introducció dades'!T"&amp;W18)</f>
        <v>0</v>
      </c>
      <c r="K18" s="335" cm="1">
        <f t="array" aca="1" ref="K18" ca="1">INDIRECT("'Introducció dades'!S"&amp;X18)+INDIRECT("'Introducció dades'!S"&amp;Y18)+INDIRECT("'Introducció dades'!S"&amp;Z18)+INDIRECT("'Introducció dades'!S"&amp;AA18)</f>
        <v>0</v>
      </c>
      <c r="L18" s="337">
        <f t="shared" ca="1" si="1"/>
        <v>0</v>
      </c>
      <c r="M18" s="338" cm="1">
        <f t="array" aca="1" ref="M18" ca="1">INDIRECT("'Introducció dades'!W"&amp;AB18)</f>
        <v>0</v>
      </c>
      <c r="N18" s="335" cm="1">
        <f t="array" aca="1" ref="N18" ca="1">INDIRECT("'Introducció dades'!W"&amp;AC18)+INDIRECT("'Introducció dades'!W"&amp;AD18)+INDIRECT("'Introducció dades'!W"&amp;AE18)+INDIRECT("'Introducció dades'!W"&amp;AF18)</f>
        <v>0</v>
      </c>
      <c r="O18" s="337">
        <f t="shared" ca="1" si="2"/>
        <v>0</v>
      </c>
      <c r="P18" s="332">
        <f t="shared" ca="1" si="3"/>
        <v>0</v>
      </c>
      <c r="Q18" s="333">
        <f t="shared" ca="1" si="4"/>
        <v>0</v>
      </c>
      <c r="R18" s="333">
        <f t="shared" ca="1" si="5"/>
        <v>0</v>
      </c>
      <c r="S18" s="334">
        <f t="shared" ca="1" si="6"/>
        <v>0</v>
      </c>
      <c r="T18" s="334">
        <f t="shared" ca="1" si="7"/>
        <v>0</v>
      </c>
      <c r="U18" s="333">
        <f t="shared" ca="1" si="8"/>
        <v>0</v>
      </c>
      <c r="V18" s="61"/>
      <c r="W18" s="249">
        <v>1617</v>
      </c>
      <c r="X18" s="249">
        <v>1645</v>
      </c>
      <c r="Y18" s="249">
        <v>1673</v>
      </c>
      <c r="Z18" s="249">
        <v>1701</v>
      </c>
      <c r="AA18" s="249">
        <v>1729</v>
      </c>
      <c r="AB18" s="249">
        <v>1593</v>
      </c>
      <c r="AC18" s="249">
        <v>1624</v>
      </c>
      <c r="AD18" s="249">
        <v>1652</v>
      </c>
      <c r="AE18" s="249">
        <v>1680</v>
      </c>
      <c r="AF18" s="249">
        <v>1708</v>
      </c>
    </row>
    <row r="19" spans="1:32" x14ac:dyDescent="0.3">
      <c r="A19" s="66"/>
      <c r="B19" s="335" t="str">
        <f>'Introducció dades Grals'!B36</f>
        <v>Equipament 13</v>
      </c>
      <c r="C19" s="284">
        <f>'Introducció dades Grals'!C36</f>
        <v>0</v>
      </c>
      <c r="D19" s="336">
        <f>'Introducció dades Grals'!E36</f>
        <v>0</v>
      </c>
      <c r="E19" s="335">
        <f>'Introducció dades Grals'!G36</f>
        <v>0</v>
      </c>
      <c r="F19" s="337">
        <f>'Introducció dades Grals'!I36</f>
        <v>0</v>
      </c>
      <c r="G19" s="338" cm="1">
        <f t="array" aca="1" ref="G19" ca="1">INDIRECT("'Introducció dades'!R"&amp;W19)</f>
        <v>0</v>
      </c>
      <c r="H19" s="335" cm="1">
        <f t="array" aca="1" ref="H19" ca="1">INDIRECT("'Introducció dades'!Q"&amp;X19)+INDIRECT("'Introducció dades'!Q"&amp;Y19)+INDIRECT("'Introducció dades'!Q"&amp;Z19)+INDIRECT("'Introducció dades'!Q"&amp;AA19)</f>
        <v>0</v>
      </c>
      <c r="I19" s="337">
        <f t="shared" ca="1" si="0"/>
        <v>0</v>
      </c>
      <c r="J19" s="338" cm="1">
        <f t="array" aca="1" ref="J19" ca="1">INDIRECT("'Introducció dades'!T"&amp;W19)</f>
        <v>0</v>
      </c>
      <c r="K19" s="335" cm="1">
        <f t="array" aca="1" ref="K19" ca="1">INDIRECT("'Introducció dades'!S"&amp;X19)+INDIRECT("'Introducció dades'!S"&amp;Y19)+INDIRECT("'Introducció dades'!S"&amp;Z19)+INDIRECT("'Introducció dades'!S"&amp;AA19)</f>
        <v>0</v>
      </c>
      <c r="L19" s="337">
        <f t="shared" ca="1" si="1"/>
        <v>0</v>
      </c>
      <c r="M19" s="338" cm="1">
        <f t="array" aca="1" ref="M19" ca="1">INDIRECT("'Introducció dades'!W"&amp;AB19)</f>
        <v>0</v>
      </c>
      <c r="N19" s="335" cm="1">
        <f t="array" aca="1" ref="N19" ca="1">INDIRECT("'Introducció dades'!W"&amp;AC19)+INDIRECT("'Introducció dades'!W"&amp;AD19)+INDIRECT("'Introducció dades'!W"&amp;AE19)+INDIRECT("'Introducció dades'!W"&amp;AF19)</f>
        <v>0</v>
      </c>
      <c r="O19" s="337">
        <f t="shared" ca="1" si="2"/>
        <v>0</v>
      </c>
      <c r="P19" s="332">
        <f t="shared" ca="1" si="3"/>
        <v>0</v>
      </c>
      <c r="Q19" s="333">
        <f t="shared" ca="1" si="4"/>
        <v>0</v>
      </c>
      <c r="R19" s="333">
        <f t="shared" ca="1" si="5"/>
        <v>0</v>
      </c>
      <c r="S19" s="334">
        <f t="shared" ca="1" si="6"/>
        <v>0</v>
      </c>
      <c r="T19" s="334">
        <f t="shared" ca="1" si="7"/>
        <v>0</v>
      </c>
      <c r="U19" s="333">
        <f t="shared" ca="1" si="8"/>
        <v>0</v>
      </c>
      <c r="V19" s="61"/>
      <c r="W19" s="249">
        <v>1761</v>
      </c>
      <c r="X19" s="249">
        <v>1789</v>
      </c>
      <c r="Y19" s="249">
        <v>1817</v>
      </c>
      <c r="Z19" s="249">
        <v>1845</v>
      </c>
      <c r="AA19" s="249">
        <v>1873</v>
      </c>
      <c r="AB19" s="249">
        <v>1737</v>
      </c>
      <c r="AC19" s="249">
        <v>1768</v>
      </c>
      <c r="AD19" s="249">
        <v>1796</v>
      </c>
      <c r="AE19" s="249">
        <v>1824</v>
      </c>
      <c r="AF19" s="249">
        <v>1852</v>
      </c>
    </row>
    <row r="20" spans="1:32" x14ac:dyDescent="0.3">
      <c r="A20" s="66"/>
      <c r="B20" s="335" t="str">
        <f>'Introducció dades Grals'!B38</f>
        <v>Equipament 14</v>
      </c>
      <c r="C20" s="336">
        <f>'Introducció dades Grals'!C38</f>
        <v>0</v>
      </c>
      <c r="D20" s="336">
        <f>'Introducció dades Grals'!E38</f>
        <v>0</v>
      </c>
      <c r="E20" s="335">
        <f>'Introducció dades Grals'!G38</f>
        <v>0</v>
      </c>
      <c r="F20" s="337">
        <f>'Introducció dades Grals'!I38</f>
        <v>0</v>
      </c>
      <c r="G20" s="338" cm="1">
        <f t="array" aca="1" ref="G20" ca="1">INDIRECT("'Introducció dades'!R"&amp;W20)</f>
        <v>0</v>
      </c>
      <c r="H20" s="335" cm="1">
        <f t="array" aca="1" ref="H20" ca="1">INDIRECT("'Introducció dades'!Q"&amp;X20)+INDIRECT("'Introducció dades'!Q"&amp;Y20)+INDIRECT("'Introducció dades'!Q"&amp;Z20)+INDIRECT("'Introducció dades'!Q"&amp;AA20)</f>
        <v>0</v>
      </c>
      <c r="I20" s="337">
        <f t="shared" ca="1" si="0"/>
        <v>0</v>
      </c>
      <c r="J20" s="338" cm="1">
        <f t="array" aca="1" ref="J20" ca="1">INDIRECT("'Introducció dades'!T"&amp;W20)</f>
        <v>0</v>
      </c>
      <c r="K20" s="335" cm="1">
        <f t="array" aca="1" ref="K20" ca="1">INDIRECT("'Introducció dades'!S"&amp;X20)+INDIRECT("'Introducció dades'!S"&amp;Y20)+INDIRECT("'Introducció dades'!S"&amp;Z20)+INDIRECT("'Introducció dades'!S"&amp;AA20)</f>
        <v>0</v>
      </c>
      <c r="L20" s="337">
        <f t="shared" ca="1" si="1"/>
        <v>0</v>
      </c>
      <c r="M20" s="338" cm="1">
        <f t="array" aca="1" ref="M20" ca="1">INDIRECT("'Introducció dades'!W"&amp;AB20)</f>
        <v>0</v>
      </c>
      <c r="N20" s="335" cm="1">
        <f t="array" aca="1" ref="N20" ca="1">INDIRECT("'Introducció dades'!W"&amp;AC20)+INDIRECT("'Introducció dades'!W"&amp;AD20)+INDIRECT("'Introducció dades'!W"&amp;AE20)+INDIRECT("'Introducció dades'!W"&amp;AF20)</f>
        <v>0</v>
      </c>
      <c r="O20" s="337">
        <f t="shared" ca="1" si="2"/>
        <v>0</v>
      </c>
      <c r="P20" s="332">
        <f t="shared" ca="1" si="3"/>
        <v>0</v>
      </c>
      <c r="Q20" s="333">
        <f t="shared" ca="1" si="4"/>
        <v>0</v>
      </c>
      <c r="R20" s="333">
        <f t="shared" ca="1" si="5"/>
        <v>0</v>
      </c>
      <c r="S20" s="334">
        <f t="shared" ca="1" si="6"/>
        <v>0</v>
      </c>
      <c r="T20" s="334">
        <f t="shared" ca="1" si="7"/>
        <v>0</v>
      </c>
      <c r="U20" s="333">
        <f t="shared" ca="1" si="8"/>
        <v>0</v>
      </c>
      <c r="V20" s="61"/>
      <c r="W20" s="249">
        <v>1905</v>
      </c>
      <c r="X20" s="249">
        <v>1933</v>
      </c>
      <c r="Y20" s="249">
        <v>1961</v>
      </c>
      <c r="Z20" s="249">
        <v>1989</v>
      </c>
      <c r="AA20" s="249">
        <v>2017</v>
      </c>
      <c r="AB20" s="249">
        <v>1881</v>
      </c>
      <c r="AC20" s="249">
        <v>1912</v>
      </c>
      <c r="AD20" s="249">
        <v>1940</v>
      </c>
      <c r="AE20" s="249">
        <v>1968</v>
      </c>
      <c r="AF20" s="249">
        <v>1996</v>
      </c>
    </row>
    <row r="21" spans="1:32" x14ac:dyDescent="0.3">
      <c r="A21" s="66"/>
      <c r="B21" s="339" t="str">
        <f>'Introducció dades Grals'!B40</f>
        <v>Equipament 15</v>
      </c>
      <c r="C21" s="340">
        <f>'Introducció dades Grals'!C40</f>
        <v>0</v>
      </c>
      <c r="D21" s="340">
        <f>'Introducció dades Grals'!E40</f>
        <v>0</v>
      </c>
      <c r="E21" s="339">
        <f>'Introducció dades Grals'!G40</f>
        <v>0</v>
      </c>
      <c r="F21" s="341">
        <f>'Introducció dades Grals'!I40</f>
        <v>0</v>
      </c>
      <c r="G21" s="342" cm="1">
        <f t="array" aca="1" ref="G21" ca="1">INDIRECT("'Introducció dades'!R"&amp;W21)</f>
        <v>0</v>
      </c>
      <c r="H21" s="339" cm="1">
        <f t="array" aca="1" ref="H21" ca="1">INDIRECT("'Introducció dades'!Q"&amp;X21)+INDIRECT("'Introducció dades'!Q"&amp;Y21)+INDIRECT("'Introducció dades'!Q"&amp;Z21)+INDIRECT("'Introducció dades'!Q"&amp;AA21)</f>
        <v>0</v>
      </c>
      <c r="I21" s="341">
        <f t="shared" ca="1" si="0"/>
        <v>0</v>
      </c>
      <c r="J21" s="342" cm="1">
        <f t="array" aca="1" ref="J21" ca="1">INDIRECT("'Introducció dades'!T"&amp;W21)</f>
        <v>0</v>
      </c>
      <c r="K21" s="339" cm="1">
        <f t="array" aca="1" ref="K21" ca="1">INDIRECT("'Introducció dades'!S"&amp;X21)+INDIRECT("'Introducció dades'!S"&amp;Y21)+INDIRECT("'Introducció dades'!S"&amp;Z21)+INDIRECT("'Introducció dades'!S"&amp;AA21)</f>
        <v>0</v>
      </c>
      <c r="L21" s="341">
        <f t="shared" ca="1" si="1"/>
        <v>0</v>
      </c>
      <c r="M21" s="342" cm="1">
        <f t="array" aca="1" ref="M21" ca="1">INDIRECT("'Introducció dades'!W"&amp;AB21)</f>
        <v>0</v>
      </c>
      <c r="N21" s="339" cm="1">
        <f t="array" aca="1" ref="N21" ca="1">INDIRECT("'Introducció dades'!W"&amp;AC21)+INDIRECT("'Introducció dades'!W"&amp;AD21)+INDIRECT("'Introducció dades'!W"&amp;AE21)+INDIRECT("'Introducció dades'!W"&amp;AF21)</f>
        <v>0</v>
      </c>
      <c r="O21" s="341">
        <f t="shared" ca="1" si="2"/>
        <v>0</v>
      </c>
      <c r="P21" s="332">
        <f t="shared" ca="1" si="3"/>
        <v>0</v>
      </c>
      <c r="Q21" s="333">
        <f t="shared" ca="1" si="4"/>
        <v>0</v>
      </c>
      <c r="R21" s="333">
        <f t="shared" ca="1" si="5"/>
        <v>0</v>
      </c>
      <c r="S21" s="334">
        <f t="shared" ca="1" si="6"/>
        <v>0</v>
      </c>
      <c r="T21" s="334">
        <f t="shared" ca="1" si="7"/>
        <v>0</v>
      </c>
      <c r="U21" s="333">
        <f t="shared" ca="1" si="8"/>
        <v>0</v>
      </c>
      <c r="V21" s="61"/>
      <c r="W21" s="249">
        <v>2049</v>
      </c>
      <c r="X21" s="249">
        <v>2077</v>
      </c>
      <c r="Y21" s="249">
        <v>2105</v>
      </c>
      <c r="Z21" s="249">
        <v>2133</v>
      </c>
      <c r="AA21" s="249">
        <v>2161</v>
      </c>
      <c r="AB21" s="249">
        <v>2025</v>
      </c>
      <c r="AC21" s="249">
        <v>2056</v>
      </c>
      <c r="AD21" s="249">
        <v>2084</v>
      </c>
      <c r="AE21" s="249">
        <v>2112</v>
      </c>
      <c r="AF21" s="249">
        <v>2140</v>
      </c>
    </row>
    <row r="22" spans="1:32" x14ac:dyDescent="0.3">
      <c r="A22" s="66"/>
      <c r="B22" s="345"/>
      <c r="C22" s="346"/>
      <c r="D22" s="346"/>
      <c r="E22" s="345"/>
      <c r="F22" s="347"/>
      <c r="G22" s="348"/>
      <c r="H22" s="345"/>
      <c r="I22" s="345"/>
      <c r="J22" s="348"/>
      <c r="K22" s="345"/>
      <c r="L22" s="347"/>
      <c r="M22" s="348"/>
      <c r="N22" s="345"/>
      <c r="O22" s="347"/>
      <c r="P22" s="349"/>
      <c r="Q22" s="343"/>
      <c r="R22" s="343"/>
      <c r="S22" s="344"/>
      <c r="T22" s="344"/>
      <c r="U22" s="343"/>
      <c r="V22" s="61"/>
      <c r="W22" s="249"/>
      <c r="X22" s="249"/>
      <c r="Y22" s="249"/>
      <c r="Z22" s="249"/>
      <c r="AA22" s="249"/>
      <c r="AB22" s="249"/>
      <c r="AC22" s="249"/>
      <c r="AD22" s="249"/>
      <c r="AE22" s="249"/>
      <c r="AF22" s="249"/>
    </row>
    <row r="23" spans="1:32" x14ac:dyDescent="0.3">
      <c r="A23" s="66"/>
      <c r="B23" s="350" t="s">
        <v>149</v>
      </c>
      <c r="C23" s="350"/>
      <c r="D23" s="350"/>
      <c r="E23" s="351">
        <f t="shared" ref="E23:O23" si="9">SUM(E7:E21)</f>
        <v>0</v>
      </c>
      <c r="F23" s="352">
        <f t="shared" si="9"/>
        <v>0</v>
      </c>
      <c r="G23" s="353">
        <f t="shared" ca="1" si="9"/>
        <v>0</v>
      </c>
      <c r="H23" s="351">
        <f t="shared" ca="1" si="9"/>
        <v>0</v>
      </c>
      <c r="I23" s="351">
        <f t="shared" ca="1" si="9"/>
        <v>0</v>
      </c>
      <c r="J23" s="353">
        <f t="shared" ca="1" si="9"/>
        <v>0</v>
      </c>
      <c r="K23" s="351">
        <f t="shared" ca="1" si="9"/>
        <v>0</v>
      </c>
      <c r="L23" s="352">
        <f t="shared" ca="1" si="9"/>
        <v>0</v>
      </c>
      <c r="M23" s="353">
        <f t="shared" ca="1" si="9"/>
        <v>0</v>
      </c>
      <c r="N23" s="351">
        <f t="shared" ca="1" si="9"/>
        <v>0</v>
      </c>
      <c r="O23" s="352">
        <f t="shared" ca="1" si="9"/>
        <v>0</v>
      </c>
      <c r="P23" s="354" t="str">
        <f ca="1">IFERROR($I23/E23,"-")</f>
        <v>-</v>
      </c>
      <c r="Q23" s="355"/>
      <c r="R23" s="356"/>
      <c r="S23" s="255" t="str">
        <f ca="1">IFERROR(J23/G23,"-")</f>
        <v>-</v>
      </c>
      <c r="T23" s="255" t="str">
        <f ca="1">IFERROR(K23/H23,"-")</f>
        <v>-</v>
      </c>
      <c r="U23" s="355" t="str">
        <f ca="1">IFERROR($O23/E23,"-")</f>
        <v>-</v>
      </c>
      <c r="V23" s="61"/>
      <c r="W23" s="249"/>
      <c r="X23" s="249"/>
      <c r="Y23" s="249"/>
      <c r="Z23" s="249"/>
      <c r="AA23" s="249"/>
      <c r="AB23" s="249"/>
      <c r="AC23" s="249"/>
      <c r="AD23" s="249"/>
      <c r="AE23" s="249"/>
      <c r="AF23" s="249"/>
    </row>
    <row r="24" spans="1:32" ht="23.4" customHeight="1" x14ac:dyDescent="0.3">
      <c r="A24" s="66"/>
      <c r="B24" s="322" t="s">
        <v>222</v>
      </c>
      <c r="C24" s="251"/>
      <c r="D24" s="251"/>
      <c r="E24" s="251"/>
      <c r="F24" s="251"/>
      <c r="G24" s="251"/>
      <c r="H24" s="251"/>
      <c r="I24" s="251"/>
      <c r="J24" s="251"/>
      <c r="K24" s="251"/>
      <c r="L24" s="251"/>
      <c r="M24" s="251"/>
      <c r="N24" s="251"/>
      <c r="O24" s="251"/>
      <c r="P24" s="251"/>
      <c r="Q24" s="251"/>
      <c r="R24" s="251"/>
      <c r="S24" s="251"/>
      <c r="T24" s="251"/>
      <c r="U24" s="251"/>
      <c r="V24" s="61"/>
    </row>
    <row r="25" spans="1:32" x14ac:dyDescent="0.3">
      <c r="A25" s="66"/>
      <c r="B25" s="286"/>
      <c r="C25" s="286"/>
      <c r="D25" s="286"/>
      <c r="E25" s="286"/>
      <c r="F25" s="286"/>
      <c r="G25" s="286"/>
      <c r="H25" s="286"/>
      <c r="I25" s="286"/>
      <c r="J25" s="286"/>
      <c r="K25" s="286"/>
      <c r="L25" s="286"/>
      <c r="M25" s="286"/>
      <c r="N25" s="286"/>
      <c r="O25" s="286"/>
      <c r="P25" s="286"/>
      <c r="Q25" s="286"/>
      <c r="R25" s="286"/>
      <c r="S25" s="286"/>
      <c r="T25" s="286"/>
      <c r="U25" s="286"/>
      <c r="V25" s="61"/>
      <c r="W25" s="249">
        <f>33</f>
        <v>33</v>
      </c>
      <c r="X25" s="249">
        <v>61</v>
      </c>
      <c r="Y25" s="249">
        <v>89</v>
      </c>
      <c r="Z25" s="249">
        <v>117</v>
      </c>
      <c r="AA25" s="249">
        <v>145</v>
      </c>
      <c r="AB25" s="249">
        <v>9</v>
      </c>
      <c r="AC25" s="249">
        <v>40</v>
      </c>
      <c r="AD25" s="249">
        <v>68</v>
      </c>
      <c r="AE25" s="249">
        <v>96</v>
      </c>
      <c r="AF25" s="249">
        <v>124</v>
      </c>
    </row>
    <row r="26" spans="1:32" x14ac:dyDescent="0.3">
      <c r="A26" s="66"/>
      <c r="B26" s="286"/>
      <c r="C26" s="286"/>
      <c r="D26" s="286"/>
      <c r="E26" s="286"/>
      <c r="F26" s="286"/>
      <c r="G26" s="286"/>
      <c r="H26" s="286"/>
      <c r="I26" s="286"/>
      <c r="J26" s="286"/>
      <c r="K26" s="286"/>
      <c r="L26" s="286"/>
      <c r="M26" s="286"/>
      <c r="N26" s="286"/>
      <c r="O26" s="286"/>
      <c r="P26" s="286"/>
      <c r="Q26" s="286"/>
      <c r="R26" s="286"/>
      <c r="S26" s="286"/>
      <c r="T26" s="286"/>
      <c r="U26" s="286"/>
      <c r="V26" s="61"/>
      <c r="W26" s="249">
        <f t="shared" ref="W26:W39" si="10">W25+144</f>
        <v>177</v>
      </c>
      <c r="X26" s="249">
        <f t="shared" ref="X26:X39" si="11">X25+144</f>
        <v>205</v>
      </c>
      <c r="Y26" s="249">
        <f t="shared" ref="Y26:Y39" si="12">Y25+144</f>
        <v>233</v>
      </c>
      <c r="Z26" s="249">
        <f t="shared" ref="Z26:Z39" si="13">Z25+144</f>
        <v>261</v>
      </c>
      <c r="AA26" s="249">
        <f t="shared" ref="AA26:AA39" si="14">AA25+144</f>
        <v>289</v>
      </c>
      <c r="AB26" s="249">
        <f t="shared" ref="AB26:AB39" si="15">AB25+144</f>
        <v>153</v>
      </c>
      <c r="AC26" s="249">
        <f t="shared" ref="AC26:AC39" si="16">AC25+144</f>
        <v>184</v>
      </c>
      <c r="AD26" s="249">
        <f t="shared" ref="AD26:AD39" si="17">AD25+144</f>
        <v>212</v>
      </c>
      <c r="AE26" s="249">
        <f t="shared" ref="AE26:AE39" si="18">AE25+144</f>
        <v>240</v>
      </c>
      <c r="AF26" s="249">
        <f t="shared" ref="AF26:AF39" si="19">AF25+144</f>
        <v>268</v>
      </c>
    </row>
    <row r="27" spans="1:32" x14ac:dyDescent="0.3">
      <c r="A27" s="66"/>
      <c r="B27" s="286"/>
      <c r="C27" s="286"/>
      <c r="D27" s="286"/>
      <c r="E27" s="286"/>
      <c r="F27" s="286"/>
      <c r="G27" s="286"/>
      <c r="H27" s="286"/>
      <c r="I27" s="286"/>
      <c r="J27" s="286"/>
      <c r="K27" s="286"/>
      <c r="L27" s="286"/>
      <c r="M27" s="286"/>
      <c r="N27" s="286"/>
      <c r="O27" s="286"/>
      <c r="P27" s="286"/>
      <c r="Q27" s="286"/>
      <c r="R27" s="286"/>
      <c r="S27" s="286"/>
      <c r="T27" s="286"/>
      <c r="U27" s="286"/>
      <c r="V27" s="61"/>
      <c r="W27" s="249">
        <f t="shared" si="10"/>
        <v>321</v>
      </c>
      <c r="X27" s="249">
        <f t="shared" si="11"/>
        <v>349</v>
      </c>
      <c r="Y27" s="249">
        <f t="shared" si="12"/>
        <v>377</v>
      </c>
      <c r="Z27" s="249">
        <f t="shared" si="13"/>
        <v>405</v>
      </c>
      <c r="AA27" s="249">
        <f t="shared" si="14"/>
        <v>433</v>
      </c>
      <c r="AB27" s="249">
        <f t="shared" si="15"/>
        <v>297</v>
      </c>
      <c r="AC27" s="249">
        <f t="shared" si="16"/>
        <v>328</v>
      </c>
      <c r="AD27" s="249">
        <f t="shared" si="17"/>
        <v>356</v>
      </c>
      <c r="AE27" s="249">
        <f t="shared" si="18"/>
        <v>384</v>
      </c>
      <c r="AF27" s="249">
        <f t="shared" si="19"/>
        <v>412</v>
      </c>
    </row>
    <row r="28" spans="1:32" x14ac:dyDescent="0.3">
      <c r="A28" s="66"/>
      <c r="B28" s="286"/>
      <c r="C28" s="286"/>
      <c r="D28" s="286"/>
      <c r="E28" s="286"/>
      <c r="F28" s="286"/>
      <c r="G28" s="286"/>
      <c r="H28" s="286"/>
      <c r="I28" s="286"/>
      <c r="J28" s="286"/>
      <c r="K28" s="286"/>
      <c r="L28" s="286"/>
      <c r="M28" s="286"/>
      <c r="N28" s="286"/>
      <c r="O28" s="286"/>
      <c r="P28" s="286"/>
      <c r="Q28" s="286"/>
      <c r="R28" s="286"/>
      <c r="S28" s="286"/>
      <c r="T28" s="286"/>
      <c r="U28" s="286"/>
      <c r="V28" s="61"/>
      <c r="W28" s="249">
        <f t="shared" si="10"/>
        <v>465</v>
      </c>
      <c r="X28" s="249">
        <f t="shared" si="11"/>
        <v>493</v>
      </c>
      <c r="Y28" s="249">
        <f t="shared" si="12"/>
        <v>521</v>
      </c>
      <c r="Z28" s="249">
        <f t="shared" si="13"/>
        <v>549</v>
      </c>
      <c r="AA28" s="249">
        <f t="shared" si="14"/>
        <v>577</v>
      </c>
      <c r="AB28" s="249">
        <f t="shared" si="15"/>
        <v>441</v>
      </c>
      <c r="AC28" s="249">
        <f t="shared" si="16"/>
        <v>472</v>
      </c>
      <c r="AD28" s="249">
        <f t="shared" si="17"/>
        <v>500</v>
      </c>
      <c r="AE28" s="249">
        <f t="shared" si="18"/>
        <v>528</v>
      </c>
      <c r="AF28" s="249">
        <f t="shared" si="19"/>
        <v>556</v>
      </c>
    </row>
    <row r="29" spans="1:32" x14ac:dyDescent="0.3">
      <c r="A29" s="66"/>
      <c r="B29" s="286"/>
      <c r="C29" s="286"/>
      <c r="D29" s="286"/>
      <c r="E29" s="286"/>
      <c r="F29" s="286"/>
      <c r="G29" s="286"/>
      <c r="H29" s="286"/>
      <c r="I29" s="286"/>
      <c r="J29" s="286"/>
      <c r="K29" s="286"/>
      <c r="L29" s="286"/>
      <c r="M29" s="286"/>
      <c r="N29" s="286"/>
      <c r="O29" s="286"/>
      <c r="P29" s="286"/>
      <c r="Q29" s="286"/>
      <c r="R29" s="286"/>
      <c r="S29" s="286"/>
      <c r="T29" s="286"/>
      <c r="U29" s="286"/>
      <c r="V29" s="61"/>
      <c r="W29" s="249">
        <f t="shared" si="10"/>
        <v>609</v>
      </c>
      <c r="X29" s="249">
        <f t="shared" si="11"/>
        <v>637</v>
      </c>
      <c r="Y29" s="249">
        <f t="shared" si="12"/>
        <v>665</v>
      </c>
      <c r="Z29" s="249">
        <f t="shared" si="13"/>
        <v>693</v>
      </c>
      <c r="AA29" s="249">
        <f t="shared" si="14"/>
        <v>721</v>
      </c>
      <c r="AB29" s="249">
        <f t="shared" si="15"/>
        <v>585</v>
      </c>
      <c r="AC29" s="249">
        <f t="shared" si="16"/>
        <v>616</v>
      </c>
      <c r="AD29" s="249">
        <f t="shared" si="17"/>
        <v>644</v>
      </c>
      <c r="AE29" s="249">
        <f t="shared" si="18"/>
        <v>672</v>
      </c>
      <c r="AF29" s="249">
        <f t="shared" si="19"/>
        <v>700</v>
      </c>
    </row>
    <row r="30" spans="1:32" x14ac:dyDescent="0.3">
      <c r="A30" s="66"/>
      <c r="B30" s="286"/>
      <c r="C30" s="286"/>
      <c r="D30" s="286"/>
      <c r="E30" s="286"/>
      <c r="F30" s="286"/>
      <c r="G30" s="286"/>
      <c r="H30" s="286"/>
      <c r="I30" s="286"/>
      <c r="J30" s="286"/>
      <c r="K30" s="286"/>
      <c r="L30" s="286"/>
      <c r="M30" s="286"/>
      <c r="N30" s="286"/>
      <c r="O30" s="286"/>
      <c r="P30" s="286"/>
      <c r="Q30" s="286"/>
      <c r="R30" s="286"/>
      <c r="S30" s="286"/>
      <c r="T30" s="286"/>
      <c r="U30" s="286"/>
      <c r="V30" s="61"/>
      <c r="W30" s="249">
        <f t="shared" si="10"/>
        <v>753</v>
      </c>
      <c r="X30" s="249">
        <f t="shared" si="11"/>
        <v>781</v>
      </c>
      <c r="Y30" s="249">
        <f t="shared" si="12"/>
        <v>809</v>
      </c>
      <c r="Z30" s="249">
        <f t="shared" si="13"/>
        <v>837</v>
      </c>
      <c r="AA30" s="249">
        <f t="shared" si="14"/>
        <v>865</v>
      </c>
      <c r="AB30" s="249">
        <f t="shared" si="15"/>
        <v>729</v>
      </c>
      <c r="AC30" s="249">
        <f t="shared" si="16"/>
        <v>760</v>
      </c>
      <c r="AD30" s="249">
        <f t="shared" si="17"/>
        <v>788</v>
      </c>
      <c r="AE30" s="249">
        <f t="shared" si="18"/>
        <v>816</v>
      </c>
      <c r="AF30" s="249">
        <f t="shared" si="19"/>
        <v>844</v>
      </c>
    </row>
    <row r="31" spans="1:32" x14ac:dyDescent="0.3">
      <c r="A31" s="66"/>
      <c r="B31" s="286"/>
      <c r="C31" s="286"/>
      <c r="D31" s="286"/>
      <c r="E31" s="286"/>
      <c r="F31" s="286"/>
      <c r="G31" s="286"/>
      <c r="H31" s="286"/>
      <c r="I31" s="286"/>
      <c r="J31" s="286"/>
      <c r="K31" s="286"/>
      <c r="L31" s="286"/>
      <c r="M31" s="286"/>
      <c r="N31" s="286"/>
      <c r="O31" s="286"/>
      <c r="P31" s="286"/>
      <c r="Q31" s="286"/>
      <c r="R31" s="286"/>
      <c r="S31" s="286"/>
      <c r="T31" s="286"/>
      <c r="U31" s="286"/>
      <c r="V31" s="61"/>
      <c r="W31" s="249">
        <f t="shared" si="10"/>
        <v>897</v>
      </c>
      <c r="X31" s="249">
        <f t="shared" si="11"/>
        <v>925</v>
      </c>
      <c r="Y31" s="249">
        <f t="shared" si="12"/>
        <v>953</v>
      </c>
      <c r="Z31" s="249">
        <f t="shared" si="13"/>
        <v>981</v>
      </c>
      <c r="AA31" s="249">
        <f t="shared" si="14"/>
        <v>1009</v>
      </c>
      <c r="AB31" s="249">
        <f t="shared" si="15"/>
        <v>873</v>
      </c>
      <c r="AC31" s="249">
        <f t="shared" si="16"/>
        <v>904</v>
      </c>
      <c r="AD31" s="249">
        <f t="shared" si="17"/>
        <v>932</v>
      </c>
      <c r="AE31" s="249">
        <f t="shared" si="18"/>
        <v>960</v>
      </c>
      <c r="AF31" s="249">
        <f t="shared" si="19"/>
        <v>988</v>
      </c>
    </row>
    <row r="32" spans="1:32" x14ac:dyDescent="0.3">
      <c r="A32" s="66"/>
      <c r="B32" s="286"/>
      <c r="C32" s="286"/>
      <c r="D32" s="286"/>
      <c r="E32" s="286"/>
      <c r="F32" s="286"/>
      <c r="G32" s="286"/>
      <c r="H32" s="286"/>
      <c r="I32" s="286"/>
      <c r="J32" s="286"/>
      <c r="K32" s="286"/>
      <c r="L32" s="286"/>
      <c r="M32" s="286"/>
      <c r="N32" s="286"/>
      <c r="O32" s="286"/>
      <c r="P32" s="286"/>
      <c r="Q32" s="286"/>
      <c r="R32" s="286"/>
      <c r="S32" s="286"/>
      <c r="T32" s="286"/>
      <c r="U32" s="286"/>
      <c r="V32" s="61"/>
      <c r="W32" s="249">
        <f t="shared" si="10"/>
        <v>1041</v>
      </c>
      <c r="X32" s="249">
        <f t="shared" si="11"/>
        <v>1069</v>
      </c>
      <c r="Y32" s="249">
        <f t="shared" si="12"/>
        <v>1097</v>
      </c>
      <c r="Z32" s="249">
        <f t="shared" si="13"/>
        <v>1125</v>
      </c>
      <c r="AA32" s="249">
        <f t="shared" si="14"/>
        <v>1153</v>
      </c>
      <c r="AB32" s="249">
        <f t="shared" si="15"/>
        <v>1017</v>
      </c>
      <c r="AC32" s="249">
        <f t="shared" si="16"/>
        <v>1048</v>
      </c>
      <c r="AD32" s="249">
        <f t="shared" si="17"/>
        <v>1076</v>
      </c>
      <c r="AE32" s="249">
        <f t="shared" si="18"/>
        <v>1104</v>
      </c>
      <c r="AF32" s="249">
        <f t="shared" si="19"/>
        <v>1132</v>
      </c>
    </row>
    <row r="33" spans="1:32" x14ac:dyDescent="0.3">
      <c r="A33" s="66"/>
      <c r="B33" s="286"/>
      <c r="C33" s="286"/>
      <c r="D33" s="286"/>
      <c r="E33" s="286"/>
      <c r="F33" s="286"/>
      <c r="G33" s="286"/>
      <c r="H33" s="286"/>
      <c r="I33" s="286"/>
      <c r="J33" s="286"/>
      <c r="K33" s="286"/>
      <c r="L33" s="286"/>
      <c r="M33" s="286"/>
      <c r="N33" s="286"/>
      <c r="O33" s="286"/>
      <c r="P33" s="286"/>
      <c r="Q33" s="286"/>
      <c r="R33" s="286"/>
      <c r="S33" s="286"/>
      <c r="T33" s="286"/>
      <c r="U33" s="286"/>
      <c r="V33" s="61"/>
      <c r="W33" s="249">
        <f t="shared" si="10"/>
        <v>1185</v>
      </c>
      <c r="X33" s="249">
        <f t="shared" si="11"/>
        <v>1213</v>
      </c>
      <c r="Y33" s="249">
        <f t="shared" si="12"/>
        <v>1241</v>
      </c>
      <c r="Z33" s="249">
        <f t="shared" si="13"/>
        <v>1269</v>
      </c>
      <c r="AA33" s="249">
        <f t="shared" si="14"/>
        <v>1297</v>
      </c>
      <c r="AB33" s="249">
        <f t="shared" si="15"/>
        <v>1161</v>
      </c>
      <c r="AC33" s="249">
        <f t="shared" si="16"/>
        <v>1192</v>
      </c>
      <c r="AD33" s="249">
        <f t="shared" si="17"/>
        <v>1220</v>
      </c>
      <c r="AE33" s="249">
        <f t="shared" si="18"/>
        <v>1248</v>
      </c>
      <c r="AF33" s="249">
        <f t="shared" si="19"/>
        <v>1276</v>
      </c>
    </row>
    <row r="34" spans="1:32" x14ac:dyDescent="0.3">
      <c r="A34" s="66"/>
      <c r="B34" s="286"/>
      <c r="C34" s="286"/>
      <c r="D34" s="286"/>
      <c r="E34" s="286"/>
      <c r="F34" s="286"/>
      <c r="G34" s="286"/>
      <c r="H34" s="286"/>
      <c r="I34" s="286"/>
      <c r="J34" s="286"/>
      <c r="K34" s="286"/>
      <c r="L34" s="286"/>
      <c r="M34" s="286"/>
      <c r="N34" s="286"/>
      <c r="O34" s="286"/>
      <c r="P34" s="286"/>
      <c r="Q34" s="286"/>
      <c r="R34" s="286"/>
      <c r="S34" s="286"/>
      <c r="T34" s="286"/>
      <c r="U34" s="286"/>
      <c r="V34" s="61"/>
      <c r="W34" s="249">
        <f t="shared" si="10"/>
        <v>1329</v>
      </c>
      <c r="X34" s="249">
        <f t="shared" si="11"/>
        <v>1357</v>
      </c>
      <c r="Y34" s="249">
        <f t="shared" si="12"/>
        <v>1385</v>
      </c>
      <c r="Z34" s="249">
        <f t="shared" si="13"/>
        <v>1413</v>
      </c>
      <c r="AA34" s="249">
        <f t="shared" si="14"/>
        <v>1441</v>
      </c>
      <c r="AB34" s="249">
        <f t="shared" si="15"/>
        <v>1305</v>
      </c>
      <c r="AC34" s="249">
        <f t="shared" si="16"/>
        <v>1336</v>
      </c>
      <c r="AD34" s="249">
        <f t="shared" si="17"/>
        <v>1364</v>
      </c>
      <c r="AE34" s="249">
        <f t="shared" si="18"/>
        <v>1392</v>
      </c>
      <c r="AF34" s="249">
        <f t="shared" si="19"/>
        <v>1420</v>
      </c>
    </row>
    <row r="35" spans="1:32" x14ac:dyDescent="0.3">
      <c r="A35" s="66"/>
      <c r="B35" s="286"/>
      <c r="C35" s="286"/>
      <c r="D35" s="286"/>
      <c r="E35" s="286"/>
      <c r="F35" s="286"/>
      <c r="G35" s="286"/>
      <c r="H35" s="286"/>
      <c r="I35" s="286"/>
      <c r="J35" s="286"/>
      <c r="K35" s="286"/>
      <c r="L35" s="286"/>
      <c r="M35" s="286"/>
      <c r="N35" s="286"/>
      <c r="O35" s="286"/>
      <c r="P35" s="286"/>
      <c r="Q35" s="286"/>
      <c r="R35" s="286"/>
      <c r="S35" s="286"/>
      <c r="T35" s="286"/>
      <c r="U35" s="286"/>
      <c r="V35" s="61"/>
      <c r="W35" s="249">
        <f t="shared" si="10"/>
        <v>1473</v>
      </c>
      <c r="X35" s="249">
        <f t="shared" si="11"/>
        <v>1501</v>
      </c>
      <c r="Y35" s="249">
        <f t="shared" si="12"/>
        <v>1529</v>
      </c>
      <c r="Z35" s="249">
        <f t="shared" si="13"/>
        <v>1557</v>
      </c>
      <c r="AA35" s="249">
        <f t="shared" si="14"/>
        <v>1585</v>
      </c>
      <c r="AB35" s="249">
        <f t="shared" si="15"/>
        <v>1449</v>
      </c>
      <c r="AC35" s="249">
        <f t="shared" si="16"/>
        <v>1480</v>
      </c>
      <c r="AD35" s="249">
        <f t="shared" si="17"/>
        <v>1508</v>
      </c>
      <c r="AE35" s="249">
        <f t="shared" si="18"/>
        <v>1536</v>
      </c>
      <c r="AF35" s="249">
        <f t="shared" si="19"/>
        <v>1564</v>
      </c>
    </row>
    <row r="36" spans="1:32" x14ac:dyDescent="0.3">
      <c r="A36" s="66"/>
      <c r="B36" s="286"/>
      <c r="C36" s="286"/>
      <c r="D36" s="286"/>
      <c r="E36" s="286"/>
      <c r="F36" s="286"/>
      <c r="G36" s="286"/>
      <c r="H36" s="286"/>
      <c r="I36" s="286"/>
      <c r="J36" s="286"/>
      <c r="K36" s="286"/>
      <c r="L36" s="286"/>
      <c r="M36" s="286"/>
      <c r="N36" s="286"/>
      <c r="O36" s="286"/>
      <c r="P36" s="286"/>
      <c r="Q36" s="286"/>
      <c r="R36" s="286"/>
      <c r="S36" s="286"/>
      <c r="T36" s="286"/>
      <c r="U36" s="286"/>
      <c r="V36" s="61"/>
      <c r="W36" s="249">
        <f t="shared" si="10"/>
        <v>1617</v>
      </c>
      <c r="X36" s="249">
        <f t="shared" si="11"/>
        <v>1645</v>
      </c>
      <c r="Y36" s="249">
        <f t="shared" si="12"/>
        <v>1673</v>
      </c>
      <c r="Z36" s="249">
        <f t="shared" si="13"/>
        <v>1701</v>
      </c>
      <c r="AA36" s="249">
        <f t="shared" si="14"/>
        <v>1729</v>
      </c>
      <c r="AB36" s="249">
        <f t="shared" si="15"/>
        <v>1593</v>
      </c>
      <c r="AC36" s="249">
        <f t="shared" si="16"/>
        <v>1624</v>
      </c>
      <c r="AD36" s="249">
        <f t="shared" si="17"/>
        <v>1652</v>
      </c>
      <c r="AE36" s="249">
        <f t="shared" si="18"/>
        <v>1680</v>
      </c>
      <c r="AF36" s="249">
        <f t="shared" si="19"/>
        <v>1708</v>
      </c>
    </row>
    <row r="37" spans="1:32" x14ac:dyDescent="0.3">
      <c r="A37" s="66"/>
      <c r="B37" s="286"/>
      <c r="C37" s="286"/>
      <c r="D37" s="286"/>
      <c r="E37" s="286"/>
      <c r="F37" s="286"/>
      <c r="G37" s="286"/>
      <c r="H37" s="286"/>
      <c r="I37" s="286"/>
      <c r="J37" s="286"/>
      <c r="K37" s="286"/>
      <c r="L37" s="286"/>
      <c r="M37" s="286"/>
      <c r="N37" s="286"/>
      <c r="O37" s="286"/>
      <c r="P37" s="286"/>
      <c r="Q37" s="286"/>
      <c r="R37" s="286"/>
      <c r="S37" s="286"/>
      <c r="T37" s="286"/>
      <c r="U37" s="286"/>
      <c r="V37" s="61"/>
      <c r="W37" s="249">
        <f t="shared" si="10"/>
        <v>1761</v>
      </c>
      <c r="X37" s="249">
        <f t="shared" si="11"/>
        <v>1789</v>
      </c>
      <c r="Y37" s="249">
        <f t="shared" si="12"/>
        <v>1817</v>
      </c>
      <c r="Z37" s="249">
        <f t="shared" si="13"/>
        <v>1845</v>
      </c>
      <c r="AA37" s="249">
        <f t="shared" si="14"/>
        <v>1873</v>
      </c>
      <c r="AB37" s="249">
        <f t="shared" si="15"/>
        <v>1737</v>
      </c>
      <c r="AC37" s="249">
        <f t="shared" si="16"/>
        <v>1768</v>
      </c>
      <c r="AD37" s="249">
        <f t="shared" si="17"/>
        <v>1796</v>
      </c>
      <c r="AE37" s="249">
        <f t="shared" si="18"/>
        <v>1824</v>
      </c>
      <c r="AF37" s="249">
        <f t="shared" si="19"/>
        <v>1852</v>
      </c>
    </row>
    <row r="38" spans="1:32" x14ac:dyDescent="0.3">
      <c r="A38" s="66"/>
      <c r="B38" s="286"/>
      <c r="C38" s="286"/>
      <c r="D38" s="286"/>
      <c r="E38" s="286"/>
      <c r="F38" s="286"/>
      <c r="G38" s="286"/>
      <c r="H38" s="286"/>
      <c r="I38" s="286"/>
      <c r="J38" s="286"/>
      <c r="K38" s="286"/>
      <c r="L38" s="286"/>
      <c r="M38" s="286"/>
      <c r="N38" s="286"/>
      <c r="O38" s="286"/>
      <c r="P38" s="286"/>
      <c r="Q38" s="286"/>
      <c r="R38" s="286"/>
      <c r="S38" s="286"/>
      <c r="T38" s="286"/>
      <c r="U38" s="286"/>
      <c r="V38" s="61"/>
      <c r="W38" s="249">
        <f t="shared" si="10"/>
        <v>1905</v>
      </c>
      <c r="X38" s="249">
        <f t="shared" si="11"/>
        <v>1933</v>
      </c>
      <c r="Y38" s="249">
        <f t="shared" si="12"/>
        <v>1961</v>
      </c>
      <c r="Z38" s="249">
        <f t="shared" si="13"/>
        <v>1989</v>
      </c>
      <c r="AA38" s="249">
        <f t="shared" si="14"/>
        <v>2017</v>
      </c>
      <c r="AB38" s="249">
        <f t="shared" si="15"/>
        <v>1881</v>
      </c>
      <c r="AC38" s="249">
        <f t="shared" si="16"/>
        <v>1912</v>
      </c>
      <c r="AD38" s="249">
        <f t="shared" si="17"/>
        <v>1940</v>
      </c>
      <c r="AE38" s="249">
        <f t="shared" si="18"/>
        <v>1968</v>
      </c>
      <c r="AF38" s="249">
        <f t="shared" si="19"/>
        <v>1996</v>
      </c>
    </row>
    <row r="39" spans="1:32" x14ac:dyDescent="0.3">
      <c r="A39" s="66"/>
      <c r="B39" s="286"/>
      <c r="C39" s="286"/>
      <c r="D39" s="286"/>
      <c r="E39" s="286"/>
      <c r="F39" s="286"/>
      <c r="G39" s="286"/>
      <c r="H39" s="286"/>
      <c r="I39" s="286"/>
      <c r="J39" s="286"/>
      <c r="K39" s="286"/>
      <c r="L39" s="286"/>
      <c r="M39" s="286"/>
      <c r="N39" s="286"/>
      <c r="O39" s="286"/>
      <c r="P39" s="286"/>
      <c r="Q39" s="286"/>
      <c r="R39" s="286"/>
      <c r="S39" s="286"/>
      <c r="T39" s="286"/>
      <c r="U39" s="286"/>
      <c r="V39" s="61"/>
      <c r="W39" s="249">
        <f t="shared" si="10"/>
        <v>2049</v>
      </c>
      <c r="X39" s="249">
        <f t="shared" si="11"/>
        <v>2077</v>
      </c>
      <c r="Y39" s="249">
        <f t="shared" si="12"/>
        <v>2105</v>
      </c>
      <c r="Z39" s="249">
        <f t="shared" si="13"/>
        <v>2133</v>
      </c>
      <c r="AA39" s="249">
        <f t="shared" si="14"/>
        <v>2161</v>
      </c>
      <c r="AB39" s="249">
        <f t="shared" si="15"/>
        <v>2025</v>
      </c>
      <c r="AC39" s="249">
        <f t="shared" si="16"/>
        <v>2056</v>
      </c>
      <c r="AD39" s="249">
        <f t="shared" si="17"/>
        <v>2084</v>
      </c>
      <c r="AE39" s="249">
        <f t="shared" si="18"/>
        <v>2112</v>
      </c>
      <c r="AF39" s="249">
        <f t="shared" si="19"/>
        <v>2140</v>
      </c>
    </row>
    <row r="40" spans="1:32" x14ac:dyDescent="0.3">
      <c r="A40" s="66"/>
      <c r="B40" s="286"/>
      <c r="C40" s="286"/>
      <c r="D40" s="286"/>
      <c r="E40" s="286"/>
      <c r="F40" s="286"/>
      <c r="G40" s="286"/>
      <c r="H40" s="286"/>
      <c r="I40" s="286"/>
      <c r="J40" s="286"/>
      <c r="K40" s="286"/>
      <c r="L40" s="286"/>
      <c r="M40" s="286"/>
      <c r="N40" s="286"/>
      <c r="O40" s="286"/>
      <c r="P40" s="286"/>
      <c r="Q40" s="286"/>
      <c r="R40" s="286"/>
      <c r="S40" s="286"/>
      <c r="T40" s="286"/>
      <c r="U40" s="286"/>
      <c r="V40" s="61"/>
    </row>
    <row r="41" spans="1:32" x14ac:dyDescent="0.3">
      <c r="A41" s="66"/>
      <c r="B41" s="286"/>
      <c r="C41" s="286"/>
      <c r="D41" s="286"/>
      <c r="E41" s="286"/>
      <c r="F41" s="286"/>
      <c r="G41" s="286"/>
      <c r="H41" s="286"/>
      <c r="I41" s="286"/>
      <c r="J41" s="286"/>
      <c r="K41" s="286"/>
      <c r="L41" s="286"/>
      <c r="M41" s="286"/>
      <c r="N41" s="286"/>
      <c r="O41" s="286"/>
      <c r="P41" s="286"/>
      <c r="Q41" s="286"/>
      <c r="R41" s="286"/>
      <c r="S41" s="286"/>
      <c r="T41" s="286"/>
      <c r="U41" s="286"/>
      <c r="V41" s="61"/>
    </row>
    <row r="42" spans="1:32" x14ac:dyDescent="0.3">
      <c r="A42" s="66"/>
      <c r="B42" s="286"/>
      <c r="C42" s="286"/>
      <c r="D42" s="286"/>
      <c r="E42" s="286"/>
      <c r="F42" s="286"/>
      <c r="G42" s="286"/>
      <c r="H42" s="286"/>
      <c r="I42" s="286"/>
      <c r="J42" s="286"/>
      <c r="K42" s="286"/>
      <c r="L42" s="286"/>
      <c r="M42" s="286"/>
      <c r="N42" s="286"/>
      <c r="O42" s="286"/>
      <c r="P42" s="286"/>
      <c r="Q42" s="286"/>
      <c r="R42" s="286"/>
      <c r="S42" s="286"/>
      <c r="T42" s="286"/>
      <c r="U42" s="286"/>
      <c r="V42" s="61"/>
    </row>
    <row r="43" spans="1:32" x14ac:dyDescent="0.3">
      <c r="A43" s="66"/>
      <c r="B43" s="286"/>
      <c r="C43" s="286"/>
      <c r="D43" s="286"/>
      <c r="E43" s="286"/>
      <c r="F43" s="286"/>
      <c r="G43" s="286"/>
      <c r="H43" s="286"/>
      <c r="I43" s="286"/>
      <c r="J43" s="286"/>
      <c r="K43" s="286"/>
      <c r="L43" s="286"/>
      <c r="M43" s="286"/>
      <c r="N43" s="286"/>
      <c r="O43" s="286"/>
      <c r="P43" s="286"/>
      <c r="Q43" s="286"/>
      <c r="R43" s="286"/>
      <c r="S43" s="286"/>
      <c r="T43" s="286"/>
      <c r="U43" s="286"/>
      <c r="V43" s="61"/>
    </row>
    <row r="44" spans="1:32" x14ac:dyDescent="0.3">
      <c r="A44" s="66"/>
      <c r="B44" s="286"/>
      <c r="C44" s="286"/>
      <c r="D44" s="286"/>
      <c r="E44" s="286"/>
      <c r="F44" s="286"/>
      <c r="G44" s="286"/>
      <c r="H44" s="286"/>
      <c r="I44" s="286"/>
      <c r="J44" s="286"/>
      <c r="K44" s="286"/>
      <c r="L44" s="286"/>
      <c r="M44" s="286"/>
      <c r="N44" s="286"/>
      <c r="O44" s="286"/>
      <c r="P44" s="286"/>
      <c r="Q44" s="286"/>
      <c r="R44" s="286"/>
      <c r="S44" s="286"/>
      <c r="T44" s="286"/>
      <c r="U44" s="286"/>
      <c r="V44" s="61"/>
    </row>
    <row r="45" spans="1:32" ht="67.2" customHeight="1" x14ac:dyDescent="0.3">
      <c r="A45" s="66"/>
      <c r="B45" s="286"/>
      <c r="C45" s="286"/>
      <c r="D45" s="286"/>
      <c r="E45" s="286"/>
      <c r="F45" s="286"/>
      <c r="G45" s="286"/>
      <c r="H45" s="286"/>
      <c r="I45" s="286"/>
      <c r="J45" s="286"/>
      <c r="K45" s="286"/>
      <c r="L45" s="286"/>
      <c r="M45" s="286"/>
      <c r="N45" s="286"/>
      <c r="O45" s="286"/>
      <c r="P45" s="286"/>
      <c r="Q45" s="286"/>
      <c r="R45" s="286"/>
      <c r="S45" s="286"/>
      <c r="T45" s="286"/>
      <c r="U45" s="286"/>
      <c r="V45" s="61"/>
    </row>
    <row r="46" spans="1:32" ht="25.2" customHeight="1" x14ac:dyDescent="0.3">
      <c r="A46" s="66"/>
      <c r="B46" s="322" t="s">
        <v>223</v>
      </c>
      <c r="C46" s="251"/>
      <c r="D46" s="251"/>
      <c r="E46" s="251"/>
      <c r="F46" s="251"/>
      <c r="G46" s="251"/>
      <c r="H46" s="251"/>
      <c r="I46" s="251"/>
      <c r="J46" s="251"/>
      <c r="K46" s="251"/>
      <c r="L46" s="251"/>
      <c r="M46" s="251"/>
      <c r="N46" s="251"/>
      <c r="O46" s="251"/>
      <c r="P46" s="251"/>
      <c r="Q46" s="251"/>
      <c r="R46" s="251"/>
      <c r="S46" s="251"/>
      <c r="T46" s="251"/>
      <c r="U46" s="251"/>
      <c r="V46" s="61"/>
    </row>
    <row r="47" spans="1:32" x14ac:dyDescent="0.3">
      <c r="A47" s="66"/>
      <c r="B47" s="286"/>
      <c r="C47" s="286"/>
      <c r="D47" s="286"/>
      <c r="E47" s="286"/>
      <c r="F47" s="286"/>
      <c r="G47" s="286"/>
      <c r="H47" s="286"/>
      <c r="I47" s="286"/>
      <c r="J47" s="286"/>
      <c r="K47" s="286"/>
      <c r="L47" s="286"/>
      <c r="M47" s="286"/>
      <c r="N47" s="286"/>
      <c r="O47" s="286"/>
      <c r="P47" s="286"/>
      <c r="Q47" s="286"/>
      <c r="R47" s="286"/>
      <c r="S47" s="286"/>
      <c r="T47" s="286"/>
      <c r="U47" s="286"/>
      <c r="V47" s="61"/>
    </row>
    <row r="48" spans="1:32" x14ac:dyDescent="0.3">
      <c r="A48" s="66"/>
      <c r="B48" s="286"/>
      <c r="C48" s="286"/>
      <c r="D48" s="286"/>
      <c r="E48" s="286"/>
      <c r="F48" s="286"/>
      <c r="G48" s="286"/>
      <c r="H48" s="286"/>
      <c r="I48" s="286"/>
      <c r="J48" s="286"/>
      <c r="K48" s="286"/>
      <c r="L48" s="286"/>
      <c r="M48" s="286"/>
      <c r="N48" s="286"/>
      <c r="O48" s="286"/>
      <c r="P48" s="286"/>
      <c r="Q48" s="286"/>
      <c r="R48" s="286"/>
      <c r="S48" s="286"/>
      <c r="T48" s="286"/>
      <c r="U48" s="286"/>
      <c r="V48" s="61"/>
    </row>
    <row r="49" spans="1:22" x14ac:dyDescent="0.3">
      <c r="A49" s="66"/>
      <c r="B49" s="286"/>
      <c r="C49" s="286"/>
      <c r="D49" s="286"/>
      <c r="E49" s="286"/>
      <c r="F49" s="286"/>
      <c r="G49" s="286"/>
      <c r="H49" s="286"/>
      <c r="I49" s="286"/>
      <c r="J49" s="286"/>
      <c r="K49" s="286"/>
      <c r="L49" s="286"/>
      <c r="M49" s="286"/>
      <c r="N49" s="286"/>
      <c r="O49" s="286"/>
      <c r="P49" s="286"/>
      <c r="Q49" s="286"/>
      <c r="R49" s="286"/>
      <c r="S49" s="286"/>
      <c r="T49" s="286"/>
      <c r="U49" s="286"/>
      <c r="V49" s="61"/>
    </row>
    <row r="50" spans="1:22" x14ac:dyDescent="0.3">
      <c r="A50" s="66"/>
      <c r="B50" s="286"/>
      <c r="C50" s="286"/>
      <c r="D50" s="286"/>
      <c r="E50" s="286"/>
      <c r="F50" s="286"/>
      <c r="G50" s="286"/>
      <c r="H50" s="286"/>
      <c r="I50" s="286"/>
      <c r="J50" s="286"/>
      <c r="K50" s="286"/>
      <c r="L50" s="286"/>
      <c r="M50" s="286"/>
      <c r="N50" s="286"/>
      <c r="O50" s="286"/>
      <c r="P50" s="286"/>
      <c r="Q50" s="286"/>
      <c r="R50" s="286"/>
      <c r="S50" s="286"/>
      <c r="T50" s="286"/>
      <c r="U50" s="286"/>
      <c r="V50" s="61"/>
    </row>
    <row r="51" spans="1:22" x14ac:dyDescent="0.3">
      <c r="A51" s="66"/>
      <c r="B51" s="286"/>
      <c r="C51" s="286"/>
      <c r="D51" s="286"/>
      <c r="E51" s="286"/>
      <c r="F51" s="286"/>
      <c r="G51" s="286"/>
      <c r="H51" s="286"/>
      <c r="I51" s="286"/>
      <c r="J51" s="286"/>
      <c r="K51" s="286"/>
      <c r="L51" s="286"/>
      <c r="M51" s="286"/>
      <c r="N51" s="286"/>
      <c r="O51" s="286"/>
      <c r="P51" s="286"/>
      <c r="Q51" s="286"/>
      <c r="R51" s="286"/>
      <c r="S51" s="286"/>
      <c r="T51" s="286"/>
      <c r="U51" s="286"/>
      <c r="V51" s="61"/>
    </row>
    <row r="52" spans="1:22" x14ac:dyDescent="0.3">
      <c r="A52" s="66"/>
      <c r="B52" s="286"/>
      <c r="C52" s="286"/>
      <c r="D52" s="286"/>
      <c r="E52" s="286"/>
      <c r="F52" s="286"/>
      <c r="G52" s="286"/>
      <c r="H52" s="286"/>
      <c r="I52" s="286"/>
      <c r="J52" s="286"/>
      <c r="K52" s="286"/>
      <c r="L52" s="286"/>
      <c r="M52" s="286"/>
      <c r="N52" s="286"/>
      <c r="O52" s="286"/>
      <c r="P52" s="286"/>
      <c r="Q52" s="286"/>
      <c r="R52" s="286"/>
      <c r="S52" s="286"/>
      <c r="T52" s="286"/>
      <c r="U52" s="286"/>
      <c r="V52" s="61"/>
    </row>
    <row r="53" spans="1:22" x14ac:dyDescent="0.3">
      <c r="A53" s="66"/>
      <c r="B53" s="286"/>
      <c r="C53" s="286"/>
      <c r="D53" s="286"/>
      <c r="E53" s="286"/>
      <c r="F53" s="286"/>
      <c r="G53" s="286"/>
      <c r="H53" s="286"/>
      <c r="I53" s="286"/>
      <c r="J53" s="286"/>
      <c r="K53" s="286"/>
      <c r="L53" s="286"/>
      <c r="M53" s="286"/>
      <c r="N53" s="286"/>
      <c r="O53" s="286"/>
      <c r="P53" s="286"/>
      <c r="Q53" s="286"/>
      <c r="R53" s="286"/>
      <c r="S53" s="286"/>
      <c r="T53" s="286"/>
      <c r="U53" s="286"/>
      <c r="V53" s="61"/>
    </row>
    <row r="54" spans="1:22" x14ac:dyDescent="0.3">
      <c r="A54" s="66"/>
      <c r="B54" s="286"/>
      <c r="C54" s="286"/>
      <c r="D54" s="286"/>
      <c r="E54" s="286"/>
      <c r="F54" s="286"/>
      <c r="G54" s="286"/>
      <c r="H54" s="286"/>
      <c r="I54" s="286"/>
      <c r="J54" s="286"/>
      <c r="K54" s="286"/>
      <c r="L54" s="286"/>
      <c r="M54" s="286"/>
      <c r="N54" s="286"/>
      <c r="O54" s="286"/>
      <c r="P54" s="286"/>
      <c r="Q54" s="286"/>
      <c r="R54" s="286"/>
      <c r="S54" s="286"/>
      <c r="T54" s="286"/>
      <c r="U54" s="286"/>
      <c r="V54" s="61"/>
    </row>
    <row r="55" spans="1:22" x14ac:dyDescent="0.3">
      <c r="A55" s="66"/>
      <c r="B55" s="286"/>
      <c r="C55" s="286"/>
      <c r="D55" s="286"/>
      <c r="E55" s="286"/>
      <c r="F55" s="286"/>
      <c r="G55" s="286"/>
      <c r="H55" s="286"/>
      <c r="I55" s="286"/>
      <c r="J55" s="286"/>
      <c r="K55" s="286"/>
      <c r="L55" s="286"/>
      <c r="M55" s="286"/>
      <c r="N55" s="286"/>
      <c r="O55" s="286"/>
      <c r="P55" s="286"/>
      <c r="Q55" s="286"/>
      <c r="R55" s="286"/>
      <c r="S55" s="286"/>
      <c r="T55" s="286"/>
      <c r="U55" s="286"/>
      <c r="V55" s="61"/>
    </row>
    <row r="56" spans="1:22" x14ac:dyDescent="0.3">
      <c r="A56" s="66"/>
      <c r="B56" s="286"/>
      <c r="C56" s="286"/>
      <c r="D56" s="286"/>
      <c r="E56" s="286"/>
      <c r="F56" s="286"/>
      <c r="G56" s="286"/>
      <c r="H56" s="286"/>
      <c r="I56" s="286"/>
      <c r="J56" s="286"/>
      <c r="K56" s="286"/>
      <c r="L56" s="286"/>
      <c r="M56" s="286"/>
      <c r="N56" s="286"/>
      <c r="O56" s="286"/>
      <c r="P56" s="286"/>
      <c r="Q56" s="286"/>
      <c r="R56" s="286"/>
      <c r="S56" s="286"/>
      <c r="T56" s="286"/>
      <c r="U56" s="286"/>
      <c r="V56" s="61"/>
    </row>
    <row r="57" spans="1:22" x14ac:dyDescent="0.3">
      <c r="A57" s="66"/>
      <c r="B57" s="286"/>
      <c r="C57" s="286"/>
      <c r="D57" s="286"/>
      <c r="E57" s="286"/>
      <c r="F57" s="286"/>
      <c r="G57" s="286"/>
      <c r="H57" s="286"/>
      <c r="I57" s="286"/>
      <c r="J57" s="286"/>
      <c r="K57" s="286"/>
      <c r="L57" s="286"/>
      <c r="M57" s="286"/>
      <c r="N57" s="286"/>
      <c r="O57" s="286"/>
      <c r="P57" s="286"/>
      <c r="Q57" s="286"/>
      <c r="R57" s="286"/>
      <c r="S57" s="286"/>
      <c r="T57" s="286"/>
      <c r="U57" s="286"/>
      <c r="V57" s="61"/>
    </row>
    <row r="58" spans="1:22" x14ac:dyDescent="0.3">
      <c r="A58" s="66"/>
      <c r="B58" s="286"/>
      <c r="C58" s="286"/>
      <c r="D58" s="286"/>
      <c r="E58" s="286"/>
      <c r="F58" s="286"/>
      <c r="G58" s="286"/>
      <c r="H58" s="286"/>
      <c r="I58" s="286"/>
      <c r="J58" s="286"/>
      <c r="K58" s="286"/>
      <c r="L58" s="286"/>
      <c r="M58" s="286"/>
      <c r="N58" s="286"/>
      <c r="O58" s="286"/>
      <c r="P58" s="286"/>
      <c r="Q58" s="286"/>
      <c r="R58" s="286"/>
      <c r="S58" s="286"/>
      <c r="T58" s="286"/>
      <c r="U58" s="286"/>
      <c r="V58" s="61"/>
    </row>
    <row r="59" spans="1:22" x14ac:dyDescent="0.3">
      <c r="A59" s="66"/>
      <c r="B59" s="286"/>
      <c r="C59" s="286"/>
      <c r="D59" s="286"/>
      <c r="E59" s="286"/>
      <c r="F59" s="286"/>
      <c r="G59" s="286"/>
      <c r="H59" s="286"/>
      <c r="I59" s="286"/>
      <c r="J59" s="286"/>
      <c r="K59" s="286"/>
      <c r="L59" s="286"/>
      <c r="M59" s="286"/>
      <c r="N59" s="286"/>
      <c r="O59" s="286"/>
      <c r="P59" s="286"/>
      <c r="Q59" s="286"/>
      <c r="R59" s="286"/>
      <c r="S59" s="286"/>
      <c r="T59" s="286"/>
      <c r="U59" s="286"/>
      <c r="V59" s="61"/>
    </row>
    <row r="60" spans="1:22" x14ac:dyDescent="0.3">
      <c r="A60" s="66"/>
      <c r="B60" s="286"/>
      <c r="C60" s="286"/>
      <c r="D60" s="286"/>
      <c r="E60" s="286"/>
      <c r="F60" s="286"/>
      <c r="G60" s="286"/>
      <c r="H60" s="286"/>
      <c r="I60" s="286"/>
      <c r="J60" s="286"/>
      <c r="K60" s="286"/>
      <c r="L60" s="286"/>
      <c r="M60" s="286"/>
      <c r="N60" s="286"/>
      <c r="O60" s="286"/>
      <c r="P60" s="286"/>
      <c r="Q60" s="286"/>
      <c r="R60" s="286"/>
      <c r="S60" s="286"/>
      <c r="T60" s="286"/>
      <c r="U60" s="286"/>
      <c r="V60" s="61"/>
    </row>
    <row r="61" spans="1:22" x14ac:dyDescent="0.3">
      <c r="A61" s="66"/>
      <c r="B61" s="286"/>
      <c r="C61" s="286"/>
      <c r="D61" s="286"/>
      <c r="E61" s="286"/>
      <c r="F61" s="286"/>
      <c r="G61" s="286"/>
      <c r="H61" s="286"/>
      <c r="I61" s="286"/>
      <c r="J61" s="286"/>
      <c r="K61" s="286"/>
      <c r="L61" s="286"/>
      <c r="M61" s="286"/>
      <c r="N61" s="286"/>
      <c r="O61" s="286"/>
      <c r="P61" s="286"/>
      <c r="Q61" s="286"/>
      <c r="R61" s="286"/>
      <c r="S61" s="286"/>
      <c r="T61" s="286"/>
      <c r="U61" s="286"/>
      <c r="V61" s="61"/>
    </row>
    <row r="62" spans="1:22" x14ac:dyDescent="0.3">
      <c r="A62" s="66"/>
      <c r="B62" s="286"/>
      <c r="C62" s="286"/>
      <c r="D62" s="286"/>
      <c r="E62" s="286"/>
      <c r="F62" s="286"/>
      <c r="G62" s="286"/>
      <c r="H62" s="286"/>
      <c r="I62" s="286"/>
      <c r="J62" s="286"/>
      <c r="K62" s="286"/>
      <c r="L62" s="286"/>
      <c r="M62" s="286"/>
      <c r="N62" s="286"/>
      <c r="O62" s="286"/>
      <c r="P62" s="286"/>
      <c r="Q62" s="286"/>
      <c r="R62" s="286"/>
      <c r="S62" s="286"/>
      <c r="T62" s="286"/>
      <c r="U62" s="286"/>
      <c r="V62" s="61"/>
    </row>
    <row r="63" spans="1:22" x14ac:dyDescent="0.3">
      <c r="A63" s="66"/>
      <c r="B63" s="286"/>
      <c r="C63" s="286"/>
      <c r="D63" s="286"/>
      <c r="E63" s="286"/>
      <c r="F63" s="286"/>
      <c r="G63" s="286"/>
      <c r="H63" s="286"/>
      <c r="I63" s="286"/>
      <c r="J63" s="286"/>
      <c r="K63" s="286"/>
      <c r="L63" s="286"/>
      <c r="M63" s="286"/>
      <c r="N63" s="286"/>
      <c r="O63" s="286"/>
      <c r="P63" s="286"/>
      <c r="Q63" s="286"/>
      <c r="R63" s="286"/>
      <c r="S63" s="286"/>
      <c r="T63" s="286"/>
      <c r="U63" s="286"/>
      <c r="V63" s="61"/>
    </row>
    <row r="64" spans="1:22" ht="8.4" customHeight="1" x14ac:dyDescent="0.3">
      <c r="A64" s="66"/>
      <c r="B64" s="61"/>
      <c r="C64" s="61"/>
      <c r="D64" s="61"/>
      <c r="E64" s="61"/>
      <c r="F64" s="61"/>
      <c r="G64" s="61"/>
      <c r="H64" s="61"/>
      <c r="I64" s="61"/>
      <c r="J64" s="61"/>
      <c r="K64" s="61"/>
      <c r="L64" s="61"/>
      <c r="M64" s="61"/>
      <c r="N64" s="61"/>
      <c r="O64" s="61"/>
      <c r="P64" s="61"/>
      <c r="Q64" s="61"/>
      <c r="R64" s="61"/>
      <c r="S64" s="61"/>
      <c r="T64" s="61"/>
      <c r="U64" s="61"/>
      <c r="V64" s="61"/>
    </row>
  </sheetData>
  <sheetProtection sheet="1" objects="1" scenarios="1" sort="0" autoFilter="0"/>
  <autoFilter ref="A6:AG21" xr:uid="{1D92255D-0471-4438-8169-551C83528FEA}">
    <sortState xmlns:xlrd2="http://schemas.microsoft.com/office/spreadsheetml/2017/richdata2" ref="A7:AG21">
      <sortCondition ref="P6:P21"/>
    </sortState>
  </autoFilter>
  <sortState xmlns:xlrd2="http://schemas.microsoft.com/office/spreadsheetml/2017/richdata2" ref="A7:AF10">
    <sortCondition ref="B7:B10"/>
  </sortState>
  <mergeCells count="6">
    <mergeCell ref="B5:F5"/>
    <mergeCell ref="W5:AF5"/>
    <mergeCell ref="G5:I5"/>
    <mergeCell ref="J5:L5"/>
    <mergeCell ref="M5:O5"/>
    <mergeCell ref="P5:U5"/>
  </mergeCells>
  <phoneticPr fontId="1" type="noConversion"/>
  <pageMargins left="0.39370078740157483" right="0.39370078740157483" top="0.39370078740157483" bottom="0.39370078740157483" header="0.31496062992125984" footer="0.31496062992125984"/>
  <pageSetup paperSize="9" scale="52" orientation="landscape" r:id="rId1"/>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1D2F5F-80B0-4299-9CA3-0B9A9A4B86E7}">
  <sheetPr codeName="Full7"/>
  <dimension ref="A1:R53"/>
  <sheetViews>
    <sheetView zoomScaleNormal="100" workbookViewId="0">
      <selection activeCell="G12" sqref="G12"/>
    </sheetView>
  </sheetViews>
  <sheetFormatPr defaultColWidth="11.44140625" defaultRowHeight="11.4" x14ac:dyDescent="0.2"/>
  <cols>
    <col min="1" max="1" width="2.88671875" style="13" bestFit="1" customWidth="1"/>
    <col min="2" max="2" width="30.5546875" style="13" customWidth="1"/>
    <col min="3" max="3" width="14.33203125" style="13" customWidth="1"/>
    <col min="4" max="4" width="25.44140625" style="13" bestFit="1" customWidth="1"/>
    <col min="5" max="5" width="11.44140625" style="15"/>
    <col min="6" max="6" width="15.88671875" style="13" customWidth="1"/>
    <col min="7" max="7" width="11.44140625" style="13"/>
    <col min="8" max="8" width="12.109375" style="13" bestFit="1" customWidth="1"/>
    <col min="9" max="9" width="4.33203125" style="13" customWidth="1"/>
    <col min="10" max="10" width="16.33203125" style="13" bestFit="1" customWidth="1"/>
    <col min="11" max="11" width="5.33203125" style="13" customWidth="1"/>
    <col min="12" max="16384" width="11.44140625" style="13"/>
  </cols>
  <sheetData>
    <row r="1" spans="1:18" x14ac:dyDescent="0.2">
      <c r="C1" s="14"/>
      <c r="D1" s="14"/>
    </row>
    <row r="2" spans="1:18" ht="12" x14ac:dyDescent="0.25">
      <c r="B2" s="16" t="s">
        <v>224</v>
      </c>
      <c r="C2" s="17"/>
      <c r="D2" s="18"/>
      <c r="F2" s="19" t="s">
        <v>225</v>
      </c>
    </row>
    <row r="3" spans="1:18" ht="12" x14ac:dyDescent="0.25">
      <c r="B3" s="16" t="s">
        <v>226</v>
      </c>
      <c r="C3" s="17" t="s">
        <v>227</v>
      </c>
      <c r="D3" s="20" t="s">
        <v>228</v>
      </c>
      <c r="E3" s="13"/>
      <c r="F3" s="16" t="s">
        <v>229</v>
      </c>
      <c r="G3" s="21"/>
      <c r="H3" s="18"/>
      <c r="J3" s="19" t="s">
        <v>230</v>
      </c>
      <c r="L3" s="26" t="s">
        <v>231</v>
      </c>
      <c r="M3" s="27"/>
      <c r="N3" s="27"/>
      <c r="O3" s="28"/>
      <c r="P3" s="26" t="s">
        <v>190</v>
      </c>
      <c r="Q3" s="28"/>
    </row>
    <row r="4" spans="1:18" ht="22.8" x14ac:dyDescent="0.2">
      <c r="A4" s="13">
        <v>1</v>
      </c>
      <c r="B4" s="22" t="s">
        <v>232</v>
      </c>
      <c r="C4" s="21" t="s">
        <v>233</v>
      </c>
      <c r="D4" s="18"/>
      <c r="E4" s="13"/>
      <c r="F4" s="22" t="s">
        <v>145</v>
      </c>
      <c r="G4" s="21">
        <v>1</v>
      </c>
      <c r="H4" s="18" t="s">
        <v>145</v>
      </c>
      <c r="L4" s="29"/>
      <c r="M4" s="30" t="s">
        <v>107</v>
      </c>
      <c r="N4" s="30" t="s">
        <v>234</v>
      </c>
      <c r="O4" s="31" t="s">
        <v>235</v>
      </c>
      <c r="P4" s="32" t="s">
        <v>236</v>
      </c>
      <c r="Q4" s="31" t="s">
        <v>235</v>
      </c>
      <c r="R4" s="37" t="s">
        <v>237</v>
      </c>
    </row>
    <row r="5" spans="1:18" ht="14.4" x14ac:dyDescent="0.3">
      <c r="A5" s="13">
        <v>2</v>
      </c>
      <c r="B5" s="22" t="s">
        <v>238</v>
      </c>
      <c r="C5" s="21" t="s">
        <v>239</v>
      </c>
      <c r="D5" s="18"/>
      <c r="E5" s="13"/>
      <c r="L5" s="33" t="s">
        <v>240</v>
      </c>
      <c r="M5" s="34">
        <f t="shared" ref="M5:M11" si="0">+N5/1.21</f>
        <v>0.15289256198347106</v>
      </c>
      <c r="N5" s="272">
        <v>0.185</v>
      </c>
      <c r="O5" s="35" t="s">
        <v>241</v>
      </c>
      <c r="P5" s="273">
        <v>0.26</v>
      </c>
      <c r="Q5" s="65" t="s">
        <v>242</v>
      </c>
      <c r="R5" s="37" t="s">
        <v>237</v>
      </c>
    </row>
    <row r="6" spans="1:18" ht="12" x14ac:dyDescent="0.25">
      <c r="A6" s="13">
        <v>3</v>
      </c>
      <c r="B6" s="22" t="s">
        <v>243</v>
      </c>
      <c r="C6" s="21" t="s">
        <v>244</v>
      </c>
      <c r="D6" s="18"/>
      <c r="E6" s="13"/>
      <c r="F6" s="16" t="s">
        <v>245</v>
      </c>
      <c r="G6" s="21"/>
      <c r="H6" s="18"/>
      <c r="L6" s="33" t="s">
        <v>229</v>
      </c>
      <c r="M6" s="34">
        <f t="shared" si="0"/>
        <v>7.8512396694214878E-2</v>
      </c>
      <c r="N6" s="272">
        <v>9.5000000000000001E-2</v>
      </c>
      <c r="O6" s="35" t="s">
        <v>246</v>
      </c>
      <c r="P6" s="36">
        <v>0.252</v>
      </c>
      <c r="Q6" s="35" t="s">
        <v>247</v>
      </c>
      <c r="R6" s="37" t="s">
        <v>237</v>
      </c>
    </row>
    <row r="7" spans="1:18" x14ac:dyDescent="0.2">
      <c r="A7" s="13">
        <v>4</v>
      </c>
      <c r="B7" s="22" t="s">
        <v>248</v>
      </c>
      <c r="C7" s="21" t="s">
        <v>249</v>
      </c>
      <c r="D7" s="18"/>
      <c r="E7" s="13"/>
      <c r="F7" s="22" t="s">
        <v>145</v>
      </c>
      <c r="G7" s="21">
        <v>1</v>
      </c>
      <c r="H7" s="18" t="s">
        <v>145</v>
      </c>
      <c r="L7" s="33" t="s">
        <v>245</v>
      </c>
      <c r="M7" s="34">
        <f t="shared" si="0"/>
        <v>9.173553719008265E-2</v>
      </c>
      <c r="N7" s="272">
        <v>0.111</v>
      </c>
      <c r="O7" s="35" t="s">
        <v>250</v>
      </c>
      <c r="P7" s="36">
        <v>0.311</v>
      </c>
      <c r="Q7" s="35" t="s">
        <v>251</v>
      </c>
      <c r="R7" s="37" t="s">
        <v>237</v>
      </c>
    </row>
    <row r="8" spans="1:18" x14ac:dyDescent="0.2">
      <c r="A8" s="13">
        <v>5</v>
      </c>
      <c r="B8" s="22" t="s">
        <v>252</v>
      </c>
      <c r="C8" s="21" t="s">
        <v>253</v>
      </c>
      <c r="D8" s="18"/>
      <c r="E8" s="13"/>
      <c r="F8" s="22" t="s">
        <v>254</v>
      </c>
      <c r="G8" s="21">
        <v>9.77</v>
      </c>
      <c r="H8" s="18" t="s">
        <v>255</v>
      </c>
      <c r="L8" s="33" t="s">
        <v>256</v>
      </c>
      <c r="M8" s="34">
        <f t="shared" si="0"/>
        <v>0.13305785123966943</v>
      </c>
      <c r="N8" s="272">
        <v>0.161</v>
      </c>
      <c r="O8" s="35" t="s">
        <v>257</v>
      </c>
      <c r="P8" s="36">
        <v>0.254</v>
      </c>
      <c r="Q8" s="35" t="s">
        <v>258</v>
      </c>
      <c r="R8" s="37" t="s">
        <v>237</v>
      </c>
    </row>
    <row r="9" spans="1:18" x14ac:dyDescent="0.2">
      <c r="A9" s="13">
        <v>6</v>
      </c>
      <c r="B9" s="22" t="s">
        <v>259</v>
      </c>
      <c r="C9" s="21" t="s">
        <v>260</v>
      </c>
      <c r="D9" s="18"/>
      <c r="L9" s="33" t="s">
        <v>261</v>
      </c>
      <c r="M9" s="34">
        <f t="shared" si="0"/>
        <v>2.644628099173554E-2</v>
      </c>
      <c r="N9" s="272">
        <v>3.2000000000000001E-2</v>
      </c>
      <c r="O9" s="35" t="s">
        <v>262</v>
      </c>
      <c r="P9" s="36">
        <v>1.7999999999999999E-2</v>
      </c>
      <c r="Q9" s="35" t="s">
        <v>247</v>
      </c>
      <c r="R9" s="37" t="s">
        <v>237</v>
      </c>
    </row>
    <row r="10" spans="1:18" ht="12" x14ac:dyDescent="0.25">
      <c r="A10" s="13">
        <v>7</v>
      </c>
      <c r="B10" s="22" t="s">
        <v>263</v>
      </c>
      <c r="C10" s="21" t="s">
        <v>264</v>
      </c>
      <c r="D10" s="18"/>
      <c r="F10" s="16" t="s">
        <v>256</v>
      </c>
      <c r="G10" s="21"/>
      <c r="H10" s="18"/>
      <c r="L10" s="33" t="s">
        <v>265</v>
      </c>
      <c r="M10" s="34">
        <f t="shared" si="0"/>
        <v>4.9586776859504134E-2</v>
      </c>
      <c r="N10" s="272">
        <v>0.06</v>
      </c>
      <c r="O10" s="35"/>
      <c r="P10" s="36">
        <v>1.7999999999999999E-2</v>
      </c>
      <c r="Q10" s="35" t="s">
        <v>247</v>
      </c>
      <c r="R10" s="37" t="s">
        <v>237</v>
      </c>
    </row>
    <row r="11" spans="1:18" x14ac:dyDescent="0.2">
      <c r="A11" s="13">
        <v>8</v>
      </c>
      <c r="B11" s="22" t="s">
        <v>266</v>
      </c>
      <c r="C11" s="21" t="s">
        <v>267</v>
      </c>
      <c r="D11" s="18"/>
      <c r="F11" s="22" t="s">
        <v>145</v>
      </c>
      <c r="G11" s="21">
        <v>1</v>
      </c>
      <c r="H11" s="18" t="s">
        <v>145</v>
      </c>
      <c r="L11" s="271" t="s">
        <v>268</v>
      </c>
      <c r="M11" s="34">
        <f t="shared" si="0"/>
        <v>0.82644628099173556</v>
      </c>
      <c r="N11" s="272">
        <v>1</v>
      </c>
      <c r="O11" s="35" t="s">
        <v>269</v>
      </c>
      <c r="P11" s="273">
        <v>1</v>
      </c>
      <c r="Q11" s="35" t="s">
        <v>269</v>
      </c>
      <c r="R11" s="37" t="s">
        <v>237</v>
      </c>
    </row>
    <row r="12" spans="1:18" ht="12" x14ac:dyDescent="0.25">
      <c r="A12" s="13">
        <v>9</v>
      </c>
      <c r="B12" s="22" t="s">
        <v>270</v>
      </c>
      <c r="C12" s="21" t="s">
        <v>271</v>
      </c>
      <c r="D12" s="18" t="s">
        <v>272</v>
      </c>
      <c r="F12" s="22" t="s">
        <v>273</v>
      </c>
      <c r="G12" s="272">
        <v>46</v>
      </c>
      <c r="H12" s="18" t="s">
        <v>274</v>
      </c>
      <c r="J12" s="19" t="s">
        <v>275</v>
      </c>
    </row>
    <row r="13" spans="1:18" x14ac:dyDescent="0.2">
      <c r="A13" s="13">
        <v>10</v>
      </c>
      <c r="B13" s="22" t="s">
        <v>276</v>
      </c>
      <c r="C13" s="21" t="s">
        <v>277</v>
      </c>
      <c r="D13" s="18"/>
      <c r="F13" s="22" t="s">
        <v>278</v>
      </c>
      <c r="G13" s="21">
        <v>12.81</v>
      </c>
      <c r="H13" s="18" t="s">
        <v>279</v>
      </c>
      <c r="J13" s="24" t="s">
        <v>145</v>
      </c>
    </row>
    <row r="14" spans="1:18" x14ac:dyDescent="0.2">
      <c r="A14" s="13">
        <v>11</v>
      </c>
      <c r="B14" s="22" t="s">
        <v>280</v>
      </c>
      <c r="C14" s="21" t="s">
        <v>281</v>
      </c>
      <c r="D14" s="18"/>
      <c r="F14" s="22" t="s">
        <v>282</v>
      </c>
      <c r="G14" s="21">
        <v>158.75</v>
      </c>
      <c r="H14" s="18" t="s">
        <v>283</v>
      </c>
      <c r="J14" s="24" t="s">
        <v>254</v>
      </c>
    </row>
    <row r="15" spans="1:18" x14ac:dyDescent="0.2">
      <c r="A15" s="13">
        <v>12</v>
      </c>
      <c r="B15" s="22" t="s">
        <v>284</v>
      </c>
      <c r="C15" s="21" t="s">
        <v>285</v>
      </c>
      <c r="D15" s="18"/>
      <c r="F15" s="22" t="s">
        <v>286</v>
      </c>
      <c r="G15" s="21">
        <f>35*G13</f>
        <v>448.35</v>
      </c>
      <c r="H15" s="18" t="s">
        <v>283</v>
      </c>
      <c r="J15" s="24" t="s">
        <v>273</v>
      </c>
    </row>
    <row r="16" spans="1:18" x14ac:dyDescent="0.2">
      <c r="A16" s="13">
        <v>13</v>
      </c>
      <c r="B16" s="22" t="s">
        <v>287</v>
      </c>
      <c r="C16" s="21" t="s">
        <v>288</v>
      </c>
      <c r="D16" s="18"/>
      <c r="J16" s="24" t="s">
        <v>278</v>
      </c>
    </row>
    <row r="17" spans="1:10" ht="12" x14ac:dyDescent="0.25">
      <c r="A17" s="13">
        <v>14</v>
      </c>
      <c r="B17" s="22" t="s">
        <v>289</v>
      </c>
      <c r="C17" s="21" t="s">
        <v>290</v>
      </c>
      <c r="D17" s="18"/>
      <c r="F17" s="16" t="s">
        <v>261</v>
      </c>
      <c r="G17" s="21"/>
      <c r="H17" s="18"/>
      <c r="J17" s="24" t="s">
        <v>282</v>
      </c>
    </row>
    <row r="18" spans="1:10" x14ac:dyDescent="0.2">
      <c r="A18" s="13">
        <v>15</v>
      </c>
      <c r="B18" s="22" t="s">
        <v>291</v>
      </c>
      <c r="C18" s="21" t="s">
        <v>292</v>
      </c>
      <c r="D18" s="18"/>
      <c r="F18" s="22" t="s">
        <v>145</v>
      </c>
      <c r="G18" s="21">
        <v>1</v>
      </c>
      <c r="H18" s="18" t="s">
        <v>145</v>
      </c>
      <c r="J18" s="24" t="s">
        <v>286</v>
      </c>
    </row>
    <row r="19" spans="1:10" x14ac:dyDescent="0.2">
      <c r="A19" s="13">
        <v>16</v>
      </c>
      <c r="B19" s="22" t="s">
        <v>293</v>
      </c>
      <c r="C19" s="21" t="s">
        <v>294</v>
      </c>
      <c r="D19" s="18"/>
      <c r="F19" s="22" t="s">
        <v>295</v>
      </c>
      <c r="G19" s="21">
        <v>4.5999999999999996</v>
      </c>
      <c r="H19" s="18" t="s">
        <v>279</v>
      </c>
      <c r="J19" s="24" t="s">
        <v>295</v>
      </c>
    </row>
    <row r="20" spans="1:10" x14ac:dyDescent="0.2">
      <c r="A20" s="13">
        <v>17</v>
      </c>
      <c r="B20" s="22" t="s">
        <v>296</v>
      </c>
      <c r="C20" s="21" t="s">
        <v>297</v>
      </c>
      <c r="D20" s="18"/>
      <c r="F20" s="22" t="s">
        <v>298</v>
      </c>
      <c r="G20" s="21">
        <v>4600</v>
      </c>
      <c r="H20" s="18" t="s">
        <v>299</v>
      </c>
      <c r="J20" s="24" t="s">
        <v>298</v>
      </c>
    </row>
    <row r="21" spans="1:10" x14ac:dyDescent="0.2">
      <c r="A21" s="13">
        <v>18</v>
      </c>
      <c r="B21" s="22" t="s">
        <v>300</v>
      </c>
      <c r="C21" s="21" t="s">
        <v>301</v>
      </c>
      <c r="D21" s="18"/>
      <c r="F21" s="22" t="s">
        <v>302</v>
      </c>
      <c r="G21" s="21">
        <v>3.4</v>
      </c>
      <c r="H21" s="18" t="s">
        <v>279</v>
      </c>
      <c r="J21" s="24" t="s">
        <v>302</v>
      </c>
    </row>
    <row r="22" spans="1:10" x14ac:dyDescent="0.2">
      <c r="A22" s="13">
        <v>19</v>
      </c>
      <c r="B22" s="22" t="s">
        <v>303</v>
      </c>
      <c r="C22" s="21" t="s">
        <v>304</v>
      </c>
      <c r="D22" s="18"/>
      <c r="F22" s="22" t="s">
        <v>305</v>
      </c>
      <c r="G22" s="21">
        <v>3400</v>
      </c>
      <c r="H22" s="18" t="s">
        <v>299</v>
      </c>
      <c r="J22" s="24" t="s">
        <v>305</v>
      </c>
    </row>
    <row r="23" spans="1:10" x14ac:dyDescent="0.2">
      <c r="A23" s="13">
        <v>20</v>
      </c>
      <c r="B23" s="22" t="s">
        <v>306</v>
      </c>
      <c r="C23" s="21" t="s">
        <v>307</v>
      </c>
      <c r="D23" s="18"/>
      <c r="F23" s="22" t="s">
        <v>308</v>
      </c>
      <c r="G23" s="21">
        <v>4</v>
      </c>
      <c r="H23" s="18" t="s">
        <v>279</v>
      </c>
      <c r="J23" s="24" t="s">
        <v>308</v>
      </c>
    </row>
    <row r="24" spans="1:10" x14ac:dyDescent="0.2">
      <c r="A24" s="13">
        <v>21</v>
      </c>
      <c r="B24" s="22" t="s">
        <v>309</v>
      </c>
      <c r="C24" s="21" t="s">
        <v>310</v>
      </c>
      <c r="D24" s="18"/>
      <c r="F24" s="22" t="s">
        <v>311</v>
      </c>
      <c r="G24" s="21">
        <v>4000</v>
      </c>
      <c r="H24" s="18" t="s">
        <v>299</v>
      </c>
      <c r="J24" s="24" t="s">
        <v>311</v>
      </c>
    </row>
    <row r="25" spans="1:10" x14ac:dyDescent="0.2">
      <c r="A25" s="13">
        <v>22</v>
      </c>
      <c r="B25" s="22" t="s">
        <v>312</v>
      </c>
      <c r="C25" s="21" t="s">
        <v>313</v>
      </c>
      <c r="D25" s="18"/>
    </row>
    <row r="26" spans="1:10" x14ac:dyDescent="0.2">
      <c r="B26" s="271" t="s">
        <v>314</v>
      </c>
      <c r="C26" s="21"/>
      <c r="D26" s="18"/>
      <c r="E26" s="13"/>
      <c r="F26" s="22" t="s">
        <v>155</v>
      </c>
      <c r="G26" s="21"/>
      <c r="H26" s="18"/>
    </row>
    <row r="27" spans="1:10" x14ac:dyDescent="0.2">
      <c r="E27" s="13"/>
      <c r="F27" s="22" t="s">
        <v>155</v>
      </c>
      <c r="G27" s="21">
        <v>0</v>
      </c>
      <c r="H27" s="18"/>
    </row>
    <row r="29" spans="1:10" ht="12" x14ac:dyDescent="0.25">
      <c r="B29" s="16" t="s">
        <v>315</v>
      </c>
      <c r="C29" s="17"/>
      <c r="D29" s="18"/>
      <c r="F29" s="23" t="s">
        <v>316</v>
      </c>
      <c r="H29" s="23" t="s">
        <v>317</v>
      </c>
    </row>
    <row r="30" spans="1:10" x14ac:dyDescent="0.2">
      <c r="A30" s="13">
        <v>1</v>
      </c>
      <c r="B30" s="22" t="s">
        <v>318</v>
      </c>
      <c r="C30" s="21" t="s">
        <v>318</v>
      </c>
      <c r="D30" s="18"/>
      <c r="F30" s="24" t="s">
        <v>319</v>
      </c>
      <c r="H30" s="24" t="s">
        <v>320</v>
      </c>
    </row>
    <row r="31" spans="1:10" x14ac:dyDescent="0.2">
      <c r="A31" s="13">
        <v>2</v>
      </c>
      <c r="B31" s="22" t="s">
        <v>321</v>
      </c>
      <c r="C31" s="21" t="s">
        <v>321</v>
      </c>
      <c r="D31" s="18"/>
      <c r="F31" s="24" t="s">
        <v>322</v>
      </c>
      <c r="H31" s="24" t="s">
        <v>323</v>
      </c>
    </row>
    <row r="32" spans="1:10" x14ac:dyDescent="0.2">
      <c r="A32" s="13">
        <v>3</v>
      </c>
      <c r="B32" s="22" t="s">
        <v>324</v>
      </c>
      <c r="C32" s="21" t="s">
        <v>325</v>
      </c>
      <c r="D32" s="18"/>
      <c r="F32" s="24" t="s">
        <v>326</v>
      </c>
      <c r="H32" s="24" t="s">
        <v>327</v>
      </c>
    </row>
    <row r="33" spans="1:8" x14ac:dyDescent="0.2">
      <c r="A33" s="13">
        <v>4</v>
      </c>
      <c r="B33" s="22" t="s">
        <v>328</v>
      </c>
      <c r="C33" s="21" t="s">
        <v>329</v>
      </c>
      <c r="D33" s="18"/>
      <c r="F33" s="24" t="s">
        <v>101</v>
      </c>
      <c r="H33" s="24" t="s">
        <v>330</v>
      </c>
    </row>
    <row r="34" spans="1:8" x14ac:dyDescent="0.2">
      <c r="A34" s="13">
        <v>5</v>
      </c>
      <c r="B34" s="22" t="s">
        <v>331</v>
      </c>
      <c r="C34" s="21" t="s">
        <v>332</v>
      </c>
      <c r="D34" s="18"/>
      <c r="F34" s="270" t="s">
        <v>268</v>
      </c>
      <c r="H34" s="24" t="s">
        <v>333</v>
      </c>
    </row>
    <row r="35" spans="1:8" x14ac:dyDescent="0.2">
      <c r="A35" s="13">
        <v>6</v>
      </c>
      <c r="B35" s="22" t="s">
        <v>334</v>
      </c>
      <c r="C35" s="21" t="s">
        <v>335</v>
      </c>
      <c r="D35" s="18"/>
      <c r="F35" s="24"/>
      <c r="H35" s="24" t="s">
        <v>336</v>
      </c>
    </row>
    <row r="36" spans="1:8" x14ac:dyDescent="0.2">
      <c r="B36" s="22"/>
      <c r="C36" s="21"/>
      <c r="D36" s="18"/>
      <c r="H36" s="24" t="s">
        <v>337</v>
      </c>
    </row>
    <row r="37" spans="1:8" x14ac:dyDescent="0.2">
      <c r="B37" s="22"/>
      <c r="C37" s="21"/>
      <c r="D37" s="18"/>
      <c r="H37" s="24" t="s">
        <v>338</v>
      </c>
    </row>
    <row r="38" spans="1:8" x14ac:dyDescent="0.2">
      <c r="B38" s="22"/>
      <c r="C38" s="21"/>
      <c r="D38" s="18"/>
      <c r="H38" s="24" t="s">
        <v>339</v>
      </c>
    </row>
    <row r="39" spans="1:8" x14ac:dyDescent="0.2">
      <c r="B39" s="22"/>
      <c r="C39" s="21"/>
      <c r="D39" s="18"/>
      <c r="H39" s="24" t="s">
        <v>340</v>
      </c>
    </row>
    <row r="40" spans="1:8" x14ac:dyDescent="0.2">
      <c r="H40" s="24" t="s">
        <v>341</v>
      </c>
    </row>
    <row r="41" spans="1:8" ht="12" x14ac:dyDescent="0.25">
      <c r="B41" s="23" t="s">
        <v>342</v>
      </c>
      <c r="D41" s="23" t="s">
        <v>343</v>
      </c>
      <c r="H41" s="24" t="s">
        <v>101</v>
      </c>
    </row>
    <row r="42" spans="1:8" x14ac:dyDescent="0.2">
      <c r="B42" s="24" t="s">
        <v>344</v>
      </c>
      <c r="D42" s="24" t="s">
        <v>86</v>
      </c>
      <c r="E42" s="13"/>
      <c r="H42" s="270" t="s">
        <v>268</v>
      </c>
    </row>
    <row r="43" spans="1:8" x14ac:dyDescent="0.2">
      <c r="B43" s="24" t="s">
        <v>345</v>
      </c>
      <c r="D43" s="24" t="s">
        <v>346</v>
      </c>
      <c r="H43" s="24"/>
    </row>
    <row r="44" spans="1:8" x14ac:dyDescent="0.2">
      <c r="B44" s="24" t="s">
        <v>347</v>
      </c>
    </row>
    <row r="45" spans="1:8" x14ac:dyDescent="0.2">
      <c r="B45" s="24" t="s">
        <v>256</v>
      </c>
    </row>
    <row r="47" spans="1:8" ht="12" x14ac:dyDescent="0.25">
      <c r="B47" s="23" t="s">
        <v>348</v>
      </c>
    </row>
    <row r="48" spans="1:8" x14ac:dyDescent="0.2">
      <c r="B48" s="24" t="s">
        <v>349</v>
      </c>
    </row>
    <row r="49" spans="2:2" x14ac:dyDescent="0.2">
      <c r="B49" s="24" t="s">
        <v>345</v>
      </c>
    </row>
    <row r="50" spans="2:2" x14ac:dyDescent="0.2">
      <c r="B50" s="24" t="s">
        <v>347</v>
      </c>
    </row>
    <row r="51" spans="2:2" x14ac:dyDescent="0.2">
      <c r="B51" s="24" t="s">
        <v>256</v>
      </c>
    </row>
    <row r="52" spans="2:2" x14ac:dyDescent="0.2">
      <c r="B52" s="24" t="s">
        <v>350</v>
      </c>
    </row>
    <row r="53" spans="2:2" x14ac:dyDescent="0.2">
      <c r="B53" s="24" t="s">
        <v>261</v>
      </c>
    </row>
  </sheetData>
  <phoneticPr fontId="1" type="noConversion"/>
  <hyperlinks>
    <hyperlink ref="Q5" r:id="rId1" xr:uid="{11EC69AB-8FB1-489B-94DD-E39C142B8078}"/>
  </hyperlinks>
  <pageMargins left="0.75" right="0.75" top="1" bottom="1" header="0" footer="0"/>
  <pageSetup paperSize="9" orientation="portrait" r:id="rId2"/>
  <headerFooter alignWithMargins="0"/>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069929-2DE6-4BB8-9DA2-A51B80A161FE}">
  <sheetPr codeName="Full8"/>
  <dimension ref="A1:R35"/>
  <sheetViews>
    <sheetView workbookViewId="0">
      <selection activeCell="B6" sqref="B6"/>
    </sheetView>
  </sheetViews>
  <sheetFormatPr defaultRowHeight="14.4" x14ac:dyDescent="0.3"/>
  <sheetData>
    <row r="1" spans="1:17" x14ac:dyDescent="0.3">
      <c r="A1" s="54" t="s">
        <v>351</v>
      </c>
      <c r="E1" s="53" t="s">
        <v>352</v>
      </c>
    </row>
    <row r="5" spans="1:17" x14ac:dyDescent="0.3">
      <c r="A5" s="444" t="s">
        <v>354</v>
      </c>
      <c r="B5" s="445"/>
      <c r="C5" s="445"/>
      <c r="D5" s="445"/>
      <c r="E5" s="445"/>
      <c r="F5" s="445"/>
      <c r="G5" s="445"/>
      <c r="H5" s="445"/>
      <c r="I5" s="445"/>
      <c r="J5" s="445"/>
      <c r="K5" s="445"/>
      <c r="L5" s="446"/>
      <c r="M5" s="357"/>
      <c r="N5" s="358"/>
      <c r="O5" s="358"/>
      <c r="P5" s="358"/>
      <c r="Q5" s="357"/>
    </row>
    <row r="6" spans="1:17" x14ac:dyDescent="0.3">
      <c r="A6" s="359" t="s">
        <v>355</v>
      </c>
      <c r="B6" s="386" t="s">
        <v>356</v>
      </c>
      <c r="C6" s="360"/>
      <c r="D6" s="360"/>
      <c r="E6" s="360"/>
      <c r="F6" s="360"/>
      <c r="G6" s="360"/>
      <c r="H6" s="360"/>
      <c r="I6" s="360"/>
      <c r="J6" s="360"/>
      <c r="K6" s="360"/>
      <c r="L6" s="360"/>
      <c r="M6" s="357"/>
      <c r="N6" s="357"/>
      <c r="O6" s="357"/>
      <c r="P6" s="357"/>
      <c r="Q6" s="357"/>
    </row>
    <row r="7" spans="1:17" x14ac:dyDescent="0.3">
      <c r="A7" s="358"/>
      <c r="B7" s="358"/>
      <c r="C7" s="358"/>
      <c r="D7" s="360"/>
      <c r="E7" s="360"/>
      <c r="F7" s="360"/>
      <c r="G7" s="360"/>
      <c r="H7" s="360"/>
      <c r="I7" s="360"/>
      <c r="J7" s="360"/>
      <c r="K7" s="360"/>
      <c r="L7" s="360"/>
      <c r="M7" s="357"/>
      <c r="N7" s="357"/>
      <c r="O7" s="357"/>
      <c r="P7" s="357"/>
      <c r="Q7" s="357"/>
    </row>
    <row r="8" spans="1:17" x14ac:dyDescent="0.3">
      <c r="A8" s="358" t="s">
        <v>357</v>
      </c>
      <c r="B8" s="357"/>
      <c r="C8" s="357"/>
      <c r="D8" s="357"/>
      <c r="E8" s="357"/>
      <c r="F8" s="357"/>
      <c r="G8" s="357"/>
      <c r="H8" s="357"/>
      <c r="I8" s="357"/>
      <c r="J8" s="357"/>
      <c r="K8" s="357"/>
      <c r="L8" s="357"/>
      <c r="M8" s="357"/>
      <c r="N8" s="357"/>
      <c r="O8" s="357"/>
      <c r="P8" s="357"/>
      <c r="Q8" s="357"/>
    </row>
    <row r="9" spans="1:17" x14ac:dyDescent="0.3">
      <c r="A9" s="361"/>
      <c r="B9" s="362"/>
      <c r="C9" s="362"/>
      <c r="D9" s="363" t="s">
        <v>358</v>
      </c>
      <c r="E9" s="363" t="s">
        <v>359</v>
      </c>
      <c r="F9" s="363" t="s">
        <v>360</v>
      </c>
      <c r="G9" s="363" t="s">
        <v>361</v>
      </c>
      <c r="H9" s="363" t="s">
        <v>362</v>
      </c>
      <c r="I9" s="363" t="s">
        <v>363</v>
      </c>
      <c r="J9" s="363" t="s">
        <v>364</v>
      </c>
      <c r="K9" s="364" t="s">
        <v>365</v>
      </c>
      <c r="L9" s="365"/>
      <c r="M9" s="357"/>
      <c r="N9" s="366" t="s">
        <v>366</v>
      </c>
      <c r="O9" s="367"/>
      <c r="P9" s="357"/>
      <c r="Q9" s="357"/>
    </row>
    <row r="10" spans="1:17" x14ac:dyDescent="0.3">
      <c r="A10" s="439" t="s">
        <v>367</v>
      </c>
      <c r="B10" s="440"/>
      <c r="C10" s="441"/>
      <c r="D10" s="387"/>
      <c r="E10" s="387"/>
      <c r="F10" s="387"/>
      <c r="G10" s="387"/>
      <c r="H10" s="387"/>
      <c r="I10" s="387"/>
      <c r="J10" s="387"/>
      <c r="K10" s="438"/>
      <c r="L10" s="438"/>
      <c r="M10" s="357"/>
      <c r="N10" s="368" t="s">
        <v>368</v>
      </c>
      <c r="O10" s="369"/>
      <c r="P10" s="357"/>
      <c r="Q10" s="357"/>
    </row>
    <row r="11" spans="1:17" x14ac:dyDescent="0.3">
      <c r="A11" s="439" t="s">
        <v>369</v>
      </c>
      <c r="B11" s="440"/>
      <c r="C11" s="441"/>
      <c r="D11" s="387"/>
      <c r="E11" s="387"/>
      <c r="F11" s="387"/>
      <c r="G11" s="387"/>
      <c r="H11" s="387"/>
      <c r="I11" s="387"/>
      <c r="J11" s="387"/>
      <c r="K11" s="438"/>
      <c r="L11" s="438"/>
      <c r="M11" s="357"/>
      <c r="N11" s="368" t="s">
        <v>370</v>
      </c>
      <c r="O11" s="369"/>
      <c r="P11" s="357"/>
      <c r="Q11" s="357"/>
    </row>
    <row r="12" spans="1:17" x14ac:dyDescent="0.3">
      <c r="A12" s="439" t="s">
        <v>371</v>
      </c>
      <c r="B12" s="440"/>
      <c r="C12" s="441"/>
      <c r="D12" s="388"/>
      <c r="E12" s="388"/>
      <c r="F12" s="388"/>
      <c r="G12" s="388"/>
      <c r="H12" s="388"/>
      <c r="I12" s="388"/>
      <c r="J12" s="388"/>
      <c r="K12" s="442"/>
      <c r="L12" s="443"/>
      <c r="M12" s="357"/>
      <c r="N12" s="368" t="s">
        <v>372</v>
      </c>
      <c r="O12" s="369"/>
      <c r="P12" s="357"/>
      <c r="Q12" s="357"/>
    </row>
    <row r="13" spans="1:17" x14ac:dyDescent="0.3">
      <c r="A13" s="439" t="s">
        <v>373</v>
      </c>
      <c r="B13" s="440"/>
      <c r="C13" s="441"/>
      <c r="D13" s="388"/>
      <c r="E13" s="388"/>
      <c r="F13" s="388"/>
      <c r="G13" s="388"/>
      <c r="H13" s="388"/>
      <c r="I13" s="388"/>
      <c r="J13" s="388"/>
      <c r="K13" s="442"/>
      <c r="L13" s="443"/>
      <c r="M13" s="357"/>
      <c r="N13" s="368" t="s">
        <v>374</v>
      </c>
      <c r="O13" s="369"/>
      <c r="P13" s="357"/>
      <c r="Q13" s="357"/>
    </row>
    <row r="14" spans="1:17" x14ac:dyDescent="0.3">
      <c r="A14" s="439" t="s">
        <v>375</v>
      </c>
      <c r="B14" s="440"/>
      <c r="C14" s="441"/>
      <c r="D14" s="388"/>
      <c r="E14" s="388"/>
      <c r="F14" s="388"/>
      <c r="G14" s="388"/>
      <c r="H14" s="388"/>
      <c r="I14" s="388"/>
      <c r="J14" s="388"/>
      <c r="K14" s="442"/>
      <c r="L14" s="443"/>
      <c r="M14" s="357"/>
      <c r="N14" s="357"/>
      <c r="O14" s="357"/>
      <c r="P14" s="357"/>
      <c r="Q14" s="357"/>
    </row>
    <row r="15" spans="1:17" x14ac:dyDescent="0.3">
      <c r="A15" s="435" t="s">
        <v>376</v>
      </c>
      <c r="B15" s="436"/>
      <c r="C15" s="437"/>
      <c r="D15" s="389">
        <v>8</v>
      </c>
      <c r="E15" s="389">
        <v>8</v>
      </c>
      <c r="F15" s="389">
        <v>8</v>
      </c>
      <c r="G15" s="389">
        <v>8</v>
      </c>
      <c r="H15" s="389">
        <v>8</v>
      </c>
      <c r="I15" s="389">
        <v>0</v>
      </c>
      <c r="J15" s="389">
        <v>0</v>
      </c>
      <c r="K15" s="438"/>
      <c r="L15" s="438"/>
      <c r="M15" s="357"/>
      <c r="N15" s="357"/>
      <c r="O15" s="357"/>
      <c r="P15" s="357"/>
      <c r="Q15" s="357"/>
    </row>
    <row r="16" spans="1:17" x14ac:dyDescent="0.3">
      <c r="A16" s="435" t="s">
        <v>377</v>
      </c>
      <c r="B16" s="436"/>
      <c r="C16" s="437"/>
      <c r="D16" s="389">
        <v>5</v>
      </c>
      <c r="E16" s="389">
        <v>5</v>
      </c>
      <c r="F16" s="389">
        <v>5</v>
      </c>
      <c r="G16" s="389">
        <v>5</v>
      </c>
      <c r="H16" s="389">
        <v>5</v>
      </c>
      <c r="I16" s="389">
        <v>0</v>
      </c>
      <c r="J16" s="389">
        <v>0</v>
      </c>
      <c r="K16" s="438"/>
      <c r="L16" s="438"/>
      <c r="M16" s="357"/>
      <c r="N16" s="357"/>
      <c r="O16" s="357"/>
      <c r="P16" s="357"/>
      <c r="Q16" s="357"/>
    </row>
    <row r="17" spans="1:18" x14ac:dyDescent="0.3">
      <c r="A17" s="439" t="s">
        <v>378</v>
      </c>
      <c r="B17" s="440"/>
      <c r="C17" s="441"/>
      <c r="D17" s="387"/>
      <c r="E17" s="387"/>
      <c r="F17" s="387"/>
      <c r="G17" s="387"/>
      <c r="H17" s="387"/>
      <c r="I17" s="387"/>
      <c r="J17" s="387"/>
      <c r="K17" s="438"/>
      <c r="L17" s="438"/>
      <c r="M17" s="357"/>
      <c r="N17" s="357"/>
      <c r="O17" s="357"/>
      <c r="P17" s="357"/>
      <c r="Q17" s="357"/>
    </row>
    <row r="18" spans="1:18" x14ac:dyDescent="0.3">
      <c r="A18" s="439" t="s">
        <v>379</v>
      </c>
      <c r="B18" s="440"/>
      <c r="C18" s="441"/>
      <c r="D18" s="387"/>
      <c r="E18" s="387"/>
      <c r="F18" s="387"/>
      <c r="G18" s="387"/>
      <c r="H18" s="387"/>
      <c r="I18" s="387"/>
      <c r="J18" s="387"/>
      <c r="K18" s="438"/>
      <c r="L18" s="438"/>
      <c r="M18" s="357"/>
      <c r="N18" s="357"/>
      <c r="O18" s="357"/>
      <c r="P18" s="357"/>
      <c r="Q18" s="357"/>
    </row>
    <row r="19" spans="1:18" x14ac:dyDescent="0.3">
      <c r="A19" s="367"/>
      <c r="B19" s="367"/>
      <c r="C19" s="367"/>
      <c r="D19" s="367"/>
      <c r="E19" s="367"/>
      <c r="F19" s="367"/>
      <c r="G19" s="367"/>
      <c r="H19" s="367"/>
      <c r="I19" s="367"/>
      <c r="J19" s="367"/>
      <c r="K19" s="367"/>
      <c r="L19" s="367"/>
      <c r="M19" s="367"/>
      <c r="O19" s="367"/>
    </row>
    <row r="20" spans="1:18" x14ac:dyDescent="0.3">
      <c r="A20" s="358" t="s">
        <v>380</v>
      </c>
      <c r="B20" s="357"/>
      <c r="C20" s="357"/>
      <c r="D20" s="357"/>
      <c r="E20" s="357"/>
      <c r="F20" s="357"/>
      <c r="G20" s="357"/>
      <c r="H20" s="357"/>
      <c r="I20" s="357"/>
      <c r="J20" s="357"/>
      <c r="K20" s="357"/>
      <c r="L20" s="357"/>
      <c r="M20" s="357"/>
      <c r="N20" s="358" t="s">
        <v>381</v>
      </c>
      <c r="O20" s="357"/>
      <c r="P20" s="370" t="str">
        <f>+B6</f>
        <v>2024</v>
      </c>
      <c r="Q20" s="371" t="s">
        <v>382</v>
      </c>
    </row>
    <row r="21" spans="1:18" x14ac:dyDescent="0.3">
      <c r="A21" s="357"/>
      <c r="B21" s="357"/>
      <c r="C21" s="357"/>
      <c r="D21" s="357"/>
      <c r="E21" s="357"/>
      <c r="F21" s="357"/>
      <c r="G21" s="357"/>
      <c r="H21" s="357"/>
      <c r="I21" s="357"/>
      <c r="J21" s="357"/>
      <c r="K21" s="357"/>
      <c r="L21" s="357"/>
      <c r="M21" s="357"/>
      <c r="O21" s="357"/>
      <c r="P21" s="357"/>
      <c r="Q21" s="371" t="s">
        <v>383</v>
      </c>
    </row>
    <row r="22" spans="1:18" ht="60.6" x14ac:dyDescent="0.3">
      <c r="A22" s="372"/>
      <c r="B22" s="373" t="s">
        <v>384</v>
      </c>
      <c r="C22" s="373" t="s">
        <v>385</v>
      </c>
      <c r="D22" s="374" t="s">
        <v>386</v>
      </c>
      <c r="E22" s="374" t="s">
        <v>387</v>
      </c>
      <c r="F22" s="373" t="s">
        <v>388</v>
      </c>
      <c r="G22" s="373" t="s">
        <v>389</v>
      </c>
      <c r="H22" s="373" t="s">
        <v>390</v>
      </c>
      <c r="I22" s="374" t="s">
        <v>391</v>
      </c>
      <c r="J22" s="375" t="s">
        <v>392</v>
      </c>
      <c r="K22" s="376"/>
      <c r="L22" s="377"/>
      <c r="M22" s="357"/>
      <c r="N22" s="373" t="s">
        <v>393</v>
      </c>
      <c r="O22" s="374" t="s">
        <v>394</v>
      </c>
      <c r="P22" s="373" t="s">
        <v>395</v>
      </c>
      <c r="Q22" s="373" t="s">
        <v>396</v>
      </c>
      <c r="R22" s="378" t="s">
        <v>397</v>
      </c>
    </row>
    <row r="23" spans="1:18" x14ac:dyDescent="0.3">
      <c r="A23" s="365" t="s">
        <v>398</v>
      </c>
      <c r="B23" s="390">
        <v>17</v>
      </c>
      <c r="C23" s="390">
        <v>0</v>
      </c>
      <c r="D23" s="363">
        <f>+B23+C23</f>
        <v>17</v>
      </c>
      <c r="E23" s="379">
        <f>B23*IFERROR(AVERAGEIF($D$9:$J$9,"&lt;&gt;0"),0)+C23*IFERROR(AVERAGEIF($D$10:$J$10,"&lt;&gt;0"),0)</f>
        <v>0</v>
      </c>
      <c r="F23" s="363">
        <f t="shared" ref="F23:F34" si="0">+N23-D23</f>
        <v>14</v>
      </c>
      <c r="G23" s="363">
        <f t="shared" ref="G23:G34" si="1">+F23-P23</f>
        <v>6</v>
      </c>
      <c r="H23" s="390">
        <v>17</v>
      </c>
      <c r="I23" s="379">
        <f>IFERROR(H23/D23*E23,)</f>
        <v>0</v>
      </c>
      <c r="J23" s="391"/>
      <c r="K23" s="392"/>
      <c r="L23" s="393"/>
      <c r="M23" s="357"/>
      <c r="N23" s="363">
        <v>31</v>
      </c>
      <c r="O23" s="363">
        <f>+N23-P23-Q23-R23</f>
        <v>22</v>
      </c>
      <c r="P23" s="363">
        <v>8</v>
      </c>
      <c r="Q23" s="363">
        <v>1</v>
      </c>
      <c r="R23" s="395">
        <v>0</v>
      </c>
    </row>
    <row r="24" spans="1:18" x14ac:dyDescent="0.3">
      <c r="A24" s="365" t="s">
        <v>399</v>
      </c>
      <c r="B24" s="390">
        <v>21</v>
      </c>
      <c r="C24" s="390">
        <v>0</v>
      </c>
      <c r="D24" s="363">
        <f t="shared" ref="D24:D34" si="2">+B24+C24</f>
        <v>21</v>
      </c>
      <c r="E24" s="379">
        <f t="shared" ref="E24:E34" si="3">B24*IFERROR(AVERAGEIF($D$9:$J$9,"&lt;&gt;0"),0)+C24*IFERROR(AVERAGEIF($D$10:$J$10,"&lt;&gt;0"),0)</f>
        <v>0</v>
      </c>
      <c r="F24" s="363">
        <f t="shared" si="0"/>
        <v>8</v>
      </c>
      <c r="G24" s="363">
        <f t="shared" si="1"/>
        <v>0</v>
      </c>
      <c r="H24" s="390">
        <v>21</v>
      </c>
      <c r="I24" s="379">
        <f t="shared" ref="I24:I34" si="4">IFERROR(H24/D24*E24,)</f>
        <v>0</v>
      </c>
      <c r="J24" s="391"/>
      <c r="K24" s="392"/>
      <c r="L24" s="393"/>
      <c r="M24" s="357"/>
      <c r="N24" s="390">
        <v>29</v>
      </c>
      <c r="O24" s="363">
        <f t="shared" ref="O24:O34" si="5">+N24-P24-Q24-R24</f>
        <v>21</v>
      </c>
      <c r="P24" s="390">
        <v>8</v>
      </c>
      <c r="Q24" s="390">
        <v>0</v>
      </c>
      <c r="R24" s="395">
        <v>0</v>
      </c>
    </row>
    <row r="25" spans="1:18" x14ac:dyDescent="0.3">
      <c r="A25" s="365" t="s">
        <v>400</v>
      </c>
      <c r="B25" s="390">
        <v>20</v>
      </c>
      <c r="C25" s="390">
        <v>0</v>
      </c>
      <c r="D25" s="363">
        <f t="shared" si="2"/>
        <v>20</v>
      </c>
      <c r="E25" s="379">
        <f t="shared" si="3"/>
        <v>0</v>
      </c>
      <c r="F25" s="363">
        <f t="shared" si="0"/>
        <v>11</v>
      </c>
      <c r="G25" s="363">
        <f t="shared" si="1"/>
        <v>1</v>
      </c>
      <c r="H25" s="390">
        <v>10</v>
      </c>
      <c r="I25" s="379">
        <f t="shared" si="4"/>
        <v>0</v>
      </c>
      <c r="J25" s="391"/>
      <c r="K25" s="392"/>
      <c r="L25" s="393"/>
      <c r="M25" s="357"/>
      <c r="N25" s="363">
        <v>31</v>
      </c>
      <c r="O25" s="363">
        <f t="shared" si="5"/>
        <v>20</v>
      </c>
      <c r="P25" s="363">
        <v>10</v>
      </c>
      <c r="Q25" s="363">
        <v>1</v>
      </c>
      <c r="R25" s="395">
        <v>0</v>
      </c>
    </row>
    <row r="26" spans="1:18" x14ac:dyDescent="0.3">
      <c r="A26" s="365" t="s">
        <v>401</v>
      </c>
      <c r="B26" s="390">
        <v>21</v>
      </c>
      <c r="C26" s="390">
        <v>0</v>
      </c>
      <c r="D26" s="363">
        <f t="shared" si="2"/>
        <v>21</v>
      </c>
      <c r="E26" s="379">
        <f t="shared" si="3"/>
        <v>0</v>
      </c>
      <c r="F26" s="363">
        <f t="shared" si="0"/>
        <v>9</v>
      </c>
      <c r="G26" s="363">
        <f t="shared" si="1"/>
        <v>1</v>
      </c>
      <c r="H26" s="390">
        <v>0</v>
      </c>
      <c r="I26" s="379">
        <f t="shared" si="4"/>
        <v>0</v>
      </c>
      <c r="J26" s="391"/>
      <c r="K26" s="392"/>
      <c r="L26" s="393"/>
      <c r="M26" s="357"/>
      <c r="N26" s="363">
        <v>30</v>
      </c>
      <c r="O26" s="363">
        <f t="shared" si="5"/>
        <v>21</v>
      </c>
      <c r="P26" s="363">
        <v>8</v>
      </c>
      <c r="Q26" s="363">
        <v>1</v>
      </c>
      <c r="R26" s="395">
        <v>0</v>
      </c>
    </row>
    <row r="27" spans="1:18" x14ac:dyDescent="0.3">
      <c r="A27" s="365" t="s">
        <v>402</v>
      </c>
      <c r="B27" s="390">
        <v>22</v>
      </c>
      <c r="C27" s="390">
        <v>0</v>
      </c>
      <c r="D27" s="363">
        <f t="shared" si="2"/>
        <v>22</v>
      </c>
      <c r="E27" s="379">
        <f t="shared" si="3"/>
        <v>0</v>
      </c>
      <c r="F27" s="363">
        <f t="shared" si="0"/>
        <v>9</v>
      </c>
      <c r="G27" s="363">
        <f t="shared" si="1"/>
        <v>1</v>
      </c>
      <c r="H27" s="390">
        <v>0</v>
      </c>
      <c r="I27" s="379">
        <f t="shared" si="4"/>
        <v>0</v>
      </c>
      <c r="J27" s="391"/>
      <c r="K27" s="392"/>
      <c r="L27" s="393"/>
      <c r="M27" s="357"/>
      <c r="N27" s="363">
        <v>31</v>
      </c>
      <c r="O27" s="363">
        <f t="shared" si="5"/>
        <v>22</v>
      </c>
      <c r="P27" s="363">
        <v>8</v>
      </c>
      <c r="Q27" s="363">
        <v>1</v>
      </c>
      <c r="R27" s="395">
        <v>0</v>
      </c>
    </row>
    <row r="28" spans="1:18" x14ac:dyDescent="0.3">
      <c r="A28" s="365" t="s">
        <v>403</v>
      </c>
      <c r="B28" s="390">
        <v>19</v>
      </c>
      <c r="C28" s="390">
        <v>0</v>
      </c>
      <c r="D28" s="363">
        <f t="shared" si="2"/>
        <v>19</v>
      </c>
      <c r="E28" s="379">
        <f t="shared" si="3"/>
        <v>0</v>
      </c>
      <c r="F28" s="363">
        <f t="shared" si="0"/>
        <v>11</v>
      </c>
      <c r="G28" s="363">
        <f t="shared" si="1"/>
        <v>1</v>
      </c>
      <c r="H28" s="390">
        <v>0</v>
      </c>
      <c r="I28" s="379">
        <f t="shared" si="4"/>
        <v>0</v>
      </c>
      <c r="J28" s="391"/>
      <c r="K28" s="392"/>
      <c r="L28" s="393"/>
      <c r="M28" s="357"/>
      <c r="N28" s="363">
        <v>30</v>
      </c>
      <c r="O28" s="363">
        <f t="shared" si="5"/>
        <v>19</v>
      </c>
      <c r="P28" s="363">
        <v>10</v>
      </c>
      <c r="Q28" s="363">
        <v>1</v>
      </c>
      <c r="R28" s="395">
        <v>0</v>
      </c>
    </row>
    <row r="29" spans="1:18" x14ac:dyDescent="0.3">
      <c r="A29" s="365" t="s">
        <v>404</v>
      </c>
      <c r="B29" s="390">
        <v>5</v>
      </c>
      <c r="C29" s="390">
        <v>0</v>
      </c>
      <c r="D29" s="363">
        <f t="shared" si="2"/>
        <v>5</v>
      </c>
      <c r="E29" s="379">
        <f t="shared" si="3"/>
        <v>0</v>
      </c>
      <c r="F29" s="363">
        <f t="shared" si="0"/>
        <v>26</v>
      </c>
      <c r="G29" s="363">
        <f t="shared" si="1"/>
        <v>18</v>
      </c>
      <c r="H29" s="390">
        <v>0</v>
      </c>
      <c r="I29" s="379">
        <f t="shared" si="4"/>
        <v>0</v>
      </c>
      <c r="J29" s="391"/>
      <c r="K29" s="392"/>
      <c r="L29" s="393"/>
      <c r="M29" s="357"/>
      <c r="N29" s="363">
        <v>31</v>
      </c>
      <c r="O29" s="363">
        <f t="shared" si="5"/>
        <v>23</v>
      </c>
      <c r="P29" s="363">
        <v>8</v>
      </c>
      <c r="Q29" s="363">
        <v>0</v>
      </c>
      <c r="R29" s="395">
        <v>0</v>
      </c>
    </row>
    <row r="30" spans="1:18" x14ac:dyDescent="0.3">
      <c r="A30" s="365" t="s">
        <v>405</v>
      </c>
      <c r="B30" s="390">
        <v>5</v>
      </c>
      <c r="C30" s="390">
        <v>0</v>
      </c>
      <c r="D30" s="363">
        <f t="shared" si="2"/>
        <v>5</v>
      </c>
      <c r="E30" s="379">
        <f t="shared" si="3"/>
        <v>0</v>
      </c>
      <c r="F30" s="363">
        <f t="shared" si="0"/>
        <v>26</v>
      </c>
      <c r="G30" s="363">
        <f t="shared" si="1"/>
        <v>17</v>
      </c>
      <c r="H30" s="390">
        <v>0</v>
      </c>
      <c r="I30" s="379">
        <f t="shared" si="4"/>
        <v>0</v>
      </c>
      <c r="J30" s="394"/>
      <c r="K30" s="392"/>
      <c r="L30" s="393"/>
      <c r="M30" s="357"/>
      <c r="N30" s="363">
        <v>31</v>
      </c>
      <c r="O30" s="363">
        <f t="shared" si="5"/>
        <v>21</v>
      </c>
      <c r="P30" s="363">
        <v>9</v>
      </c>
      <c r="Q30" s="363">
        <v>1</v>
      </c>
      <c r="R30" s="395">
        <v>0</v>
      </c>
    </row>
    <row r="31" spans="1:18" x14ac:dyDescent="0.3">
      <c r="A31" s="365" t="s">
        <v>406</v>
      </c>
      <c r="B31" s="390">
        <v>20</v>
      </c>
      <c r="C31" s="390">
        <v>0</v>
      </c>
      <c r="D31" s="363">
        <f t="shared" si="2"/>
        <v>20</v>
      </c>
      <c r="E31" s="379">
        <f t="shared" si="3"/>
        <v>0</v>
      </c>
      <c r="F31" s="363">
        <f t="shared" si="0"/>
        <v>10</v>
      </c>
      <c r="G31" s="363">
        <f t="shared" si="1"/>
        <v>1</v>
      </c>
      <c r="H31" s="390">
        <v>0</v>
      </c>
      <c r="I31" s="379">
        <f t="shared" si="4"/>
        <v>0</v>
      </c>
      <c r="J31" s="391"/>
      <c r="K31" s="392"/>
      <c r="L31" s="393"/>
      <c r="M31" s="357"/>
      <c r="N31" s="363">
        <v>30</v>
      </c>
      <c r="O31" s="363">
        <f t="shared" si="5"/>
        <v>20</v>
      </c>
      <c r="P31" s="363">
        <v>9</v>
      </c>
      <c r="Q31" s="363">
        <v>1</v>
      </c>
      <c r="R31" s="395">
        <v>0</v>
      </c>
    </row>
    <row r="32" spans="1:18" x14ac:dyDescent="0.3">
      <c r="A32" s="365" t="s">
        <v>407</v>
      </c>
      <c r="B32" s="390">
        <v>23</v>
      </c>
      <c r="C32" s="390">
        <v>0</v>
      </c>
      <c r="D32" s="363">
        <f t="shared" si="2"/>
        <v>23</v>
      </c>
      <c r="E32" s="379">
        <f t="shared" si="3"/>
        <v>0</v>
      </c>
      <c r="F32" s="363">
        <f t="shared" si="0"/>
        <v>8</v>
      </c>
      <c r="G32" s="363">
        <f t="shared" si="1"/>
        <v>0</v>
      </c>
      <c r="H32" s="390">
        <v>10</v>
      </c>
      <c r="I32" s="379">
        <f t="shared" si="4"/>
        <v>0</v>
      </c>
      <c r="J32" s="391"/>
      <c r="K32" s="392"/>
      <c r="L32" s="393"/>
      <c r="M32" s="357"/>
      <c r="N32" s="363">
        <v>31</v>
      </c>
      <c r="O32" s="363">
        <f t="shared" si="5"/>
        <v>23</v>
      </c>
      <c r="P32" s="363">
        <v>8</v>
      </c>
      <c r="Q32" s="363">
        <v>0</v>
      </c>
      <c r="R32" s="395">
        <v>0</v>
      </c>
    </row>
    <row r="33" spans="1:18" x14ac:dyDescent="0.3">
      <c r="A33" s="365" t="s">
        <v>408</v>
      </c>
      <c r="B33" s="390">
        <v>20</v>
      </c>
      <c r="C33" s="390">
        <v>0</v>
      </c>
      <c r="D33" s="363">
        <f t="shared" si="2"/>
        <v>20</v>
      </c>
      <c r="E33" s="379">
        <f t="shared" si="3"/>
        <v>0</v>
      </c>
      <c r="F33" s="363">
        <f t="shared" si="0"/>
        <v>10</v>
      </c>
      <c r="G33" s="363">
        <f t="shared" si="1"/>
        <v>1</v>
      </c>
      <c r="H33" s="390">
        <v>20</v>
      </c>
      <c r="I33" s="379">
        <f t="shared" si="4"/>
        <v>0</v>
      </c>
      <c r="J33" s="391"/>
      <c r="K33" s="392"/>
      <c r="L33" s="393"/>
      <c r="M33" s="357"/>
      <c r="N33" s="363">
        <v>30</v>
      </c>
      <c r="O33" s="363">
        <f t="shared" si="5"/>
        <v>20</v>
      </c>
      <c r="P33" s="363">
        <v>9</v>
      </c>
      <c r="Q33" s="363">
        <v>1</v>
      </c>
      <c r="R33" s="395">
        <v>0</v>
      </c>
    </row>
    <row r="34" spans="1:18" x14ac:dyDescent="0.3">
      <c r="A34" s="365" t="s">
        <v>409</v>
      </c>
      <c r="B34" s="390">
        <v>15</v>
      </c>
      <c r="C34" s="390">
        <v>0</v>
      </c>
      <c r="D34" s="363">
        <f t="shared" si="2"/>
        <v>15</v>
      </c>
      <c r="E34" s="379">
        <f t="shared" si="3"/>
        <v>0</v>
      </c>
      <c r="F34" s="363">
        <f t="shared" si="0"/>
        <v>16</v>
      </c>
      <c r="G34" s="363">
        <f t="shared" si="1"/>
        <v>7</v>
      </c>
      <c r="H34" s="390">
        <v>15</v>
      </c>
      <c r="I34" s="379">
        <f t="shared" si="4"/>
        <v>0</v>
      </c>
      <c r="J34" s="391"/>
      <c r="K34" s="392"/>
      <c r="L34" s="393"/>
      <c r="M34" s="357"/>
      <c r="N34" s="363">
        <v>31</v>
      </c>
      <c r="O34" s="363">
        <f t="shared" si="5"/>
        <v>19</v>
      </c>
      <c r="P34" s="363">
        <v>9</v>
      </c>
      <c r="Q34" s="363">
        <v>3</v>
      </c>
      <c r="R34" s="395">
        <v>0</v>
      </c>
    </row>
    <row r="35" spans="1:18" x14ac:dyDescent="0.3">
      <c r="A35" s="380" t="s">
        <v>149</v>
      </c>
      <c r="B35" s="381">
        <f>SUM(B23:B34)</f>
        <v>208</v>
      </c>
      <c r="C35" s="381">
        <f t="shared" ref="C35:I35" si="6">SUM(C23:C34)</f>
        <v>0</v>
      </c>
      <c r="D35" s="382">
        <f>SUM(D23:D34)</f>
        <v>208</v>
      </c>
      <c r="E35" s="383">
        <f t="shared" si="6"/>
        <v>0</v>
      </c>
      <c r="F35" s="381">
        <f>SUM(F23:F34)</f>
        <v>158</v>
      </c>
      <c r="G35" s="381">
        <f>SUM(G23:G34)</f>
        <v>54</v>
      </c>
      <c r="H35" s="381">
        <f t="shared" si="6"/>
        <v>93</v>
      </c>
      <c r="I35" s="383">
        <f t="shared" si="6"/>
        <v>0</v>
      </c>
      <c r="J35" s="384"/>
      <c r="K35" s="376"/>
      <c r="L35" s="377"/>
      <c r="M35" s="357"/>
      <c r="N35" s="381">
        <f>SUM(N23:N34)</f>
        <v>366</v>
      </c>
      <c r="O35" s="382">
        <f t="shared" ref="O35:P35" si="7">SUM(O23:O34)</f>
        <v>251</v>
      </c>
      <c r="P35" s="381">
        <f t="shared" si="7"/>
        <v>104</v>
      </c>
      <c r="Q35" s="381">
        <f>SUM(Q23:Q34)</f>
        <v>11</v>
      </c>
      <c r="R35" s="385">
        <f>SUM(R23:R34)</f>
        <v>0</v>
      </c>
    </row>
  </sheetData>
  <sheetProtection sheet="1" objects="1" scenarios="1"/>
  <mergeCells count="19">
    <mergeCell ref="A12:C12"/>
    <mergeCell ref="K12:L12"/>
    <mergeCell ref="A5:L5"/>
    <mergeCell ref="A10:C10"/>
    <mergeCell ref="K10:L10"/>
    <mergeCell ref="A11:C11"/>
    <mergeCell ref="K11:L11"/>
    <mergeCell ref="A13:C13"/>
    <mergeCell ref="K13:L13"/>
    <mergeCell ref="A14:C14"/>
    <mergeCell ref="K14:L14"/>
    <mergeCell ref="A15:C15"/>
    <mergeCell ref="K15:L15"/>
    <mergeCell ref="A16:C16"/>
    <mergeCell ref="K16:L16"/>
    <mergeCell ref="A17:C17"/>
    <mergeCell ref="K17:L17"/>
    <mergeCell ref="A18:C18"/>
    <mergeCell ref="K18:L18"/>
  </mergeCells>
  <hyperlinks>
    <hyperlink ref="E1" r:id="rId1" xr:uid="{7BBCC7D1-5BF8-4C67-BBD3-900EBEA5A590}"/>
    <hyperlink ref="Q21" r:id="rId2" xr:uid="{BB93CA30-8452-4032-B60C-D5FFFFDC1456}"/>
    <hyperlink ref="Q20" r:id="rId3" xr:uid="{3291F5A3-9BCA-4AB2-A052-2C10E60330E4}"/>
  </hyperlinks>
  <pageMargins left="0.7" right="0.7" top="0.75" bottom="0.75" header="0.3" footer="0.3"/>
  <legacy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2C2467D1E81B9468EB9CF22B909F0B9" ma:contentTypeVersion="17" ma:contentTypeDescription="Crea un document nou" ma:contentTypeScope="" ma:versionID="a7d290eb571a90c5b876f80bb6b0b175">
  <xsd:schema xmlns:xsd="http://www.w3.org/2001/XMLSchema" xmlns:xs="http://www.w3.org/2001/XMLSchema" xmlns:p="http://schemas.microsoft.com/office/2006/metadata/properties" xmlns:ns2="9258ea91-e474-421c-9882-8fd427e71040" xmlns:ns3="3c4822fc-b4b9-4f22-acb2-eb3bd80a0817" targetNamespace="http://schemas.microsoft.com/office/2006/metadata/properties" ma:root="true" ma:fieldsID="6d6a33c2e1586d13b56ddc1f30e08c63" ns2:_="" ns3:_="">
    <xsd:import namespace="9258ea91-e474-421c-9882-8fd427e71040"/>
    <xsd:import namespace="3c4822fc-b4b9-4f22-acb2-eb3bd80a081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58ea91-e474-421c-9882-8fd427e7104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Etiquetes de la imatge" ma:readOnly="false" ma:fieldId="{5cf76f15-5ced-4ddc-b409-7134ff3c332f}" ma:taxonomyMulti="true" ma:sspId="50028fe1-31b5-4904-8097-8e5e2258eb0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c4822fc-b4b9-4f22-acb2-eb3bd80a0817" elementFormDefault="qualified">
    <xsd:import namespace="http://schemas.microsoft.com/office/2006/documentManagement/types"/>
    <xsd:import namespace="http://schemas.microsoft.com/office/infopath/2007/PartnerControls"/>
    <xsd:element name="SharedWithUsers" ma:index="17" nillable="true" ma:displayName="Compartit amb"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 compartit amb detalls" ma:internalName="SharedWithDetails" ma:readOnly="true">
      <xsd:simpleType>
        <xsd:restriction base="dms:Note">
          <xsd:maxLength value="255"/>
        </xsd:restriction>
      </xsd:simpleType>
    </xsd:element>
    <xsd:element name="TaxCatchAll" ma:index="21" nillable="true" ma:displayName="Taxonomy Catch All Column" ma:hidden="true" ma:list="{bae4c086-9d3d-4391-b666-7d30af676e0a}" ma:internalName="TaxCatchAll" ma:showField="CatchAllData" ma:web="3c4822fc-b4b9-4f22-acb2-eb3bd80a081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us de contingut"/>
        <xsd:element ref="dc:title" minOccurs="0" maxOccurs="1" ma:index="4" ma:displayName="Títo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3c4822fc-b4b9-4f22-acb2-eb3bd80a0817" xsi:nil="true"/>
    <lcf76f155ced4ddcb4097134ff3c332f xmlns="9258ea91-e474-421c-9882-8fd427e71040">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18A5F10-D16C-4BDD-8CD7-8DB38FF2F294}"/>
</file>

<file path=customXml/itemProps2.xml><?xml version="1.0" encoding="utf-8"?>
<ds:datastoreItem xmlns:ds="http://schemas.openxmlformats.org/officeDocument/2006/customXml" ds:itemID="{77BC6061-9B1B-4CCB-8E1F-1792A425C4D9}">
  <ds:schemaRefs>
    <ds:schemaRef ds:uri="http://schemas.microsoft.com/office/2006/metadata/properties"/>
    <ds:schemaRef ds:uri="http://schemas.microsoft.com/office/infopath/2007/PartnerControls"/>
    <ds:schemaRef ds:uri="3c4822fc-b4b9-4f22-acb2-eb3bd80a0817"/>
    <ds:schemaRef ds:uri="9258ea91-e474-421c-9882-8fd427e71040"/>
  </ds:schemaRefs>
</ds:datastoreItem>
</file>

<file path=customXml/itemProps3.xml><?xml version="1.0" encoding="utf-8"?>
<ds:datastoreItem xmlns:ds="http://schemas.openxmlformats.org/officeDocument/2006/customXml" ds:itemID="{4C76CA7E-603B-45F1-8E07-D1B3C4003F7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Fulls de càlcul</vt:lpstr>
      </vt:variant>
      <vt:variant>
        <vt:i4>8</vt:i4>
      </vt:variant>
      <vt:variant>
        <vt:lpstr>Intervals amb nom</vt:lpstr>
      </vt:variant>
      <vt:variant>
        <vt:i4>7</vt:i4>
      </vt:variant>
    </vt:vector>
  </HeadingPairs>
  <TitlesOfParts>
    <vt:vector size="15" baseType="lpstr">
      <vt:lpstr>portada</vt:lpstr>
      <vt:lpstr>Instruccions detallades</vt:lpstr>
      <vt:lpstr>Introducció dades Grals</vt:lpstr>
      <vt:lpstr>Introducció dades</vt:lpstr>
      <vt:lpstr>Resultats individuals</vt:lpstr>
      <vt:lpstr>Resultats comparatius</vt:lpstr>
      <vt:lpstr>llistes</vt:lpstr>
      <vt:lpstr>eines</vt:lpstr>
      <vt:lpstr>'Introducció dades'!Àrea_d'impressió</vt:lpstr>
      <vt:lpstr>'Resultats comparatius'!Àrea_d'impressió</vt:lpstr>
      <vt:lpstr>'Resultats individuals'!Àrea_d'impressió</vt:lpstr>
      <vt:lpstr>biomassaF</vt:lpstr>
      <vt:lpstr>gasoilF</vt:lpstr>
      <vt:lpstr>GLPF</vt:lpstr>
      <vt:lpstr>utBM</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Montse Solà</dc:creator>
  <cp:keywords/>
  <dc:description/>
  <cp:lastModifiedBy>GARCIA FORTUNY, RAMON</cp:lastModifiedBy>
  <cp:revision/>
  <dcterms:created xsi:type="dcterms:W3CDTF">2015-06-09T13:59:35Z</dcterms:created>
  <dcterms:modified xsi:type="dcterms:W3CDTF">2026-05-05T13:06:48Z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0x01010082C2467D1E81B9468EB9CF22B909F0B9</vt:lpwstr>
  </property>
  <property fmtid="{D5CDD505-2E9C-101B-9397-08002B2CF9AE}" pid="3" name="MediaServiceImageTags">
    <vt:lpwstr/>
  </property>
</Properties>
</file>